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4.xml" ContentType="application/vnd.openxmlformats-officedocument.drawing+xml"/>
  <Override PartName="/xl/worksheets/sheet24.xml" ContentType="application/vnd.openxmlformats-officedocument.spreadsheetml.worksheet+xml"/>
  <Override PartName="/xl/drawings/drawing26.xml" ContentType="application/vnd.openxmlformats-officedocument.drawing+xml"/>
  <Override PartName="/xl/worksheets/sheet25.xml" ContentType="application/vnd.openxmlformats-officedocument.spreadsheetml.worksheet+xml"/>
  <Override PartName="/xl/drawings/drawing28.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9.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23.xml" ContentType="application/vnd.openxmlformats-officedocument.drawingml.chartshapes+xml"/>
  <Override PartName="/xl/drawings/drawing25.xml" ContentType="application/vnd.openxmlformats-officedocument.drawingml.chartshapes+xml"/>
  <Override PartName="/xl/drawings/drawing2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10" yWindow="120" windowWidth="17415" windowHeight="12600" tabRatio="904" activeTab="0"/>
  </bookViews>
  <sheets>
    <sheet name="Cover" sheetId="1" r:id="rId1"/>
    <sheet name="QA" sheetId="2" state="hidden" r:id="rId2"/>
    <sheet name="xtra" sheetId="3" state="hidden" r:id="rId3"/>
    <sheet name="Table of Contents" sheetId="4" r:id="rId4"/>
    <sheet name="xtra calcs for report text " sheetId="5" state="hidden" r:id="rId5"/>
    <sheet name="(1) VINs tested" sheetId="6" r:id="rId6"/>
    <sheet name="(1) Total Tests" sheetId="7" r:id="rId7"/>
    <sheet name="(2)(i) OBD" sheetId="8" r:id="rId8"/>
    <sheet name="Initial gasoline " sheetId="9" state="hidden" r:id="rId9"/>
    <sheet name="(2)(i) Opacity" sheetId="10" r:id="rId10"/>
    <sheet name="(2)(ii) OBD" sheetId="11" r:id="rId11"/>
    <sheet name="(2)(iii) OBD" sheetId="12" r:id="rId12"/>
    <sheet name="(2)(iv) OBD" sheetId="13" r:id="rId13"/>
    <sheet name="(2)(vi) Waivers" sheetId="14" r:id="rId14"/>
    <sheet name="NoKnownOut_InitialFailed_Paul" sheetId="15" state="hidden" r:id="rId15"/>
    <sheet name="(2)(v) Hardship Extensions" sheetId="16" r:id="rId16"/>
    <sheet name="(2)(vi) No Outcome" sheetId="17" r:id="rId17"/>
    <sheet name="(2)(xi) Pass OBD" sheetId="18" r:id="rId18"/>
    <sheet name="(2)(xii) Fail OBD" sheetId="19" r:id="rId19"/>
    <sheet name="(2)(xix) MIL on no DTCs" sheetId="20" r:id="rId20"/>
    <sheet name="(2)(xx) MIL off w  DTCs" sheetId="21" r:id="rId21"/>
    <sheet name="(2)(xxi) MIL on w DTCs " sheetId="22" r:id="rId22"/>
    <sheet name="(2)(xxii) MIL off no DTCs " sheetId="23" r:id="rId23"/>
    <sheet name="(2)(xxiii) Not Ready Failures" sheetId="24" r:id="rId24"/>
    <sheet name="(2)(xxiii) Not Ready Turnaways" sheetId="25" r:id="rId25"/>
    <sheet name="(2)(xxiv)Alternative OBD Tests" sheetId="26" r:id="rId26"/>
    <sheet name="worksheet" sheetId="27" state="hidden" r:id="rId27"/>
  </sheets>
  <definedNames>
    <definedName name="_ftn1" localSheetId="4">'xtra calcs for report text '!$A$38</definedName>
    <definedName name="_ftnref1" localSheetId="4">'xtra calcs for report text '!#REF!</definedName>
    <definedName name="_xlnm.Print_Area" localSheetId="6">'(1) Total Tests'!$A$1:$K$61</definedName>
    <definedName name="_xlnm.Print_Area" localSheetId="5">'(1) VINs tested'!$A$1:$J$74</definedName>
    <definedName name="_xlnm.Print_Area" localSheetId="7">'(2)(i) OBD'!$A$1:$Z$76</definedName>
    <definedName name="_xlnm.Print_Area" localSheetId="10">'(2)(ii) OBD'!$A$1:$V$98</definedName>
    <definedName name="_xlnm.Print_Area" localSheetId="11">'(2)(iii) OBD'!$A$1:$V$96</definedName>
    <definedName name="_xlnm.Print_Area" localSheetId="12">'(2)(iv) OBD'!$A$1:$V$99</definedName>
    <definedName name="_xlnm.Print_Area" localSheetId="16">'(2)(vi) No Outcome'!$A$1:$V$89</definedName>
    <definedName name="_xlnm.Print_Area" localSheetId="13">'(2)(vi) Waivers'!$A$1:$V$29</definedName>
    <definedName name="_xlnm.Print_Area" localSheetId="17">'(2)(xi) Pass OBD'!$A$1:$V$106</definedName>
    <definedName name="_xlnm.Print_Area" localSheetId="18">'(2)(xii) Fail OBD'!$A$1:$V$96</definedName>
    <definedName name="_xlnm.Print_Area" localSheetId="19">'(2)(xix) MIL on no DTCs'!$A$1:$V$62</definedName>
    <definedName name="_xlnm.Print_Area" localSheetId="20">'(2)(xx) MIL off w  DTCs'!$A$1:$V$26</definedName>
    <definedName name="_xlnm.Print_Area" localSheetId="21">'(2)(xxi) MIL on w DTCs '!$A$1:$V$99</definedName>
    <definedName name="_xlnm.Print_Area" localSheetId="22">'(2)(xxii) MIL off no DTCs '!$A$1:$V$100</definedName>
    <definedName name="_xlnm.Print_Area" localSheetId="23">'(2)(xxiii) Not Ready Failures'!$A$1:$V$101</definedName>
    <definedName name="_xlnm.Print_Area" localSheetId="24">'(2)(xxiii) Not Ready Turnaways'!$A$1:$V$100</definedName>
    <definedName name="_xlnm.Print_Area" localSheetId="0">'Cover'!$A$1:$K$25</definedName>
    <definedName name="_xlnm.Print_Area" localSheetId="3">'Table of Contents'!$A$1:$C$26</definedName>
    <definedName name="_xlnm.Print_Titles" localSheetId="3">'Table of Contents'!$2:$2</definedName>
  </definedNames>
  <calcPr fullCalcOnLoad="1"/>
</workbook>
</file>

<file path=xl/sharedStrings.xml><?xml version="1.0" encoding="utf-8"?>
<sst xmlns="http://schemas.openxmlformats.org/spreadsheetml/2006/main" count="1236" uniqueCount="229">
  <si>
    <t>MIL on w/ no DTCs</t>
  </si>
  <si>
    <t>Total OBD Tested</t>
  </si>
  <si>
    <t xml:space="preserve">51.366 (a)(2)(v) Initial Failing Emissions Tests Receiving a Waiver by model year and vehicle type </t>
  </si>
  <si>
    <t>OVERALL</t>
  </si>
  <si>
    <t>No Known Outcome</t>
  </si>
  <si>
    <t>Vehicles Tested</t>
  </si>
  <si>
    <t>Waiver Rate</t>
  </si>
  <si>
    <t>TOTAL</t>
  </si>
  <si>
    <t>MODEL
YEAR</t>
  </si>
  <si>
    <t>Failed</t>
  </si>
  <si>
    <t>Tested</t>
  </si>
  <si>
    <t>Fail Rate</t>
  </si>
  <si>
    <t>HDGV</t>
  </si>
  <si>
    <t>LDGV</t>
  </si>
  <si>
    <t>LDGT1/2</t>
  </si>
  <si>
    <t>LDGT3/4</t>
  </si>
  <si>
    <t>Passed</t>
  </si>
  <si>
    <t>Pass Rate</t>
  </si>
  <si>
    <t>Rate of Occurence</t>
  </si>
  <si>
    <t>51.366 (a)(1) The number of vehicles tested by model year and vehicle type</t>
  </si>
  <si>
    <t>DIESEL</t>
  </si>
  <si>
    <t xml:space="preserve">Commonwealth of Massachusetts </t>
  </si>
  <si>
    <t>Executive Office of Environmental Affairs</t>
  </si>
  <si>
    <t>Department of Environmental Protection</t>
  </si>
  <si>
    <t>Massachusetts Enhanced Inspection and Maintenance Program</t>
  </si>
  <si>
    <t/>
  </si>
  <si>
    <t>51.366 (a)(2)(vi) Vehicles with no known final outcome (regardless of reason)</t>
  </si>
  <si>
    <t>CountOfMAA_RES_SYS_NO</t>
  </si>
  <si>
    <t>84-95</t>
  </si>
  <si>
    <t xml:space="preserve">fail </t>
  </si>
  <si>
    <t>tested</t>
  </si>
  <si>
    <t>TSI</t>
  </si>
  <si>
    <t>OBD PF</t>
  </si>
  <si>
    <t>Trans</t>
  </si>
  <si>
    <t>96 +</t>
  </si>
  <si>
    <t>Total Gasoline</t>
  </si>
  <si>
    <t>Diesel</t>
  </si>
  <si>
    <t>ALL</t>
  </si>
  <si>
    <t>FAIL RATE</t>
  </si>
  <si>
    <t>Failure Rate 2004 Tests</t>
  </si>
  <si>
    <t>EPA_SEQ_MODEL_YR</t>
  </si>
  <si>
    <t>C</t>
  </si>
  <si>
    <t>LT</t>
  </si>
  <si>
    <t>MT</t>
  </si>
  <si>
    <t>OT</t>
  </si>
  <si>
    <t>failed</t>
  </si>
  <si>
    <t>BM</t>
  </si>
  <si>
    <t>HD</t>
  </si>
  <si>
    <t xml:space="preserve"> </t>
  </si>
  <si>
    <t>UN</t>
  </si>
  <si>
    <t>MAA_OBD_2_TEST_RES</t>
  </si>
  <si>
    <t>CountOfMAA_OBD_2_TEST_RES</t>
  </si>
  <si>
    <t>B</t>
  </si>
  <si>
    <t>F</t>
  </si>
  <si>
    <t>N</t>
  </si>
  <si>
    <t>P</t>
  </si>
  <si>
    <t xml:space="preserve">51.366 (a)(2)(iii) OBD 1st Retests Passing by model year and vehicle type </t>
  </si>
  <si>
    <t>BM+HD</t>
  </si>
  <si>
    <t>MAA_OBD_2_MIL_STATUS</t>
  </si>
  <si>
    <t>CountOfMAA_OBD_2_MIL_STATUS</t>
  </si>
  <si>
    <t>in DTC table</t>
  </si>
  <si>
    <t xml:space="preserve">51.366 (a)(2)(i) Initial OBDII Tests Failing by model year and vehicle type </t>
  </si>
  <si>
    <t>EPA_SEQ_VEHICLE_TYPE</t>
  </si>
  <si>
    <t>AvgOfMAA_HC_MEASUREMENT</t>
  </si>
  <si>
    <t>AvgOfMAA_CO_MEASUREMENT</t>
  </si>
  <si>
    <t>AvgOfMAA_NO_MEASUREMENT</t>
  </si>
  <si>
    <t>MAA_TRN_TEST_RES</t>
  </si>
  <si>
    <t>MY</t>
  </si>
  <si>
    <t>Total No Outcomes</t>
  </si>
  <si>
    <t xml:space="preserve">total dtc codes linked to EPA tbl </t>
  </si>
  <si>
    <t>Totals</t>
  </si>
  <si>
    <t>NO KNOWN OUTCOMES</t>
  </si>
  <si>
    <t>WAIVERS</t>
  </si>
  <si>
    <t>Total 2005</t>
  </si>
  <si>
    <t>ok</t>
  </si>
  <si>
    <t xml:space="preserve">51.366 (a)(2)(xii) Failing OBDII Tests by model year and vehicle type </t>
  </si>
  <si>
    <t xml:space="preserve">51.366 (a)(2)(xi) Passing OBDII Tests by model year and vehicle type </t>
  </si>
  <si>
    <t>QA</t>
  </si>
  <si>
    <t>1st retest</t>
  </si>
  <si>
    <t>Initial</t>
  </si>
  <si>
    <t xml:space="preserve">51.366 (a)(2)(iv) OBDII 2nd and Subsequent Retests Passing by model year and vehicle type </t>
  </si>
  <si>
    <t>OBD</t>
  </si>
  <si>
    <t>2nd &amp; sub</t>
  </si>
  <si>
    <t>pass</t>
  </si>
  <si>
    <t>fail</t>
  </si>
  <si>
    <t>Total</t>
  </si>
  <si>
    <t>Check Total</t>
  </si>
  <si>
    <t>TOTAL TESTED</t>
  </si>
  <si>
    <t>pass (calc)</t>
  </si>
  <si>
    <t>fail (calc)</t>
  </si>
  <si>
    <t>fail rate</t>
  </si>
  <si>
    <t>Overall tables</t>
  </si>
  <si>
    <t>MIL on No DTCs</t>
  </si>
  <si>
    <t>MIL off w DTCs</t>
  </si>
  <si>
    <t>MIL on w DTCs</t>
  </si>
  <si>
    <t>MIL off No DTCs</t>
  </si>
  <si>
    <t xml:space="preserve">51.366 (a)(2)(ii) OBDII 1st Retests Failing by model year and vehicle type </t>
  </si>
  <si>
    <t>Initial OBD tested</t>
  </si>
  <si>
    <t>1st retest tested</t>
  </si>
  <si>
    <t>2nd+ retest tested</t>
  </si>
  <si>
    <t>Safety + emissions tested</t>
  </si>
  <si>
    <t>unique vehicles</t>
  </si>
  <si>
    <t>1984 - 1995</t>
  </si>
  <si>
    <t>1996+</t>
  </si>
  <si>
    <t>Gasoline</t>
  </si>
  <si>
    <t>% Fail</t>
  </si>
  <si>
    <t>ALL VEHICLES</t>
  </si>
  <si>
    <t>OBD seq =1, FTS=8</t>
  </si>
  <si>
    <t>initial tested</t>
  </si>
  <si>
    <t>No known</t>
  </si>
  <si>
    <t>Vehicles Failed</t>
  </si>
  <si>
    <t>51.366 (a)(1) The number of total emissions tests (initial and retest) performed by model year and vehicle type</t>
  </si>
  <si>
    <t xml:space="preserve">51.366 (a)(2)(xix) OBDII tests where the MIL is commanded on and no codes (DTCs) are stored by model year and vehicle type </t>
  </si>
  <si>
    <t xml:space="preserve">51.366 (a)(2)(xxii) OBDII tests where the MIL is not commanded on and no codes (DTCs) are stored by model year and vehicle type </t>
  </si>
  <si>
    <t xml:space="preserve">All OBDII tests where the MIL was NOT commanded on and there were no diagnostic trouble codes (DTCs) present.  The rate of occurrence is calculated as a percentage of total OBDII tests performed.    </t>
  </si>
  <si>
    <t>Vehicles Not Ready</t>
  </si>
  <si>
    <t>Table of Contents</t>
  </si>
  <si>
    <t>Number of Emissions Tests</t>
  </si>
  <si>
    <t>Waivers and No Known Outcome</t>
  </si>
  <si>
    <t>OBDII Details</t>
  </si>
  <si>
    <t>LDDV</t>
  </si>
  <si>
    <t>LDGT</t>
  </si>
  <si>
    <t>LDDT</t>
  </si>
  <si>
    <t>MDGV</t>
  </si>
  <si>
    <t>MDDV</t>
  </si>
  <si>
    <t>GASOLINE</t>
  </si>
  <si>
    <t>Vehicles Turned Away</t>
  </si>
  <si>
    <t>Tab#</t>
  </si>
  <si>
    <t xml:space="preserve">51.366 (a)(2)(v) Initial Failing Emissions Tests Receiving a Hardship Extension by model year and vehicle type </t>
  </si>
  <si>
    <t xml:space="preserve">51.366 (a)(2)(xx) OBDII tests where the MIL is NOT commanded on but codes (DTCs) are stored by model year and vehicle type </t>
  </si>
  <si>
    <t>51.366 (a)(2)(xxiii) Readiness status indicates that the evaluation is not complete for any module supported by on-board diagnostic systems.  
 - Turned away from OBD retest for Not Ready</t>
  </si>
  <si>
    <t>51.366 (a)(2)(xxiii) Readiness status indicates that the evaluation is not complete for any module supported by on-board diagnostic systems.
 - Fail OBD test for Not Ready condition</t>
  </si>
  <si>
    <t>HDDV</t>
  </si>
  <si>
    <t>Waivers Issued</t>
  </si>
  <si>
    <t>Initially Failed</t>
  </si>
  <si>
    <t xml:space="preserve">51.366 (a)(2)(i) Initial Diesel Tests Failing by Model Year </t>
  </si>
  <si>
    <t>Initial OBD Tests</t>
  </si>
  <si>
    <t>Initial Opacity Tests</t>
  </si>
  <si>
    <t>First OBD Retests</t>
  </si>
  <si>
    <t>Second and Subsequent OBD Retests</t>
  </si>
  <si>
    <t>51.366 (a)(2)(xxiii) Readiness status indicates that the evaluation is not complete for any module supported by on-board diagnostic systems.   Fail OBD test for Not Ready condition.</t>
  </si>
  <si>
    <t>51.366 (a)(2)(xxiii) Readiness status indicates that the evaluation is not complete for any module supported by on-board diagnostic systems.   Turned away from OBD retest for Not Ready.</t>
  </si>
  <si>
    <t>51.366 (a)(1) The number of total emissions tests (initial and retest) performed by model year and vehicle type.</t>
  </si>
  <si>
    <t>Description</t>
  </si>
  <si>
    <t>Light-duty non-diesel fueled passenger cars &lt;= 6,000 lbs. GVWR</t>
  </si>
  <si>
    <t>Light-duty diesel fueled passenger cars &lt;= 6,000 lbs. GVWR</t>
  </si>
  <si>
    <t>Light-duty non-diesel vehicles &lt;= 8,500 lbs. GVWR</t>
  </si>
  <si>
    <t>Light-duty diesel fueled vehicles&lt;= 8,500 lbs. GVWR</t>
  </si>
  <si>
    <t>Medium-duty non-diesel fueled vehicles &gt;8,500 and &lt;= 14,000 lbs. GVWR</t>
  </si>
  <si>
    <t>Medium-duty diesel fueled vehicles &gt;8,500 and &lt;= 14,000 lbs. GVWR</t>
  </si>
  <si>
    <t>Heavy-duty diesel vehicles &gt;14,000 lbs. GVWR</t>
  </si>
  <si>
    <t>Class</t>
  </si>
  <si>
    <t xml:space="preserve">For OBDII testing, vehicles are considered "Not Ready" when 2 or more supported monitors are "Not Ready" for vehicles model years 2000 and older.  Vehicles model years 2001 and newer are considered "Not Ready" when 1 or more supported monitors are "Not Ready".  For initial tests, vehicles that are Not Ready fail the OBD test.  For retests, vehicles with the MIL off that are Not Ready are turned away from testing and are not counted here.  The rate of occurrence is calculated as a percentage of total OBDII tests performed.  </t>
  </si>
  <si>
    <t xml:space="preserve">For OBDII testing, vehicles are turned away during a retest if the MIL is off and the vehicle is Not Ready.  Vehicles are consider Not Ready when two or more supported monitors are "Not Ready" for vehicle model years 2000 and older.  Vehicle model years 2001 and newer are considered Not ready  when one or more supported monitors are "Not Ready".  The rate of occurrence is calculated as a percentage of total OBDII retests performed. </t>
  </si>
  <si>
    <t xml:space="preserve">All passing OBDII tests, regardless of whether the test is an initial test, 1st retest, or subsequent test.  </t>
  </si>
  <si>
    <t xml:space="preserve">All failing OBDII tests, regardless of whether the test is an initial test, 1st retest, or subsequent test.  </t>
  </si>
  <si>
    <t>Vehicles OBD Tested</t>
  </si>
  <si>
    <t>Alternative OBD Tests</t>
  </si>
  <si>
    <t>Total MIL Results</t>
  </si>
  <si>
    <t>Total OBD Retested</t>
  </si>
  <si>
    <t>MIL off w/ no DTCs</t>
  </si>
  <si>
    <t>The SAE J-1667 snap acceleration diesel test is performed on diesel fueled vehicles with model years &gt;=1984 and  &gt;10,000 lbs. GVWR that are not eligible for OBD testing.  The pass/fail cutpoints are 20%, 30% or 40% opacity depending on the model year and type of vehicle.</t>
  </si>
  <si>
    <t xml:space="preserve">51.366 (a)(2)(xxi) OBDII tests where the MIL is commanded and codes (DTCs) are stored by model year and vehicle type.   </t>
  </si>
  <si>
    <t>Attachment B: Detailed Emissions Test Data</t>
  </si>
  <si>
    <t>MIL off w/ DTCs</t>
  </si>
  <si>
    <t>MIL on w/ DTCs</t>
  </si>
  <si>
    <t xml:space="preserve">All OBDII tests where the MIL was commanded on and there were diagnostic trouble codes (DTCs) present.  The rate of occurrence is calculated as a percentage of total OBDII tests performed with MIL results.   </t>
  </si>
  <si>
    <t>Total Alternative Tests</t>
  </si>
  <si>
    <t>Model Year</t>
  </si>
  <si>
    <t>Make</t>
  </si>
  <si>
    <t>Model</t>
  </si>
  <si>
    <t>AUDI</t>
  </si>
  <si>
    <t>COBALT</t>
  </si>
  <si>
    <t>ESPRIT</t>
  </si>
  <si>
    <t>ION</t>
  </si>
  <si>
    <t>NISSAN</t>
  </si>
  <si>
    <t>LOTUS</t>
  </si>
  <si>
    <t>CHEVROLET</t>
  </si>
  <si>
    <t>SATURN</t>
  </si>
  <si>
    <t xml:space="preserve">All tests where the OBDII MIL was not commanded on and there were diagnostic trouble codes (DTCs) present.   The workstation software is designed to ignore DTCs if the MIL is not commanded on.  </t>
  </si>
  <si>
    <t xml:space="preserve">Attachment B: Detailed 2013 Emissions Test Data </t>
  </si>
  <si>
    <t>2013 Massachusetts I&amp;M Program Test Data</t>
  </si>
  <si>
    <t xml:space="preserve">Any vehicle receiving an OBDII retest that failed the initial OBDII test in 2013 is counted as a OBDII 1st retest.  Vehicles that are "Not Ready" for their retest but would otherwise pass OBD (i.e. MIL commanded off) are turned away from testing and don't count as receiving a retest.   </t>
  </si>
  <si>
    <t xml:space="preserve">Any vehicle receiving a subsequent OBDII retest after they failed their second or later OBDII test in 2013 is counted as a 2nd and subsequent OBDII retest.   Vehicles that are "Not Ready" for their retest but would otherwise pass OBD (i.e. MIL commanded off) are turned away from testing and don't count as receiving a retest.   </t>
  </si>
  <si>
    <t xml:space="preserve">A vehicle will fail the OBDII test for any of the following reasons:  1) OBD system tampering, 2) Diagnostic link connector missing, damaged, or obstructed, 3) failure to communicate with the test equipment, 4) RPM reading &lt;250, 5) MIL commanded on and Diagnostic Trouble Code(s) present, 6) more than two monitors NOT READY for model years 1999 and 2000 or more than 1 monitor NOT READY for model years 2001 and newer, or 7) no monitors supported. </t>
  </si>
  <si>
    <t xml:space="preserve">Motorists can receive a hardship extension if they cannot pass the OBD test and are not eligible for a waiver.  To be eligible for a hardship extension in 2013, the cost of repair or replacement of a single component to correct a diagnostic trouble code must exceed 1.5 times the applicable waiver threshold for the age of the vehicle.  Hardship extensions are typically used for expensive repairs, such as PCM replacements and transmission replacements/overhauls, that may require more than the 60 day retest period for the motorist to resolve. The hardship extension is valid until the vehicle is due for its next emissions test.  Vehicles receiving a hardship extension must pass their next emissions test; they cannot receive a waiver or another hardship extension in lieu of passing the missions test.  The hardship extension rate is calculated as a percentage of unique vehicles that failed their initial OBD test in 2013.  </t>
  </si>
  <si>
    <t>2013 Alternative OBD tests</t>
  </si>
  <si>
    <t xml:space="preserve">The following vehicles received an alternative OBD test in 2013 due to systematic communication problems with the workstation OBD scan tool.  The alternative OBD test consisted of checking for adequate pin 16 voltage (&gt;=8 VDC) on the DLC to ensure that was not the reason for failing communication and then performing Key-On Engine-Off (KOEO) and Key-On Engine-Running (KOER) bulb checks to determine the Overall OBD Test result.  </t>
  </si>
  <si>
    <t>FRONTIER 2WD</t>
  </si>
  <si>
    <t>A4 QUATTRO</t>
  </si>
  <si>
    <t xml:space="preserve">Vehicles with no known outcome are vehicles that failed the OBD test and show no record of passing the retest.  The following methodology was used for this analysis:  Track the vehicles VINs through its OBD test sequence and if the sequence was not completed (i.e. there was not a passing result for the emissions test, waiver, or repair extension through 3/31/14), then the vehicle was counted as having no known outcome.  These vehicles were then checked against the registration database after 3/31/14 and any vehicle that had the registration expire 3/31/14 or earlier and was not renewed was assumed to have been taken off the road and was removed from the analysis.  Note: a registration may be cancelled prior to its expiration and our analysis would not detect that.  As a result, some vehicles counted as having no know outcome may not have an active registration.   If the vehicles with expired registrations are included, the no known outcome total increases to 41,219 vehicles (1.2% of initially tested.)  </t>
  </si>
  <si>
    <t>Number of ALL initial emissions tests (OBD AND opacity)</t>
  </si>
  <si>
    <t>Failures (number and percent) for all initial emissions tests (see table in section 6)</t>
  </si>
  <si>
    <t xml:space="preserve">Non-diesel vehicles </t>
  </si>
  <si>
    <t>Number that received initial OBD emissions tests</t>
  </si>
  <si>
    <t>Number that failed initial OBD emissions tests</t>
  </si>
  <si>
    <t>Diesel vehicles:</t>
  </si>
  <si>
    <t>Number that failed initial OBD emissions test</t>
  </si>
  <si>
    <t>Number that received initial opacity tests</t>
  </si>
  <si>
    <t>Diesel vehicles receiving an initial emissions test</t>
  </si>
  <si>
    <t>Percent of non-diesel vehicles receiving an initial OBD test with no known outcome</t>
  </si>
  <si>
    <t>no known outcome</t>
  </si>
  <si>
    <t>Diesel vehicles receiving an OBD test that did not pass a subsequent test by 3/31/20##</t>
  </si>
  <si>
    <t>% of initially failed (diesel and non-diesel OBD)</t>
  </si>
  <si>
    <t>Diesel + non-diesel no known outcome</t>
  </si>
  <si>
    <t>no outcome</t>
  </si>
  <si>
    <t>initial failures</t>
  </si>
  <si>
    <t>% of initially tested (diesel and non-diesel)</t>
  </si>
  <si>
    <r>
      <t xml:space="preserve">PER EPA LETTER: </t>
    </r>
    <r>
      <rPr>
        <sz val="11"/>
        <rFont val="Calibri"/>
        <family val="2"/>
      </rPr>
      <t>Number  and percent of vehicles failed an initial OBD test and had not passed a retest, by March 31, 2013. (Diesel and non-diesel) [before vehicles have been removed because they are no longer registered] (Diesel and non-diesel)</t>
    </r>
  </si>
  <si>
    <t>Approximately ##% of retested vehicles passed the retest</t>
  </si>
  <si>
    <t>passed 1st retest</t>
  </si>
  <si>
    <t>passed subsequent</t>
  </si>
  <si>
    <t>1st retested</t>
  </si>
  <si>
    <t>subs retested</t>
  </si>
  <si>
    <r>
      <t xml:space="preserve">Number of unique vehicles receiving an initial </t>
    </r>
    <r>
      <rPr>
        <sz val="8"/>
        <rFont val="Calibri"/>
        <family val="2"/>
      </rPr>
      <t> </t>
    </r>
    <r>
      <rPr>
        <sz val="11"/>
        <rFont val="Times New Roman"/>
        <family val="1"/>
      </rPr>
      <t>emissions test</t>
    </r>
  </si>
  <si>
    <t>opacity</t>
  </si>
  <si>
    <t>Unique vehicles receiving an initial emissions test as % of fleet.</t>
  </si>
  <si>
    <t>emissions tests conducted” ( on ##### unique vehicles)</t>
  </si>
  <si>
    <t>Types of emissions tests:</t>
  </si>
  <si>
    <t>Opacity</t>
  </si>
  <si>
    <t>fleet from Laura</t>
  </si>
  <si>
    <t>total tests</t>
  </si>
  <si>
    <t>MODEL_YEAR</t>
  </si>
  <si>
    <t>initial OBD tests</t>
  </si>
  <si>
    <t xml:space="preserve">This is a count of unique vehicle VINs receiving an emissions test in 2013.  </t>
  </si>
  <si>
    <r>
      <t>Motorists can receive an emissions waiver for their vehicle if they cannot pass the OBD retest following repairs.  To be eligible for a waiver in 2013, a motorist must spend a minimum of</t>
    </r>
    <r>
      <rPr>
        <sz val="11"/>
        <color indexed="10"/>
        <rFont val="Arial"/>
        <family val="2"/>
      </rPr>
      <t xml:space="preserve"> </t>
    </r>
    <r>
      <rPr>
        <sz val="11"/>
        <rFont val="Arial"/>
        <family val="2"/>
      </rPr>
      <t xml:space="preserve">$640 to $840 (depending on vehicle age) on emission related repairs at a registered repair shop, the emissions-control system must be intact with no evidence of tampering, and there must be some improvement to the vehicle's emissions. The vehicle must NOT have any misfire or catalyst related DTCs present and must be READY for testing in order to qualify for a waiver.  The waiver is valid until the vehicle is due for its next emissions test.  The waiver rate is calculated as a percentage of unique vehicles that failed their initial OBD test in 2013.  </t>
    </r>
  </si>
  <si>
    <t>Extension Granted</t>
  </si>
  <si>
    <t>Rate of Occurrence</t>
  </si>
  <si>
    <t xml:space="preserve">All OBDII tests where the OBDII MIL was commanded on and no diagnostic trouble codes (DTCs) were present.  The rate of occurrence is calculated as a percentage of total OBD Tests performed with MIL results.  Vehicles with damaged, missing, or obstructed DLCs and vehicles that could not communicate with the test equipment were included in the OBD test totals but did not have any MIL or DTC data to report.  For this reason, the MIL/DTC combinations in (2)(xix) through (2)(xxii) do not add up to the total OBD tested as reported in other tables.  MassDEP is still investigating the reason no DTCs are stored for these vehicles with the MIL on.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</si>
</sst>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
  </numFmts>
  <fonts count="125">
    <font>
      <sz val="10"/>
      <name val="Arial"/>
      <family val="0"/>
    </font>
    <font>
      <sz val="11"/>
      <color indexed="8"/>
      <name val="Times New Roman"/>
      <family val="2"/>
    </font>
    <font>
      <b/>
      <sz val="10"/>
      <name val="Arial"/>
      <family val="2"/>
    </font>
    <font>
      <b/>
      <sz val="14"/>
      <name val="Arial"/>
      <family val="2"/>
    </font>
    <font>
      <sz val="10"/>
      <color indexed="8"/>
      <name val="Arial"/>
      <family val="2"/>
    </font>
    <font>
      <b/>
      <sz val="12"/>
      <name val="Arial"/>
      <family val="2"/>
    </font>
    <font>
      <sz val="12"/>
      <name val="Arial"/>
      <family val="2"/>
    </font>
    <font>
      <sz val="12"/>
      <color indexed="8"/>
      <name val="Arial"/>
      <family val="2"/>
    </font>
    <font>
      <sz val="11"/>
      <name val="Arial"/>
      <family val="2"/>
    </font>
    <font>
      <b/>
      <sz val="20"/>
      <name val="Arial"/>
      <family val="2"/>
    </font>
    <font>
      <u val="single"/>
      <sz val="10"/>
      <color indexed="12"/>
      <name val="Arial"/>
      <family val="2"/>
    </font>
    <font>
      <b/>
      <i/>
      <sz val="10"/>
      <name val="Arial"/>
      <family val="2"/>
    </font>
    <font>
      <b/>
      <sz val="10"/>
      <name val="Nova Medium SSi"/>
      <family val="0"/>
    </font>
    <font>
      <sz val="8"/>
      <name val="Nova Light SSi"/>
      <family val="0"/>
    </font>
    <font>
      <sz val="12"/>
      <name val="Times New Roman"/>
      <family val="1"/>
    </font>
    <font>
      <sz val="22"/>
      <name val="Times New Roman"/>
      <family val="1"/>
    </font>
    <font>
      <sz val="20"/>
      <name val="Arial"/>
      <family val="2"/>
    </font>
    <font>
      <b/>
      <sz val="12"/>
      <name val="Arial Narrow"/>
      <family val="2"/>
    </font>
    <font>
      <sz val="14"/>
      <name val="Arial"/>
      <family val="2"/>
    </font>
    <font>
      <sz val="11"/>
      <color indexed="10"/>
      <name val="Arial"/>
      <family val="2"/>
    </font>
    <font>
      <sz val="10"/>
      <color indexed="10"/>
      <name val="Arial"/>
      <family val="2"/>
    </font>
    <font>
      <b/>
      <sz val="10"/>
      <color indexed="8"/>
      <name val="Arial"/>
      <family val="2"/>
    </font>
    <font>
      <sz val="10"/>
      <color indexed="12"/>
      <name val="Arial"/>
      <family val="2"/>
    </font>
    <font>
      <b/>
      <sz val="12"/>
      <color indexed="8"/>
      <name val="Arial"/>
      <family val="2"/>
    </font>
    <font>
      <sz val="10"/>
      <color indexed="8"/>
      <name val="Times New Roman"/>
      <family val="1"/>
    </font>
    <font>
      <b/>
      <sz val="11"/>
      <name val="Arial"/>
      <family val="2"/>
    </font>
    <font>
      <sz val="8"/>
      <name val="Arial"/>
      <family val="2"/>
    </font>
    <font>
      <b/>
      <u val="single"/>
      <sz val="11"/>
      <name val="Arial"/>
      <family val="2"/>
    </font>
    <font>
      <b/>
      <sz val="14"/>
      <color indexed="10"/>
      <name val="Arial"/>
      <family val="2"/>
    </font>
    <font>
      <sz val="11"/>
      <name val="Times New Roman"/>
      <family val="1"/>
    </font>
    <font>
      <sz val="11"/>
      <name val="Calibri"/>
      <family val="2"/>
    </font>
    <font>
      <sz val="8"/>
      <name val="Calibri"/>
      <family val="2"/>
    </font>
    <font>
      <sz val="10"/>
      <name val="Calibri"/>
      <family val="2"/>
    </font>
    <font>
      <sz val="11"/>
      <color indexed="8"/>
      <name val="Calibri"/>
      <family val="0"/>
    </font>
    <font>
      <sz val="11"/>
      <color indexed="8"/>
      <name val="Arial"/>
      <family val="0"/>
    </font>
    <font>
      <sz val="8"/>
      <color indexed="8"/>
      <name val="Arial"/>
      <family val="0"/>
    </font>
    <font>
      <sz val="10"/>
      <color indexed="8"/>
      <name val="Calibri"/>
      <family val="0"/>
    </font>
    <font>
      <sz val="9.2"/>
      <color indexed="8"/>
      <name val="Times New Roman"/>
      <family val="0"/>
    </font>
    <font>
      <sz val="9.75"/>
      <color indexed="8"/>
      <name val="Times New Roman"/>
      <family val="0"/>
    </font>
    <font>
      <sz val="8.95"/>
      <color indexed="8"/>
      <name val="Times New Roman"/>
      <family val="0"/>
    </font>
    <font>
      <sz val="10.25"/>
      <color indexed="8"/>
      <name val="Arial"/>
      <family val="0"/>
    </font>
    <font>
      <b/>
      <sz val="8.75"/>
      <color indexed="8"/>
      <name val="Arial"/>
      <family val="0"/>
    </font>
    <font>
      <b/>
      <sz val="10.25"/>
      <color indexed="8"/>
      <name val="Arial"/>
      <family val="0"/>
    </font>
    <font>
      <sz val="9.4"/>
      <color indexed="8"/>
      <name val="Arial"/>
      <family val="0"/>
    </font>
    <font>
      <sz val="1.5"/>
      <color indexed="8"/>
      <name val="Times New Roman"/>
      <family val="0"/>
    </font>
    <font>
      <sz val="8.75"/>
      <color indexed="8"/>
      <name val="Arial"/>
      <family val="0"/>
    </font>
    <font>
      <b/>
      <sz val="11.75"/>
      <color indexed="8"/>
      <name val="Arial"/>
      <family val="0"/>
    </font>
    <font>
      <sz val="8.25"/>
      <color indexed="8"/>
      <name val="Arial"/>
      <family val="0"/>
    </font>
    <font>
      <sz val="9.25"/>
      <color indexed="8"/>
      <name val="Arial"/>
      <family val="0"/>
    </font>
    <font>
      <sz val="8.5"/>
      <color indexed="8"/>
      <name val="Arial"/>
      <family val="0"/>
    </font>
    <font>
      <sz val="15.75"/>
      <color indexed="8"/>
      <name val="Arial"/>
      <family val="0"/>
    </font>
    <font>
      <b/>
      <sz val="11.5"/>
      <color indexed="8"/>
      <name val="Arial"/>
      <family val="0"/>
    </font>
    <font>
      <sz val="1"/>
      <color indexed="8"/>
      <name val="Arial"/>
      <family val="0"/>
    </font>
    <font>
      <sz val="14.25"/>
      <color indexed="8"/>
      <name val="Arial"/>
      <family val="0"/>
    </font>
    <font>
      <sz val="1.75"/>
      <color indexed="8"/>
      <name val="Arial"/>
      <family val="0"/>
    </font>
    <font>
      <sz val="1.5"/>
      <color indexed="8"/>
      <name val="Arial"/>
      <family val="0"/>
    </font>
    <font>
      <sz val="10.1"/>
      <color indexed="8"/>
      <name val="Arial"/>
      <family val="0"/>
    </font>
    <font>
      <b/>
      <sz val="11.25"/>
      <color indexed="8"/>
      <name val="Arial"/>
      <family val="0"/>
    </font>
    <font>
      <sz val="14.75"/>
      <color indexed="8"/>
      <name val="Arial"/>
      <family val="0"/>
    </font>
    <font>
      <sz val="15.5"/>
      <color indexed="8"/>
      <name val="Arial"/>
      <family val="0"/>
    </font>
    <font>
      <sz val="10.55"/>
      <color indexed="8"/>
      <name val="Arial"/>
      <family val="0"/>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sz val="11"/>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1"/>
      <color indexed="62"/>
      <name val="Times New Roman"/>
      <family val="2"/>
    </font>
    <font>
      <sz val="11"/>
      <color indexed="52"/>
      <name val="Times New Roman"/>
      <family val="2"/>
    </font>
    <font>
      <sz val="11"/>
      <color indexed="60"/>
      <name val="Times New Roman"/>
      <family val="2"/>
    </font>
    <font>
      <b/>
      <sz val="11"/>
      <color indexed="63"/>
      <name val="Times New Roman"/>
      <family val="2"/>
    </font>
    <font>
      <b/>
      <sz val="18"/>
      <color indexed="56"/>
      <name val="Cambria"/>
      <family val="2"/>
    </font>
    <font>
      <b/>
      <sz val="11"/>
      <color indexed="8"/>
      <name val="Times New Roman"/>
      <family val="2"/>
    </font>
    <font>
      <sz val="11"/>
      <color indexed="10"/>
      <name val="Times New Roman"/>
      <family val="2"/>
    </font>
    <font>
      <b/>
      <sz val="11"/>
      <color indexed="8"/>
      <name val="Arial"/>
      <family val="0"/>
    </font>
    <font>
      <b/>
      <sz val="10"/>
      <color indexed="8"/>
      <name val="Calibri"/>
      <family val="0"/>
    </font>
    <font>
      <b/>
      <sz val="10"/>
      <color indexed="8"/>
      <name val="Times New Roman"/>
      <family val="0"/>
    </font>
    <font>
      <b/>
      <sz val="12"/>
      <color indexed="8"/>
      <name val="Times New Roman"/>
      <family val="0"/>
    </font>
    <font>
      <b/>
      <sz val="9.75"/>
      <color indexed="8"/>
      <name val="Times New Roman"/>
      <family val="0"/>
    </font>
    <font>
      <b/>
      <sz val="11.75"/>
      <color indexed="8"/>
      <name val="Times New Roman"/>
      <family val="0"/>
    </font>
    <font>
      <sz val="11.75"/>
      <color indexed="8"/>
      <name val="Times New Roman"/>
      <family val="0"/>
    </font>
    <font>
      <b/>
      <sz val="1.5"/>
      <color indexed="8"/>
      <name val="Times New Roman"/>
      <family val="0"/>
    </font>
    <font>
      <b/>
      <sz val="13.75"/>
      <color indexed="8"/>
      <name val="Arial"/>
      <family val="0"/>
    </font>
    <font>
      <b/>
      <sz val="15.75"/>
      <color indexed="8"/>
      <name val="Arial"/>
      <family val="0"/>
    </font>
    <font>
      <sz val="13.75"/>
      <color indexed="8"/>
      <name val="Arial"/>
      <family val="0"/>
    </font>
    <font>
      <b/>
      <sz val="16"/>
      <color indexed="8"/>
      <name val="Arial"/>
      <family val="0"/>
    </font>
    <font>
      <sz val="16"/>
      <color indexed="8"/>
      <name val="Arial"/>
      <family val="0"/>
    </font>
    <font>
      <b/>
      <sz val="13.5"/>
      <color indexed="8"/>
      <name val="Arial"/>
      <family val="0"/>
    </font>
    <font>
      <b/>
      <sz val="15.5"/>
      <color indexed="8"/>
      <name val="Arial"/>
      <family val="0"/>
    </font>
    <font>
      <sz val="13.5"/>
      <color indexed="8"/>
      <name val="Arial"/>
      <family val="0"/>
    </font>
    <font>
      <b/>
      <sz val="1.25"/>
      <color indexed="8"/>
      <name val="Arial"/>
      <family val="0"/>
    </font>
    <font>
      <b/>
      <sz val="1"/>
      <color indexed="8"/>
      <name val="Arial"/>
      <family val="0"/>
    </font>
    <font>
      <sz val="1.25"/>
      <color indexed="8"/>
      <name val="Arial"/>
      <family val="0"/>
    </font>
    <font>
      <b/>
      <sz val="1.75"/>
      <color indexed="8"/>
      <name val="Arial"/>
      <family val="0"/>
    </font>
    <font>
      <b/>
      <sz val="2"/>
      <color indexed="8"/>
      <name val="Arial"/>
      <family val="0"/>
    </font>
    <font>
      <sz val="2"/>
      <color indexed="8"/>
      <name val="Arial"/>
      <family val="0"/>
    </font>
    <font>
      <b/>
      <sz val="16.75"/>
      <color indexed="8"/>
      <name val="Arial"/>
      <family val="0"/>
    </font>
    <font>
      <sz val="16.75"/>
      <color indexed="8"/>
      <name val="Arial"/>
      <family val="0"/>
    </font>
    <font>
      <b/>
      <sz val="14"/>
      <color indexed="8"/>
      <name val="Arial"/>
      <family val="0"/>
    </font>
    <font>
      <b/>
      <sz val="13.25"/>
      <color indexed="8"/>
      <name val="Arial"/>
      <family val="0"/>
    </font>
    <font>
      <b/>
      <sz val="14.75"/>
      <color indexed="8"/>
      <name val="Arial"/>
      <family val="0"/>
    </font>
    <font>
      <b/>
      <sz val="17.75"/>
      <color indexed="8"/>
      <name val="Arial"/>
      <family val="0"/>
    </font>
    <font>
      <b/>
      <sz val="15.25"/>
      <color indexed="8"/>
      <name val="Arial"/>
      <family val="0"/>
    </font>
    <font>
      <sz val="13.25"/>
      <color indexed="8"/>
      <name val="Arial"/>
      <family val="0"/>
    </font>
    <font>
      <sz val="15.25"/>
      <color indexed="8"/>
      <name val="Arial"/>
      <family val="0"/>
    </font>
    <font>
      <sz val="11"/>
      <color theme="1"/>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Cambria"/>
      <family val="2"/>
    </font>
    <font>
      <b/>
      <sz val="11"/>
      <color theme="1"/>
      <name val="Times New Roman"/>
      <family val="2"/>
    </font>
    <font>
      <sz val="11"/>
      <color rgb="FFFF0000"/>
      <name val="Times New Roman"/>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1"/>
        <bgColor indexed="64"/>
      </patternFill>
    </fill>
    <fill>
      <patternFill patternType="solid">
        <fgColor indexed="23"/>
        <bgColor indexed="64"/>
      </patternFill>
    </fill>
    <fill>
      <patternFill patternType="solid">
        <fgColor rgb="FFFFFF00"/>
        <bgColor indexed="64"/>
      </patternFill>
    </fill>
    <fill>
      <patternFill patternType="solid">
        <fgColor indexed="22"/>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thin"/>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right style="medium"/>
      <top style="thin"/>
      <bottom style="thin"/>
    </border>
    <border>
      <left style="medium"/>
      <right/>
      <top style="medium"/>
      <bottom style="medium"/>
    </border>
    <border>
      <left style="medium"/>
      <right style="medium"/>
      <top style="thin"/>
      <bottom style="thin"/>
    </border>
    <border>
      <left style="thin"/>
      <right style="medium"/>
      <top style="medium"/>
      <bottom style="thin"/>
    </border>
    <border>
      <left style="thin"/>
      <right style="medium"/>
      <top style="thin"/>
      <bottom style="medium"/>
    </border>
    <border>
      <left style="thin"/>
      <right style="medium"/>
      <top style="medium"/>
      <bottom style="medium"/>
    </border>
    <border>
      <left style="medium"/>
      <right style="medium"/>
      <top style="thin"/>
      <bottom/>
    </border>
    <border>
      <left style="thin"/>
      <right style="thin"/>
      <top style="thin"/>
      <bottom/>
    </border>
    <border>
      <left style="medium"/>
      <right style="medium"/>
      <top style="medium"/>
      <bottom style="medium"/>
    </border>
    <border>
      <left/>
      <right style="thin"/>
      <top style="medium"/>
      <bottom style="medium"/>
    </border>
    <border>
      <left style="thin"/>
      <right style="thin"/>
      <top style="medium"/>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thin"/>
      <bottom style="thin"/>
    </border>
    <border>
      <left style="medium"/>
      <right style="thin"/>
      <top style="thin"/>
      <bottom/>
    </border>
    <border>
      <left style="thin"/>
      <right style="medium"/>
      <top style="thin"/>
      <bottom/>
    </border>
    <border>
      <left style="thin"/>
      <right style="thin"/>
      <top style="thin"/>
      <bottom style="medium"/>
    </border>
    <border>
      <left style="medium"/>
      <right style="thin"/>
      <top style="thin"/>
      <bottom style="medium"/>
    </border>
    <border>
      <left style="medium"/>
      <right style="thin"/>
      <top style="medium"/>
      <bottom style="thin"/>
    </border>
    <border>
      <left style="thin"/>
      <right style="thin"/>
      <top style="medium"/>
      <bottom style="thin"/>
    </border>
    <border>
      <left/>
      <right style="thin"/>
      <top style="medium"/>
      <bottom/>
    </border>
    <border>
      <left style="medium"/>
      <right/>
      <top/>
      <bottom style="thin"/>
    </border>
    <border>
      <left style="medium"/>
      <right/>
      <top style="thin"/>
      <bottom/>
    </border>
    <border>
      <left style="medium"/>
      <right style="thin"/>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bottom/>
    </border>
    <border>
      <left/>
      <right style="thin"/>
      <top style="thin"/>
      <bottom style="thin"/>
    </border>
    <border>
      <left style="medium"/>
      <right style="medium"/>
      <top/>
      <bottom style="thin"/>
    </border>
    <border>
      <left/>
      <right style="thin"/>
      <top/>
      <bottom style="thin"/>
    </border>
    <border>
      <left/>
      <right style="thin"/>
      <top style="thin"/>
      <bottom/>
    </border>
    <border>
      <left/>
      <right style="thin"/>
      <top style="thin"/>
      <bottom style="medium"/>
    </border>
    <border>
      <left style="thin"/>
      <right/>
      <top style="medium"/>
      <bottom style="thin"/>
    </border>
    <border>
      <left style="thin"/>
      <right/>
      <top style="thin"/>
      <bottom style="thin"/>
    </border>
    <border>
      <left style="thin"/>
      <right/>
      <top style="thin"/>
      <bottom style="medium"/>
    </border>
    <border>
      <left style="thin"/>
      <right style="thin"/>
      <top/>
      <bottom style="medium"/>
    </border>
    <border>
      <left style="thin"/>
      <right style="medium"/>
      <top/>
      <bottom style="medium"/>
    </border>
    <border>
      <left style="thin"/>
      <right/>
      <top/>
      <bottom style="medium"/>
    </border>
    <border>
      <left style="medium"/>
      <right style="thin"/>
      <top/>
      <bottom style="medium"/>
    </border>
    <border>
      <left/>
      <right style="thin"/>
      <top style="medium"/>
      <bottom style="thin"/>
    </border>
    <border>
      <left style="thin"/>
      <right/>
      <top style="thin"/>
      <bottom/>
    </border>
    <border>
      <left style="medium"/>
      <right style="medium"/>
      <top style="medium"/>
      <bottom style="thin"/>
    </border>
    <border>
      <left style="medium"/>
      <right/>
      <top/>
      <bottom style="medium"/>
    </border>
    <border>
      <left style="medium"/>
      <right/>
      <top style="medium"/>
      <bottom style="thin"/>
    </border>
    <border>
      <left style="medium"/>
      <right style="medium"/>
      <top style="thin"/>
      <bottom style="medium"/>
    </border>
    <border>
      <left/>
      <right style="medium"/>
      <top style="medium"/>
      <bottom style="medium"/>
    </border>
    <border>
      <left/>
      <right style="medium"/>
      <top style="medium"/>
      <bottom style="thin"/>
    </border>
    <border>
      <left/>
      <right style="medium"/>
      <top style="thin"/>
      <bottom style="thin"/>
    </border>
    <border>
      <left/>
      <right style="medium"/>
      <top style="thin"/>
      <bottom style="medium"/>
    </border>
    <border>
      <left style="medium"/>
      <right/>
      <top style="thin"/>
      <bottom style="medium"/>
    </border>
    <border>
      <left style="thin"/>
      <right/>
      <top style="medium"/>
      <bottom style="medium"/>
    </border>
    <border>
      <left/>
      <right style="thin"/>
      <top/>
      <bottom style="medium"/>
    </border>
    <border>
      <left style="medium"/>
      <right style="medium"/>
      <top style="medium"/>
      <bottom/>
    </border>
    <border>
      <left style="medium"/>
      <right style="medium"/>
      <top/>
      <bottom/>
    </border>
    <border>
      <left style="medium"/>
      <right style="medium"/>
      <top/>
      <bottom style="medium"/>
    </border>
    <border>
      <left/>
      <right style="medium"/>
      <top style="thin"/>
      <bottom/>
    </border>
    <border>
      <left/>
      <right/>
      <top style="medium"/>
      <bottom style="thin"/>
    </border>
    <border>
      <left/>
      <right/>
      <top style="medium"/>
      <bottom style="medium"/>
    </border>
  </borders>
  <cellStyleXfs count="11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8" fillId="2" borderId="0" applyNumberFormat="0" applyBorder="0" applyAlignment="0" applyProtection="0"/>
    <xf numFmtId="0" fontId="108" fillId="3" borderId="0" applyNumberFormat="0" applyBorder="0" applyAlignment="0" applyProtection="0"/>
    <xf numFmtId="0" fontId="108" fillId="4" borderId="0" applyNumberFormat="0" applyBorder="0" applyAlignment="0" applyProtection="0"/>
    <xf numFmtId="0" fontId="108" fillId="5" borderId="0" applyNumberFormat="0" applyBorder="0" applyAlignment="0" applyProtection="0"/>
    <xf numFmtId="0" fontId="108" fillId="6" borderId="0" applyNumberFormat="0" applyBorder="0" applyAlignment="0" applyProtection="0"/>
    <xf numFmtId="0" fontId="108" fillId="7" borderId="0" applyNumberFormat="0" applyBorder="0" applyAlignment="0" applyProtection="0"/>
    <xf numFmtId="0" fontId="108" fillId="8" borderId="0" applyNumberFormat="0" applyBorder="0" applyAlignment="0" applyProtection="0"/>
    <xf numFmtId="0" fontId="108" fillId="9" borderId="0" applyNumberFormat="0" applyBorder="0" applyAlignment="0" applyProtection="0"/>
    <xf numFmtId="0" fontId="108" fillId="10" borderId="0" applyNumberFormat="0" applyBorder="0" applyAlignment="0" applyProtection="0"/>
    <xf numFmtId="0" fontId="108" fillId="11" borderId="0" applyNumberFormat="0" applyBorder="0" applyAlignment="0" applyProtection="0"/>
    <xf numFmtId="0" fontId="108" fillId="12" borderId="0" applyNumberFormat="0" applyBorder="0" applyAlignment="0" applyProtection="0"/>
    <xf numFmtId="0" fontId="108" fillId="13" borderId="0" applyNumberFormat="0" applyBorder="0" applyAlignment="0" applyProtection="0"/>
    <xf numFmtId="0" fontId="109" fillId="14" borderId="0" applyNumberFormat="0" applyBorder="0" applyAlignment="0" applyProtection="0"/>
    <xf numFmtId="0" fontId="109" fillId="15" borderId="0" applyNumberFormat="0" applyBorder="0" applyAlignment="0" applyProtection="0"/>
    <xf numFmtId="0" fontId="109" fillId="16" borderId="0" applyNumberFormat="0" applyBorder="0" applyAlignment="0" applyProtection="0"/>
    <xf numFmtId="0" fontId="109" fillId="17" borderId="0" applyNumberFormat="0" applyBorder="0" applyAlignment="0" applyProtection="0"/>
    <xf numFmtId="0" fontId="109" fillId="18" borderId="0" applyNumberFormat="0" applyBorder="0" applyAlignment="0" applyProtection="0"/>
    <xf numFmtId="0" fontId="109" fillId="19" borderId="0" applyNumberFormat="0" applyBorder="0" applyAlignment="0" applyProtection="0"/>
    <xf numFmtId="0" fontId="109" fillId="20" borderId="0" applyNumberFormat="0" applyBorder="0" applyAlignment="0" applyProtection="0"/>
    <xf numFmtId="0" fontId="109" fillId="21" borderId="0" applyNumberFormat="0" applyBorder="0" applyAlignment="0" applyProtection="0"/>
    <xf numFmtId="0" fontId="109" fillId="22" borderId="0" applyNumberFormat="0" applyBorder="0" applyAlignment="0" applyProtection="0"/>
    <xf numFmtId="0" fontId="109" fillId="23" borderId="0" applyNumberFormat="0" applyBorder="0" applyAlignment="0" applyProtection="0"/>
    <xf numFmtId="0" fontId="109" fillId="24" borderId="0" applyNumberFormat="0" applyBorder="0" applyAlignment="0" applyProtection="0"/>
    <xf numFmtId="0" fontId="109" fillId="25" borderId="0" applyNumberFormat="0" applyBorder="0" applyAlignment="0" applyProtection="0"/>
    <xf numFmtId="0" fontId="110" fillId="26" borderId="0" applyNumberFormat="0" applyBorder="0" applyAlignment="0" applyProtection="0"/>
    <xf numFmtId="0" fontId="111" fillId="27" borderId="1" applyNumberFormat="0" applyAlignment="0" applyProtection="0"/>
    <xf numFmtId="0" fontId="11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3" fillId="0" borderId="0" applyNumberFormat="0" applyFill="0" applyBorder="0" applyAlignment="0" applyProtection="0"/>
    <xf numFmtId="0" fontId="114" fillId="29" borderId="0" applyNumberFormat="0" applyBorder="0" applyAlignment="0" applyProtection="0"/>
    <xf numFmtId="0" fontId="115" fillId="0" borderId="3" applyNumberFormat="0" applyFill="0" applyAlignment="0" applyProtection="0"/>
    <xf numFmtId="0" fontId="116" fillId="0" borderId="4" applyNumberFormat="0" applyFill="0" applyAlignment="0" applyProtection="0"/>
    <xf numFmtId="0" fontId="117" fillId="0" borderId="5" applyNumberFormat="0" applyFill="0" applyAlignment="0" applyProtection="0"/>
    <xf numFmtId="0" fontId="117" fillId="0" borderId="0" applyNumberFormat="0" applyFill="0" applyBorder="0" applyAlignment="0" applyProtection="0"/>
    <xf numFmtId="0" fontId="10" fillId="0" borderId="0" applyNumberFormat="0" applyFill="0" applyBorder="0" applyAlignment="0" applyProtection="0"/>
    <xf numFmtId="0" fontId="118" fillId="30" borderId="1" applyNumberFormat="0" applyAlignment="0" applyProtection="0"/>
    <xf numFmtId="0" fontId="119" fillId="0" borderId="6" applyNumberFormat="0" applyFill="0" applyAlignment="0" applyProtection="0"/>
    <xf numFmtId="0" fontId="120" fillId="31" borderId="0" applyNumberFormat="0" applyBorder="0" applyAlignment="0" applyProtection="0"/>
    <xf numFmtId="0" fontId="108" fillId="0" borderId="0">
      <alignment/>
      <protection/>
    </xf>
    <xf numFmtId="0" fontId="108" fillId="0" borderId="0">
      <alignment/>
      <protection/>
    </xf>
    <xf numFmtId="0" fontId="0" fillId="0" borderId="0">
      <alignment/>
      <protection/>
    </xf>
    <xf numFmtId="0" fontId="10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12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22" fillId="0" borderId="0" applyNumberFormat="0" applyFill="0" applyBorder="0" applyAlignment="0" applyProtection="0"/>
    <xf numFmtId="0" fontId="123" fillId="0" borderId="9" applyNumberFormat="0" applyFill="0" applyAlignment="0" applyProtection="0"/>
    <xf numFmtId="0" fontId="124" fillId="0" borderId="0" applyNumberFormat="0" applyFill="0" applyBorder="0" applyAlignment="0" applyProtection="0"/>
  </cellStyleXfs>
  <cellXfs count="570">
    <xf numFmtId="0" fontId="0" fillId="0" borderId="0" xfId="0" applyAlignment="1">
      <alignment/>
    </xf>
    <xf numFmtId="0" fontId="8" fillId="0" borderId="0" xfId="0" applyFont="1" applyAlignment="1">
      <alignment/>
    </xf>
    <xf numFmtId="0" fontId="7" fillId="0" borderId="10" xfId="68" applyFont="1" applyFill="1" applyBorder="1" applyAlignment="1">
      <alignment horizontal="center" wrapText="1"/>
      <protection/>
    </xf>
    <xf numFmtId="0" fontId="0" fillId="0" borderId="0" xfId="0" applyFill="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5" fillId="0" borderId="0" xfId="0" applyFont="1" applyAlignment="1">
      <alignment/>
    </xf>
    <xf numFmtId="0" fontId="16" fillId="0" borderId="0" xfId="0" applyFont="1" applyAlignment="1">
      <alignment/>
    </xf>
    <xf numFmtId="0" fontId="17" fillId="0" borderId="0" xfId="0" applyFont="1" applyAlignment="1">
      <alignment/>
    </xf>
    <xf numFmtId="0" fontId="18" fillId="0" borderId="0" xfId="0" applyFont="1" applyAlignment="1">
      <alignment horizontal="left" indent="8"/>
    </xf>
    <xf numFmtId="0" fontId="8" fillId="0" borderId="0" xfId="0" applyFont="1" applyAlignment="1">
      <alignment wrapText="1"/>
    </xf>
    <xf numFmtId="0" fontId="19" fillId="0" borderId="0" xfId="0" applyFont="1" applyAlignment="1">
      <alignment/>
    </xf>
    <xf numFmtId="0" fontId="4" fillId="0" borderId="11" xfId="68" applyFont="1" applyFill="1" applyBorder="1" applyAlignment="1">
      <alignment horizontal="center" wrapText="1"/>
      <protection/>
    </xf>
    <xf numFmtId="0" fontId="0" fillId="0" borderId="11" xfId="0" applyBorder="1" applyAlignment="1">
      <alignment/>
    </xf>
    <xf numFmtId="0" fontId="0" fillId="0" borderId="11" xfId="0" applyBorder="1" applyAlignment="1">
      <alignment horizontal="right"/>
    </xf>
    <xf numFmtId="164" fontId="0" fillId="0" borderId="11" xfId="42" applyNumberFormat="1" applyFont="1" applyBorder="1" applyAlignment="1">
      <alignment horizontal="right"/>
    </xf>
    <xf numFmtId="164" fontId="0" fillId="0" borderId="11" xfId="42" applyNumberFormat="1" applyFont="1" applyBorder="1" applyAlignment="1">
      <alignment/>
    </xf>
    <xf numFmtId="165" fontId="0" fillId="0" borderId="11" xfId="107" applyNumberFormat="1" applyFont="1" applyBorder="1" applyAlignment="1">
      <alignment/>
    </xf>
    <xf numFmtId="0" fontId="2" fillId="33" borderId="11" xfId="0" applyFont="1" applyFill="1" applyBorder="1" applyAlignment="1">
      <alignment horizontal="right"/>
    </xf>
    <xf numFmtId="164" fontId="0" fillId="33" borderId="11" xfId="42" applyNumberFormat="1" applyFont="1" applyFill="1" applyBorder="1" applyAlignment="1">
      <alignment/>
    </xf>
    <xf numFmtId="165" fontId="0" fillId="33" borderId="11" xfId="107" applyNumberFormat="1" applyFont="1" applyFill="1" applyBorder="1" applyAlignment="1">
      <alignment/>
    </xf>
    <xf numFmtId="164" fontId="0" fillId="0" borderId="11" xfId="42" applyNumberFormat="1" applyFont="1" applyFill="1" applyBorder="1" applyAlignment="1">
      <alignment/>
    </xf>
    <xf numFmtId="164" fontId="2" fillId="34" borderId="11" xfId="42" applyNumberFormat="1" applyFont="1" applyFill="1" applyBorder="1" applyAlignment="1">
      <alignment/>
    </xf>
    <xf numFmtId="165" fontId="2" fillId="34" borderId="11" xfId="107" applyNumberFormat="1" applyFont="1" applyFill="1" applyBorder="1" applyAlignment="1">
      <alignment/>
    </xf>
    <xf numFmtId="0" fontId="2" fillId="34" borderId="11" xfId="0" applyFont="1" applyFill="1" applyBorder="1" applyAlignment="1">
      <alignment horizontal="right"/>
    </xf>
    <xf numFmtId="0" fontId="0" fillId="0" borderId="11" xfId="0" applyBorder="1" applyAlignment="1">
      <alignment horizontal="left"/>
    </xf>
    <xf numFmtId="0" fontId="4" fillId="35" borderId="12" xfId="103" applyFont="1" applyFill="1" applyBorder="1" applyAlignment="1">
      <alignment horizontal="center"/>
      <protection/>
    </xf>
    <xf numFmtId="0" fontId="4" fillId="0" borderId="13" xfId="103" applyFont="1" applyFill="1" applyBorder="1" applyAlignment="1">
      <alignment horizontal="left" wrapText="1"/>
      <protection/>
    </xf>
    <xf numFmtId="0" fontId="4" fillId="0" borderId="13" xfId="103" applyFont="1" applyFill="1" applyBorder="1" applyAlignment="1">
      <alignment horizontal="right" wrapText="1"/>
      <protection/>
    </xf>
    <xf numFmtId="0" fontId="4" fillId="0" borderId="0" xfId="103" applyFont="1" applyFill="1" applyBorder="1" applyAlignment="1">
      <alignment horizontal="left" wrapText="1"/>
      <protection/>
    </xf>
    <xf numFmtId="0" fontId="3" fillId="0" borderId="0" xfId="96" applyFont="1" applyFill="1">
      <alignment/>
      <protection/>
    </xf>
    <xf numFmtId="0" fontId="3" fillId="0" borderId="0" xfId="0" applyFont="1" applyFill="1" applyAlignment="1">
      <alignment/>
    </xf>
    <xf numFmtId="0" fontId="8" fillId="0" borderId="0" xfId="0" applyFont="1" applyFill="1" applyAlignment="1">
      <alignment/>
    </xf>
    <xf numFmtId="165" fontId="0" fillId="0" borderId="14" xfId="107" applyNumberFormat="1" applyFont="1" applyFill="1" applyBorder="1" applyAlignment="1">
      <alignment horizontal="center"/>
    </xf>
    <xf numFmtId="0" fontId="2" fillId="0" borderId="15" xfId="0" applyFont="1" applyFill="1" applyBorder="1" applyAlignment="1">
      <alignment horizontal="center"/>
    </xf>
    <xf numFmtId="0" fontId="20" fillId="0" borderId="0" xfId="0" applyFont="1" applyFill="1" applyAlignment="1">
      <alignment/>
    </xf>
    <xf numFmtId="0" fontId="0" fillId="0" borderId="0" xfId="0" applyFont="1" applyFill="1" applyAlignment="1">
      <alignment/>
    </xf>
    <xf numFmtId="0" fontId="4" fillId="0" borderId="16" xfId="68" applyFont="1" applyFill="1" applyBorder="1" applyAlignment="1">
      <alignment horizontal="center" wrapText="1"/>
      <protection/>
    </xf>
    <xf numFmtId="0" fontId="19" fillId="0" borderId="0" xfId="0" applyFont="1" applyFill="1" applyAlignment="1">
      <alignment/>
    </xf>
    <xf numFmtId="165" fontId="0" fillId="0" borderId="17" xfId="107" applyNumberFormat="1" applyFont="1" applyFill="1" applyBorder="1" applyAlignment="1">
      <alignment horizontal="center"/>
    </xf>
    <xf numFmtId="165" fontId="0" fillId="0" borderId="18" xfId="107" applyNumberFormat="1" applyFont="1" applyFill="1" applyBorder="1" applyAlignment="1">
      <alignment horizontal="center"/>
    </xf>
    <xf numFmtId="165" fontId="2" fillId="0" borderId="19" xfId="107" applyNumberFormat="1" applyFont="1" applyFill="1" applyBorder="1" applyAlignment="1">
      <alignment horizontal="center"/>
    </xf>
    <xf numFmtId="3" fontId="0" fillId="0" borderId="0" xfId="0" applyNumberFormat="1" applyFill="1" applyAlignment="1">
      <alignment/>
    </xf>
    <xf numFmtId="0" fontId="4" fillId="36" borderId="16" xfId="103" applyFont="1" applyFill="1" applyBorder="1" applyAlignment="1">
      <alignment horizontal="center" wrapText="1"/>
      <protection/>
    </xf>
    <xf numFmtId="0" fontId="4" fillId="0" borderId="11" xfId="103" applyFont="1" applyFill="1" applyBorder="1" applyAlignment="1">
      <alignment horizontal="center" wrapText="1"/>
      <protection/>
    </xf>
    <xf numFmtId="0" fontId="4" fillId="36" borderId="20" xfId="103" applyFont="1" applyFill="1" applyBorder="1" applyAlignment="1">
      <alignment horizontal="center" wrapText="1"/>
      <protection/>
    </xf>
    <xf numFmtId="0" fontId="4" fillId="0" borderId="21" xfId="103" applyFont="1" applyFill="1" applyBorder="1" applyAlignment="1">
      <alignment horizontal="center" wrapText="1"/>
      <protection/>
    </xf>
    <xf numFmtId="0" fontId="0" fillId="35" borderId="22" xfId="0" applyFill="1" applyBorder="1" applyAlignment="1">
      <alignment horizontal="center"/>
    </xf>
    <xf numFmtId="0" fontId="0" fillId="35" borderId="23" xfId="0" applyFill="1" applyBorder="1" applyAlignment="1">
      <alignment horizontal="center"/>
    </xf>
    <xf numFmtId="0" fontId="0" fillId="35" borderId="24" xfId="0" applyFill="1" applyBorder="1" applyAlignment="1">
      <alignment horizontal="center"/>
    </xf>
    <xf numFmtId="0" fontId="0" fillId="35" borderId="19" xfId="0" applyFill="1" applyBorder="1" applyAlignment="1">
      <alignment horizontal="center"/>
    </xf>
    <xf numFmtId="0" fontId="21" fillId="37" borderId="22" xfId="103" applyFont="1" applyFill="1" applyBorder="1" applyAlignment="1">
      <alignment horizontal="center"/>
      <protection/>
    </xf>
    <xf numFmtId="0" fontId="21" fillId="37" borderId="15" xfId="103" applyFont="1" applyFill="1" applyBorder="1" applyAlignment="1">
      <alignment horizontal="center"/>
      <protection/>
    </xf>
    <xf numFmtId="0" fontId="4" fillId="0" borderId="10" xfId="103" applyFont="1" applyFill="1" applyBorder="1" applyAlignment="1">
      <alignment horizontal="center" wrapText="1"/>
      <protection/>
    </xf>
    <xf numFmtId="0" fontId="0" fillId="35" borderId="15" xfId="0" applyFill="1" applyBorder="1" applyAlignment="1">
      <alignment horizontal="center"/>
    </xf>
    <xf numFmtId="0" fontId="21" fillId="37" borderId="25" xfId="103" applyFont="1" applyFill="1" applyBorder="1" applyAlignment="1">
      <alignment horizontal="center"/>
      <protection/>
    </xf>
    <xf numFmtId="0" fontId="21" fillId="37" borderId="26" xfId="103" applyFont="1" applyFill="1" applyBorder="1" applyAlignment="1">
      <alignment horizontal="center"/>
      <protection/>
    </xf>
    <xf numFmtId="0" fontId="21" fillId="37" borderId="27" xfId="103" applyFont="1" applyFill="1" applyBorder="1" applyAlignment="1">
      <alignment horizontal="center"/>
      <protection/>
    </xf>
    <xf numFmtId="0" fontId="4" fillId="0" borderId="28" xfId="103" applyFont="1" applyFill="1" applyBorder="1" applyAlignment="1">
      <alignment horizontal="center" wrapText="1"/>
      <protection/>
    </xf>
    <xf numFmtId="0" fontId="4" fillId="0" borderId="29" xfId="103" applyFont="1" applyFill="1" applyBorder="1" applyAlignment="1">
      <alignment horizontal="center" wrapText="1"/>
      <protection/>
    </xf>
    <xf numFmtId="0" fontId="0" fillId="0" borderId="14" xfId="0" applyBorder="1" applyAlignment="1">
      <alignment horizontal="center"/>
    </xf>
    <xf numFmtId="0" fontId="0" fillId="0" borderId="30" xfId="0" applyBorder="1" applyAlignment="1">
      <alignment horizontal="center"/>
    </xf>
    <xf numFmtId="0" fontId="0" fillId="0" borderId="11" xfId="0" applyBorder="1" applyAlignment="1">
      <alignment horizontal="center"/>
    </xf>
    <xf numFmtId="0" fontId="4" fillId="0" borderId="14" xfId="103" applyFont="1" applyFill="1" applyBorder="1" applyAlignment="1">
      <alignment horizontal="center" wrapText="1"/>
      <protection/>
    </xf>
    <xf numFmtId="0" fontId="4" fillId="0" borderId="31" xfId="103" applyFont="1" applyFill="1" applyBorder="1" applyAlignment="1">
      <alignment horizontal="center" wrapText="1"/>
      <protection/>
    </xf>
    <xf numFmtId="0" fontId="4" fillId="0" borderId="18" xfId="103" applyFont="1" applyFill="1" applyBorder="1" applyAlignment="1">
      <alignment horizontal="center" wrapText="1"/>
      <protection/>
    </xf>
    <xf numFmtId="0" fontId="4" fillId="0" borderId="32" xfId="103" applyFont="1" applyFill="1" applyBorder="1" applyAlignment="1">
      <alignment horizontal="center" wrapText="1"/>
      <protection/>
    </xf>
    <xf numFmtId="0" fontId="4" fillId="0" borderId="33" xfId="103" applyFont="1" applyFill="1" applyBorder="1" applyAlignment="1">
      <alignment horizontal="center" wrapText="1"/>
      <protection/>
    </xf>
    <xf numFmtId="0" fontId="4" fillId="0" borderId="34" xfId="103" applyFont="1" applyFill="1" applyBorder="1" applyAlignment="1">
      <alignment horizontal="center" wrapText="1"/>
      <protection/>
    </xf>
    <xf numFmtId="0" fontId="4" fillId="0" borderId="17" xfId="103" applyFont="1" applyFill="1" applyBorder="1" applyAlignment="1">
      <alignment horizontal="center" wrapText="1"/>
      <protection/>
    </xf>
    <xf numFmtId="0" fontId="4" fillId="37" borderId="22" xfId="103" applyFont="1" applyFill="1" applyBorder="1" applyAlignment="1">
      <alignment horizontal="center"/>
      <protection/>
    </xf>
    <xf numFmtId="0" fontId="4" fillId="37" borderId="35" xfId="103" applyFont="1" applyFill="1" applyBorder="1" applyAlignment="1">
      <alignment horizontal="center"/>
      <protection/>
    </xf>
    <xf numFmtId="0" fontId="4" fillId="37" borderId="26" xfId="103" applyFont="1" applyFill="1" applyBorder="1" applyAlignment="1">
      <alignment horizontal="center"/>
      <protection/>
    </xf>
    <xf numFmtId="0" fontId="4" fillId="37" borderId="27" xfId="103" applyFont="1" applyFill="1" applyBorder="1" applyAlignment="1">
      <alignment horizontal="center"/>
      <protection/>
    </xf>
    <xf numFmtId="0" fontId="4" fillId="36" borderId="36" xfId="103" applyFont="1" applyFill="1" applyBorder="1" applyAlignment="1">
      <alignment horizontal="center" wrapText="1"/>
      <protection/>
    </xf>
    <xf numFmtId="0" fontId="4" fillId="36" borderId="10" xfId="103" applyFont="1" applyFill="1" applyBorder="1" applyAlignment="1">
      <alignment horizontal="center" wrapText="1"/>
      <protection/>
    </xf>
    <xf numFmtId="0" fontId="4" fillId="36" borderId="37" xfId="103" applyFont="1" applyFill="1" applyBorder="1" applyAlignment="1">
      <alignment horizontal="center" wrapText="1"/>
      <protection/>
    </xf>
    <xf numFmtId="0" fontId="4" fillId="0" borderId="30" xfId="103" applyFont="1" applyFill="1" applyBorder="1" applyAlignment="1">
      <alignment horizontal="center" wrapText="1"/>
      <protection/>
    </xf>
    <xf numFmtId="0" fontId="0" fillId="35" borderId="38" xfId="0" applyFill="1" applyBorder="1" applyAlignment="1">
      <alignment horizontal="center"/>
    </xf>
    <xf numFmtId="0" fontId="2" fillId="35" borderId="22" xfId="0" applyFont="1" applyFill="1" applyBorder="1" applyAlignment="1">
      <alignment horizontal="center"/>
    </xf>
    <xf numFmtId="0" fontId="2" fillId="35" borderId="23" xfId="0" applyFont="1" applyFill="1" applyBorder="1" applyAlignment="1">
      <alignment horizontal="center"/>
    </xf>
    <xf numFmtId="0" fontId="2" fillId="35" borderId="24" xfId="0" applyFont="1" applyFill="1" applyBorder="1" applyAlignment="1">
      <alignment horizontal="center"/>
    </xf>
    <xf numFmtId="0" fontId="2" fillId="35" borderId="19" xfId="0" applyFont="1" applyFill="1"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21"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21" fillId="37" borderId="38" xfId="103" applyFont="1" applyFill="1" applyBorder="1" applyAlignment="1">
      <alignment horizontal="center"/>
      <protection/>
    </xf>
    <xf numFmtId="0" fontId="21" fillId="37" borderId="24" xfId="103" applyFont="1" applyFill="1" applyBorder="1" applyAlignment="1">
      <alignment horizontal="center"/>
      <protection/>
    </xf>
    <xf numFmtId="0" fontId="2" fillId="37" borderId="19" xfId="0" applyFont="1" applyFill="1" applyBorder="1" applyAlignment="1">
      <alignment horizontal="center"/>
    </xf>
    <xf numFmtId="0" fontId="0" fillId="0" borderId="42" xfId="0" applyFill="1" applyBorder="1" applyAlignment="1">
      <alignment horizontal="center"/>
    </xf>
    <xf numFmtId="0" fontId="4" fillId="0" borderId="11" xfId="100" applyFont="1" applyFill="1" applyBorder="1" applyAlignment="1">
      <alignment horizontal="center"/>
      <protection/>
    </xf>
    <xf numFmtId="0" fontId="4" fillId="0" borderId="11" xfId="100" applyFont="1" applyFill="1" applyBorder="1" applyAlignment="1">
      <alignment horizontal="right" wrapText="1"/>
      <protection/>
    </xf>
    <xf numFmtId="0" fontId="8" fillId="0" borderId="0" xfId="0" applyFont="1" applyFill="1" applyAlignment="1">
      <alignment wrapText="1"/>
    </xf>
    <xf numFmtId="0" fontId="6" fillId="0" borderId="0" xfId="0" applyFont="1" applyFill="1" applyAlignment="1">
      <alignment horizontal="left" wrapText="1"/>
    </xf>
    <xf numFmtId="0" fontId="2" fillId="0" borderId="29" xfId="0" applyFont="1" applyFill="1" applyBorder="1" applyAlignment="1">
      <alignment horizontal="center" wrapText="1"/>
    </xf>
    <xf numFmtId="0" fontId="2" fillId="0" borderId="21" xfId="0" applyFont="1" applyFill="1" applyBorder="1" applyAlignment="1">
      <alignment horizontal="center" wrapText="1"/>
    </xf>
    <xf numFmtId="0" fontId="2" fillId="0" borderId="30" xfId="0" applyFont="1" applyFill="1" applyBorder="1" applyAlignment="1">
      <alignment horizontal="center" wrapText="1"/>
    </xf>
    <xf numFmtId="165" fontId="6" fillId="0" borderId="17" xfId="107" applyNumberFormat="1" applyFont="1" applyFill="1" applyBorder="1" applyAlignment="1">
      <alignment horizontal="center"/>
    </xf>
    <xf numFmtId="165" fontId="6" fillId="0" borderId="11" xfId="107" applyNumberFormat="1" applyFont="1" applyFill="1" applyBorder="1" applyAlignment="1">
      <alignment horizontal="center"/>
    </xf>
    <xf numFmtId="165" fontId="6" fillId="0" borderId="14" xfId="107" applyNumberFormat="1" applyFont="1" applyFill="1" applyBorder="1" applyAlignment="1">
      <alignment horizontal="center"/>
    </xf>
    <xf numFmtId="165" fontId="6" fillId="0" borderId="18" xfId="107" applyNumberFormat="1" applyFont="1" applyFill="1" applyBorder="1" applyAlignment="1">
      <alignment horizontal="center"/>
    </xf>
    <xf numFmtId="0" fontId="5" fillId="0" borderId="22" xfId="0" applyFont="1" applyFill="1" applyBorder="1" applyAlignment="1">
      <alignment horizontal="center"/>
    </xf>
    <xf numFmtId="0" fontId="6" fillId="0" borderId="0" xfId="0" applyFont="1" applyFill="1" applyAlignment="1">
      <alignment/>
    </xf>
    <xf numFmtId="0" fontId="8" fillId="0" borderId="0" xfId="0" applyFont="1" applyFill="1" applyAlignment="1">
      <alignment horizontal="left" wrapText="1"/>
    </xf>
    <xf numFmtId="0" fontId="5" fillId="0" borderId="15" xfId="0" applyFont="1" applyFill="1" applyBorder="1" applyAlignment="1">
      <alignment horizontal="center"/>
    </xf>
    <xf numFmtId="3" fontId="5" fillId="0" borderId="38" xfId="42" applyNumberFormat="1" applyFont="1" applyFill="1" applyBorder="1" applyAlignment="1">
      <alignment horizontal="center"/>
    </xf>
    <xf numFmtId="165" fontId="5" fillId="0" borderId="24" xfId="107" applyNumberFormat="1" applyFont="1" applyFill="1" applyBorder="1" applyAlignment="1">
      <alignment horizontal="center"/>
    </xf>
    <xf numFmtId="0" fontId="7" fillId="0" borderId="16" xfId="68" applyFont="1" applyFill="1" applyBorder="1" applyAlignment="1">
      <alignment horizontal="center" wrapText="1"/>
      <protection/>
    </xf>
    <xf numFmtId="165" fontId="6" fillId="0" borderId="40" xfId="107" applyNumberFormat="1" applyFont="1" applyFill="1" applyBorder="1" applyAlignment="1">
      <alignment horizontal="center"/>
    </xf>
    <xf numFmtId="0" fontId="6" fillId="0" borderId="11" xfId="0" applyFont="1" applyFill="1" applyBorder="1" applyAlignment="1">
      <alignment horizontal="center"/>
    </xf>
    <xf numFmtId="0" fontId="6" fillId="0" borderId="43" xfId="0" applyFont="1" applyFill="1" applyBorder="1" applyAlignment="1">
      <alignment horizontal="center"/>
    </xf>
    <xf numFmtId="3" fontId="2" fillId="0" borderId="38" xfId="42" applyNumberFormat="1" applyFont="1" applyFill="1" applyBorder="1" applyAlignment="1">
      <alignment horizontal="center"/>
    </xf>
    <xf numFmtId="0" fontId="11" fillId="0" borderId="0" xfId="0" applyFont="1" applyFill="1" applyAlignment="1">
      <alignment/>
    </xf>
    <xf numFmtId="0" fontId="7" fillId="0" borderId="44" xfId="68" applyFont="1" applyFill="1" applyBorder="1" applyAlignment="1">
      <alignment horizontal="center" wrapText="1"/>
      <protection/>
    </xf>
    <xf numFmtId="0" fontId="7" fillId="0" borderId="45" xfId="80" applyFont="1" applyFill="1" applyBorder="1" applyAlignment="1">
      <alignment horizontal="center" wrapText="1"/>
      <protection/>
    </xf>
    <xf numFmtId="0" fontId="7" fillId="0" borderId="40" xfId="80" applyFont="1" applyFill="1" applyBorder="1" applyAlignment="1">
      <alignment horizontal="center" wrapText="1"/>
      <protection/>
    </xf>
    <xf numFmtId="0" fontId="6" fillId="0" borderId="40" xfId="0" applyFont="1" applyFill="1" applyBorder="1" applyAlignment="1">
      <alignment horizontal="center"/>
    </xf>
    <xf numFmtId="0" fontId="7" fillId="0" borderId="43" xfId="80" applyFont="1" applyFill="1" applyBorder="1" applyAlignment="1">
      <alignment horizontal="center" wrapText="1"/>
      <protection/>
    </xf>
    <xf numFmtId="0" fontId="7" fillId="0" borderId="11" xfId="80" applyFont="1" applyFill="1" applyBorder="1" applyAlignment="1">
      <alignment horizontal="center" wrapText="1"/>
      <protection/>
    </xf>
    <xf numFmtId="0" fontId="7" fillId="0" borderId="20" xfId="68" applyFont="1" applyFill="1" applyBorder="1" applyAlignment="1">
      <alignment horizontal="center" wrapText="1"/>
      <protection/>
    </xf>
    <xf numFmtId="3" fontId="0" fillId="0" borderId="0" xfId="0" applyNumberFormat="1" applyAlignment="1">
      <alignment/>
    </xf>
    <xf numFmtId="3" fontId="0" fillId="0" borderId="0" xfId="0" applyNumberFormat="1" applyAlignment="1">
      <alignment horizontal="right"/>
    </xf>
    <xf numFmtId="3" fontId="20" fillId="0" borderId="0" xfId="0" applyNumberFormat="1" applyFont="1" applyAlignment="1">
      <alignment/>
    </xf>
    <xf numFmtId="3" fontId="0" fillId="33" borderId="0" xfId="0" applyNumberFormat="1" applyFill="1" applyAlignment="1">
      <alignment/>
    </xf>
    <xf numFmtId="3" fontId="0" fillId="34" borderId="0" xfId="0" applyNumberFormat="1" applyFill="1" applyAlignment="1">
      <alignment/>
    </xf>
    <xf numFmtId="165" fontId="0" fillId="0" borderId="0" xfId="107" applyNumberFormat="1" applyFont="1" applyAlignment="1">
      <alignment/>
    </xf>
    <xf numFmtId="3" fontId="0" fillId="0" borderId="0" xfId="0" applyNumberFormat="1" applyBorder="1" applyAlignment="1">
      <alignment/>
    </xf>
    <xf numFmtId="164" fontId="0" fillId="0" borderId="0" xfId="42" applyNumberFormat="1" applyFont="1" applyFill="1" applyBorder="1" applyAlignment="1">
      <alignment horizontal="right" wrapText="1"/>
    </xf>
    <xf numFmtId="0" fontId="4" fillId="35" borderId="12" xfId="99" applyFont="1" applyFill="1" applyBorder="1" applyAlignment="1">
      <alignment horizontal="center"/>
      <protection/>
    </xf>
    <xf numFmtId="0" fontId="4" fillId="0" borderId="13" xfId="99" applyFont="1" applyFill="1" applyBorder="1" applyAlignment="1">
      <alignment horizontal="right" wrapText="1"/>
      <protection/>
    </xf>
    <xf numFmtId="0" fontId="4" fillId="0" borderId="0" xfId="99" applyFont="1" applyFill="1" applyBorder="1" applyAlignment="1">
      <alignment horizontal="right" wrapText="1"/>
      <protection/>
    </xf>
    <xf numFmtId="0" fontId="21" fillId="0" borderId="0" xfId="99" applyFont="1" applyFill="1" applyBorder="1" applyAlignment="1">
      <alignment horizontal="right" wrapText="1"/>
      <protection/>
    </xf>
    <xf numFmtId="0" fontId="2" fillId="0" borderId="0" xfId="0" applyFont="1" applyAlignment="1">
      <alignment/>
    </xf>
    <xf numFmtId="0" fontId="20" fillId="0" borderId="0" xfId="99" applyFont="1" applyFill="1" applyBorder="1" applyAlignment="1">
      <alignment horizontal="right" wrapText="1"/>
      <protection/>
    </xf>
    <xf numFmtId="0" fontId="20" fillId="0" borderId="0" xfId="0" applyFont="1" applyAlignment="1">
      <alignment/>
    </xf>
    <xf numFmtId="3" fontId="2" fillId="0" borderId="0" xfId="0" applyNumberFormat="1" applyFont="1" applyAlignment="1">
      <alignment/>
    </xf>
    <xf numFmtId="0" fontId="6" fillId="0" borderId="46" xfId="0" applyFont="1" applyFill="1" applyBorder="1" applyAlignment="1">
      <alignment horizontal="center"/>
    </xf>
    <xf numFmtId="165" fontId="6" fillId="0" borderId="21" xfId="107" applyNumberFormat="1" applyFont="1" applyFill="1" applyBorder="1" applyAlignment="1">
      <alignment horizontal="center"/>
    </xf>
    <xf numFmtId="0" fontId="6" fillId="0" borderId="21" xfId="0" applyFont="1" applyFill="1" applyBorder="1" applyAlignment="1">
      <alignment horizontal="center"/>
    </xf>
    <xf numFmtId="3" fontId="22" fillId="0" borderId="0" xfId="0" applyNumberFormat="1" applyFont="1" applyAlignment="1">
      <alignment horizontal="left"/>
    </xf>
    <xf numFmtId="0" fontId="4" fillId="35" borderId="11" xfId="104" applyFont="1" applyFill="1" applyBorder="1" applyAlignment="1">
      <alignment horizontal="center"/>
      <protection/>
    </xf>
    <xf numFmtId="0" fontId="4" fillId="0" borderId="11" xfId="104" applyFont="1" applyFill="1" applyBorder="1" applyAlignment="1">
      <alignment horizontal="right" wrapText="1"/>
      <protection/>
    </xf>
    <xf numFmtId="0" fontId="4" fillId="38" borderId="11" xfId="104" applyFont="1" applyFill="1" applyBorder="1" applyAlignment="1">
      <alignment horizontal="right" wrapText="1"/>
      <protection/>
    </xf>
    <xf numFmtId="165" fontId="0" fillId="34" borderId="11" xfId="107" applyNumberFormat="1" applyFont="1" applyFill="1" applyBorder="1" applyAlignment="1">
      <alignment/>
    </xf>
    <xf numFmtId="0" fontId="0" fillId="34" borderId="11" xfId="0" applyFill="1" applyBorder="1" applyAlignment="1">
      <alignment/>
    </xf>
    <xf numFmtId="0" fontId="0" fillId="39" borderId="11" xfId="0" applyFill="1" applyBorder="1" applyAlignment="1">
      <alignment/>
    </xf>
    <xf numFmtId="165" fontId="0" fillId="39" borderId="11" xfId="107" applyNumberFormat="1" applyFont="1" applyFill="1" applyBorder="1" applyAlignment="1">
      <alignment/>
    </xf>
    <xf numFmtId="0" fontId="4" fillId="35" borderId="0" xfId="99" applyFont="1" applyFill="1" applyBorder="1" applyAlignment="1">
      <alignment horizontal="center"/>
      <protection/>
    </xf>
    <xf numFmtId="3" fontId="7" fillId="0" borderId="40" xfId="100" applyNumberFormat="1" applyFont="1" applyFill="1" applyBorder="1" applyAlignment="1">
      <alignment horizontal="center" wrapText="1"/>
      <protection/>
    </xf>
    <xf numFmtId="3" fontId="7" fillId="0" borderId="40" xfId="74" applyNumberFormat="1" applyFont="1" applyFill="1" applyBorder="1" applyAlignment="1">
      <alignment horizontal="center"/>
      <protection/>
    </xf>
    <xf numFmtId="3" fontId="7" fillId="0" borderId="11" xfId="100" applyNumberFormat="1" applyFont="1" applyFill="1" applyBorder="1" applyAlignment="1">
      <alignment horizontal="center" wrapText="1"/>
      <protection/>
    </xf>
    <xf numFmtId="3" fontId="7" fillId="0" borderId="11" xfId="74" applyNumberFormat="1" applyFont="1" applyFill="1" applyBorder="1" applyAlignment="1">
      <alignment horizontal="center"/>
      <protection/>
    </xf>
    <xf numFmtId="3" fontId="7" fillId="0" borderId="21" xfId="100" applyNumberFormat="1" applyFont="1" applyFill="1" applyBorder="1" applyAlignment="1">
      <alignment horizontal="center" wrapText="1"/>
      <protection/>
    </xf>
    <xf numFmtId="3" fontId="7" fillId="0" borderId="21" xfId="74" applyNumberFormat="1" applyFont="1" applyFill="1" applyBorder="1" applyAlignment="1">
      <alignment horizontal="center"/>
      <protection/>
    </xf>
    <xf numFmtId="3" fontId="6" fillId="35" borderId="40" xfId="42" applyNumberFormat="1" applyFont="1" applyFill="1" applyBorder="1" applyAlignment="1">
      <alignment horizontal="center"/>
    </xf>
    <xf numFmtId="165" fontId="6" fillId="35" borderId="41" xfId="107" applyNumberFormat="1" applyFont="1" applyFill="1" applyBorder="1" applyAlignment="1">
      <alignment horizontal="center"/>
    </xf>
    <xf numFmtId="3" fontId="6" fillId="35" borderId="11" xfId="42" applyNumberFormat="1" applyFont="1" applyFill="1" applyBorder="1" applyAlignment="1">
      <alignment horizontal="center"/>
    </xf>
    <xf numFmtId="165" fontId="6" fillId="35" borderId="14" xfId="107" applyNumberFormat="1" applyFont="1" applyFill="1" applyBorder="1" applyAlignment="1">
      <alignment horizontal="center"/>
    </xf>
    <xf numFmtId="3" fontId="6" fillId="35" borderId="21" xfId="42" applyNumberFormat="1" applyFont="1" applyFill="1" applyBorder="1" applyAlignment="1">
      <alignment horizontal="center"/>
    </xf>
    <xf numFmtId="165" fontId="6" fillId="35" borderId="30" xfId="107" applyNumberFormat="1" applyFont="1" applyFill="1" applyBorder="1" applyAlignment="1">
      <alignment horizontal="center"/>
    </xf>
    <xf numFmtId="0" fontId="5" fillId="40" borderId="47" xfId="0" applyFont="1" applyFill="1" applyBorder="1" applyAlignment="1">
      <alignment horizontal="center" wrapText="1"/>
    </xf>
    <xf numFmtId="0" fontId="5" fillId="40" borderId="31" xfId="0" applyFont="1" applyFill="1" applyBorder="1" applyAlignment="1">
      <alignment horizontal="center" wrapText="1"/>
    </xf>
    <xf numFmtId="0" fontId="5" fillId="40" borderId="18" xfId="0" applyFont="1" applyFill="1" applyBorder="1" applyAlignment="1">
      <alignment horizontal="center" wrapText="1"/>
    </xf>
    <xf numFmtId="3" fontId="23" fillId="35" borderId="38" xfId="42" applyNumberFormat="1" applyFont="1" applyFill="1" applyBorder="1" applyAlignment="1">
      <alignment horizontal="center"/>
    </xf>
    <xf numFmtId="165" fontId="23" fillId="35" borderId="19" xfId="107" applyNumberFormat="1" applyFont="1" applyFill="1" applyBorder="1" applyAlignment="1">
      <alignment horizontal="center"/>
    </xf>
    <xf numFmtId="3" fontId="2" fillId="0" borderId="24" xfId="42" applyNumberFormat="1" applyFont="1" applyFill="1" applyBorder="1" applyAlignment="1">
      <alignment horizontal="center"/>
    </xf>
    <xf numFmtId="165" fontId="0" fillId="0" borderId="30" xfId="107" applyNumberFormat="1" applyFont="1" applyFill="1" applyBorder="1" applyAlignment="1">
      <alignment horizontal="center"/>
    </xf>
    <xf numFmtId="165" fontId="6" fillId="0" borderId="48" xfId="107" applyNumberFormat="1" applyFont="1" applyFill="1" applyBorder="1" applyAlignment="1">
      <alignment horizontal="center"/>
    </xf>
    <xf numFmtId="165" fontId="6" fillId="0" borderId="49" xfId="107" applyNumberFormat="1" applyFont="1" applyFill="1" applyBorder="1" applyAlignment="1">
      <alignment horizontal="center"/>
    </xf>
    <xf numFmtId="165" fontId="6" fillId="0" borderId="50" xfId="107" applyNumberFormat="1" applyFont="1" applyFill="1" applyBorder="1" applyAlignment="1">
      <alignment horizontal="center"/>
    </xf>
    <xf numFmtId="3" fontId="5" fillId="0" borderId="51" xfId="42" applyNumberFormat="1" applyFont="1" applyFill="1" applyBorder="1" applyAlignment="1">
      <alignment horizontal="center"/>
    </xf>
    <xf numFmtId="165" fontId="5" fillId="0" borderId="52" xfId="107" applyNumberFormat="1" applyFont="1" applyFill="1" applyBorder="1" applyAlignment="1">
      <alignment horizontal="center"/>
    </xf>
    <xf numFmtId="165" fontId="5" fillId="0" borderId="53" xfId="107" applyNumberFormat="1" applyFont="1" applyFill="1" applyBorder="1" applyAlignment="1">
      <alignment horizontal="center"/>
    </xf>
    <xf numFmtId="3" fontId="5" fillId="0" borderId="54" xfId="42" applyNumberFormat="1" applyFont="1" applyFill="1" applyBorder="1" applyAlignment="1">
      <alignment horizontal="center"/>
    </xf>
    <xf numFmtId="0" fontId="0" fillId="0" borderId="0" xfId="0" applyFont="1" applyAlignment="1">
      <alignment wrapText="1"/>
    </xf>
    <xf numFmtId="0" fontId="0" fillId="0" borderId="0" xfId="0" applyFont="1" applyAlignment="1">
      <alignment/>
    </xf>
    <xf numFmtId="0" fontId="0" fillId="0" borderId="0" xfId="0" applyFont="1" applyAlignment="1">
      <alignment horizontal="right"/>
    </xf>
    <xf numFmtId="0" fontId="4" fillId="0" borderId="0" xfId="68" applyFont="1" applyFill="1" applyBorder="1" applyAlignment="1">
      <alignment horizontal="right" wrapText="1"/>
      <protection/>
    </xf>
    <xf numFmtId="0" fontId="0" fillId="0" borderId="0" xfId="0" applyFont="1" applyFill="1" applyAlignment="1">
      <alignment wrapText="1"/>
    </xf>
    <xf numFmtId="0" fontId="0" fillId="0" borderId="0" xfId="96" applyFont="1" applyFill="1" applyBorder="1">
      <alignment/>
      <protection/>
    </xf>
    <xf numFmtId="0" fontId="7" fillId="0" borderId="36" xfId="68" applyFont="1" applyFill="1" applyBorder="1" applyAlignment="1">
      <alignment horizontal="center" wrapText="1"/>
      <protection/>
    </xf>
    <xf numFmtId="0" fontId="7" fillId="0" borderId="37" xfId="68" applyFont="1" applyFill="1" applyBorder="1" applyAlignment="1">
      <alignment horizontal="center" wrapText="1"/>
      <protection/>
    </xf>
    <xf numFmtId="3" fontId="6" fillId="0" borderId="55" xfId="0" applyNumberFormat="1" applyFont="1" applyFill="1" applyBorder="1" applyAlignment="1">
      <alignment horizontal="center"/>
    </xf>
    <xf numFmtId="3" fontId="6" fillId="0" borderId="43" xfId="0" applyNumberFormat="1" applyFont="1" applyFill="1" applyBorder="1" applyAlignment="1">
      <alignment horizontal="center"/>
    </xf>
    <xf numFmtId="3" fontId="6" fillId="35" borderId="34" xfId="42" applyNumberFormat="1" applyFont="1" applyFill="1" applyBorder="1" applyAlignment="1">
      <alignment horizontal="center"/>
    </xf>
    <xf numFmtId="165" fontId="6" fillId="35" borderId="17" xfId="107" applyNumberFormat="1" applyFont="1" applyFill="1" applyBorder="1" applyAlignment="1">
      <alignment horizontal="center"/>
    </xf>
    <xf numFmtId="0" fontId="7" fillId="0" borderId="33" xfId="80" applyFont="1" applyFill="1" applyBorder="1" applyAlignment="1">
      <alignment horizontal="center" wrapText="1"/>
      <protection/>
    </xf>
    <xf numFmtId="0" fontId="7" fillId="0" borderId="28" xfId="80" applyFont="1" applyFill="1" applyBorder="1" applyAlignment="1">
      <alignment horizontal="center" wrapText="1"/>
      <protection/>
    </xf>
    <xf numFmtId="3" fontId="6" fillId="35" borderId="55" xfId="42" applyNumberFormat="1" applyFont="1" applyFill="1" applyBorder="1" applyAlignment="1">
      <alignment horizontal="center"/>
    </xf>
    <xf numFmtId="3" fontId="6" fillId="35" borderId="43" xfId="42" applyNumberFormat="1" applyFont="1" applyFill="1" applyBorder="1" applyAlignment="1">
      <alignment horizontal="center"/>
    </xf>
    <xf numFmtId="3" fontId="6" fillId="35" borderId="46" xfId="42" applyNumberFormat="1" applyFont="1" applyFill="1" applyBorder="1" applyAlignment="1">
      <alignment horizontal="center"/>
    </xf>
    <xf numFmtId="0" fontId="7" fillId="0" borderId="55" xfId="80" applyFont="1" applyFill="1" applyBorder="1" applyAlignment="1">
      <alignment horizontal="center" wrapText="1"/>
      <protection/>
    </xf>
    <xf numFmtId="3" fontId="5" fillId="35" borderId="38" xfId="42" applyNumberFormat="1" applyFont="1" applyFill="1" applyBorder="1" applyAlignment="1">
      <alignment horizontal="center"/>
    </xf>
    <xf numFmtId="3" fontId="5" fillId="35" borderId="24" xfId="42" applyNumberFormat="1" applyFont="1" applyFill="1" applyBorder="1" applyAlignment="1">
      <alignment horizontal="center"/>
    </xf>
    <xf numFmtId="0" fontId="24" fillId="35" borderId="12" xfId="98" applyFont="1" applyFill="1" applyBorder="1" applyAlignment="1">
      <alignment horizontal="center"/>
      <protection/>
    </xf>
    <xf numFmtId="0" fontId="24" fillId="0" borderId="13" xfId="98" applyFont="1" applyFill="1" applyBorder="1" applyAlignment="1">
      <alignment horizontal="right" wrapText="1"/>
      <protection/>
    </xf>
    <xf numFmtId="0" fontId="24" fillId="35" borderId="12" xfId="102" applyFont="1" applyFill="1" applyBorder="1" applyAlignment="1">
      <alignment horizontal="center"/>
      <protection/>
    </xf>
    <xf numFmtId="0" fontId="24" fillId="0" borderId="13" xfId="102" applyFont="1" applyFill="1" applyBorder="1" applyAlignment="1">
      <alignment horizontal="right" wrapText="1"/>
      <protection/>
    </xf>
    <xf numFmtId="0" fontId="5" fillId="40" borderId="29" xfId="0" applyFont="1" applyFill="1" applyBorder="1" applyAlignment="1">
      <alignment horizontal="center" wrapText="1"/>
    </xf>
    <xf numFmtId="0" fontId="5" fillId="40" borderId="21" xfId="0" applyFont="1" applyFill="1" applyBorder="1" applyAlignment="1">
      <alignment horizontal="center" wrapText="1"/>
    </xf>
    <xf numFmtId="0" fontId="5" fillId="40" borderId="30" xfId="0" applyFont="1" applyFill="1" applyBorder="1" applyAlignment="1">
      <alignment horizontal="center" wrapText="1"/>
    </xf>
    <xf numFmtId="3" fontId="0" fillId="0" borderId="11" xfId="0" applyNumberFormat="1" applyBorder="1" applyAlignment="1">
      <alignment horizontal="center"/>
    </xf>
    <xf numFmtId="3" fontId="24" fillId="0" borderId="11" xfId="102" applyNumberFormat="1" applyFont="1" applyFill="1" applyBorder="1" applyAlignment="1">
      <alignment horizontal="center" wrapText="1"/>
      <protection/>
    </xf>
    <xf numFmtId="3" fontId="0" fillId="0" borderId="34" xfId="0" applyNumberFormat="1" applyBorder="1" applyAlignment="1">
      <alignment horizontal="center"/>
    </xf>
    <xf numFmtId="3" fontId="0" fillId="0" borderId="31" xfId="0" applyNumberFormat="1" applyBorder="1" applyAlignment="1">
      <alignment horizontal="center"/>
    </xf>
    <xf numFmtId="3" fontId="24" fillId="0" borderId="34" xfId="102" applyNumberFormat="1" applyFont="1" applyFill="1" applyBorder="1" applyAlignment="1">
      <alignment horizontal="center" wrapText="1"/>
      <protection/>
    </xf>
    <xf numFmtId="0" fontId="7" fillId="0" borderId="32" xfId="80" applyFont="1" applyFill="1" applyBorder="1" applyAlignment="1">
      <alignment horizontal="center" wrapText="1"/>
      <protection/>
    </xf>
    <xf numFmtId="3" fontId="24" fillId="0" borderId="31" xfId="102" applyNumberFormat="1" applyFont="1" applyFill="1" applyBorder="1" applyAlignment="1">
      <alignment horizontal="center" wrapText="1"/>
      <protection/>
    </xf>
    <xf numFmtId="3" fontId="6" fillId="0" borderId="47" xfId="0" applyNumberFormat="1" applyFont="1" applyFill="1" applyBorder="1" applyAlignment="1">
      <alignment horizontal="center"/>
    </xf>
    <xf numFmtId="0" fontId="7" fillId="0" borderId="47" xfId="80" applyFont="1" applyFill="1" applyBorder="1" applyAlignment="1">
      <alignment horizontal="center" wrapText="1"/>
      <protection/>
    </xf>
    <xf numFmtId="0" fontId="5" fillId="40" borderId="46" xfId="0" applyFont="1" applyFill="1" applyBorder="1" applyAlignment="1">
      <alignment horizontal="center" wrapText="1"/>
    </xf>
    <xf numFmtId="0" fontId="5" fillId="40" borderId="56" xfId="0" applyFont="1" applyFill="1" applyBorder="1" applyAlignment="1">
      <alignment horizontal="center" wrapText="1"/>
    </xf>
    <xf numFmtId="0" fontId="25" fillId="0" borderId="0" xfId="96" applyFont="1" applyFill="1">
      <alignment/>
      <protection/>
    </xf>
    <xf numFmtId="0" fontId="0" fillId="0" borderId="0" xfId="0" applyAlignment="1">
      <alignment wrapText="1"/>
    </xf>
    <xf numFmtId="0" fontId="10" fillId="0" borderId="0" xfId="53" applyAlignment="1" applyProtection="1">
      <alignment wrapText="1"/>
      <protection/>
    </xf>
    <xf numFmtId="0" fontId="0" fillId="0" borderId="0" xfId="0" applyAlignment="1">
      <alignment horizontal="center"/>
    </xf>
    <xf numFmtId="0" fontId="2" fillId="0" borderId="0" xfId="0" applyFont="1" applyAlignment="1">
      <alignment horizontal="center"/>
    </xf>
    <xf numFmtId="0" fontId="0" fillId="0" borderId="0" xfId="0" applyFont="1" applyFill="1" applyAlignment="1">
      <alignment horizontal="center"/>
    </xf>
    <xf numFmtId="0" fontId="0" fillId="0" borderId="0" xfId="0" applyFont="1" applyFill="1" applyBorder="1" applyAlignment="1">
      <alignment horizontal="center"/>
    </xf>
    <xf numFmtId="0" fontId="0" fillId="0" borderId="0" xfId="96" applyFont="1" applyFill="1" applyAlignment="1">
      <alignment wrapText="1"/>
      <protection/>
    </xf>
    <xf numFmtId="0" fontId="6" fillId="0" borderId="0" xfId="0" applyFont="1" applyFill="1" applyAlignment="1">
      <alignment vertical="top" wrapText="1"/>
    </xf>
    <xf numFmtId="0" fontId="6" fillId="0" borderId="0" xfId="0" applyFont="1" applyFill="1" applyAlignment="1">
      <alignment wrapText="1"/>
    </xf>
    <xf numFmtId="0" fontId="6" fillId="0" borderId="0" xfId="0" applyFont="1" applyAlignment="1">
      <alignment/>
    </xf>
    <xf numFmtId="0" fontId="9" fillId="0" borderId="0" xfId="96" applyFont="1" applyFill="1">
      <alignment/>
      <protection/>
    </xf>
    <xf numFmtId="3" fontId="0" fillId="0" borderId="33" xfId="42" applyNumberFormat="1" applyFont="1" applyFill="1" applyBorder="1" applyAlignment="1">
      <alignment horizontal="center" wrapText="1"/>
    </xf>
    <xf numFmtId="3" fontId="0" fillId="0" borderId="28" xfId="42" applyNumberFormat="1" applyFont="1" applyFill="1" applyBorder="1" applyAlignment="1">
      <alignment horizontal="center" wrapText="1"/>
    </xf>
    <xf numFmtId="0" fontId="2" fillId="0" borderId="38" xfId="0" applyFont="1" applyFill="1" applyBorder="1" applyAlignment="1">
      <alignment horizontal="center" wrapText="1"/>
    </xf>
    <xf numFmtId="0" fontId="2" fillId="0" borderId="24" xfId="0" applyFont="1" applyFill="1" applyBorder="1" applyAlignment="1">
      <alignment horizontal="center" wrapText="1"/>
    </xf>
    <xf numFmtId="0" fontId="2" fillId="0" borderId="19" xfId="0" applyFont="1" applyFill="1" applyBorder="1" applyAlignment="1">
      <alignment horizontal="center" wrapText="1"/>
    </xf>
    <xf numFmtId="0" fontId="2" fillId="0" borderId="32" xfId="0" applyFont="1" applyFill="1" applyBorder="1" applyAlignment="1">
      <alignment horizontal="center" wrapText="1"/>
    </xf>
    <xf numFmtId="0" fontId="2" fillId="0" borderId="31" xfId="0" applyFont="1" applyFill="1" applyBorder="1" applyAlignment="1">
      <alignment horizontal="center" wrapText="1"/>
    </xf>
    <xf numFmtId="0" fontId="2" fillId="0" borderId="18" xfId="0" applyFont="1" applyFill="1" applyBorder="1" applyAlignment="1">
      <alignment horizontal="center" wrapText="1"/>
    </xf>
    <xf numFmtId="0" fontId="0" fillId="0" borderId="0" xfId="0" applyFont="1" applyFill="1" applyAlignment="1">
      <alignment horizontal="left"/>
    </xf>
    <xf numFmtId="0" fontId="0" fillId="0" borderId="0" xfId="0" applyFont="1" applyFill="1" applyBorder="1" applyAlignment="1">
      <alignment/>
    </xf>
    <xf numFmtId="0" fontId="26" fillId="0" borderId="0" xfId="96" applyFont="1" applyFill="1" applyBorder="1">
      <alignment/>
      <protection/>
    </xf>
    <xf numFmtId="0" fontId="24" fillId="0" borderId="0" xfId="83" applyFont="1" applyFill="1" applyBorder="1" applyAlignment="1">
      <alignment horizontal="center"/>
      <protection/>
    </xf>
    <xf numFmtId="0" fontId="24" fillId="0" borderId="0" xfId="83" applyFont="1" applyFill="1" applyBorder="1" applyAlignment="1">
      <alignment horizontal="right" wrapText="1"/>
      <protection/>
    </xf>
    <xf numFmtId="0" fontId="4" fillId="0" borderId="0" xfId="83" applyFill="1" applyBorder="1">
      <alignment/>
      <protection/>
    </xf>
    <xf numFmtId="0" fontId="24" fillId="0" borderId="0" xfId="61" applyFont="1" applyFill="1" applyBorder="1" applyAlignment="1">
      <alignment horizontal="center"/>
      <protection/>
    </xf>
    <xf numFmtId="0" fontId="24" fillId="0" borderId="0" xfId="61" applyFont="1" applyFill="1" applyBorder="1" applyAlignment="1">
      <alignment horizontal="right" wrapText="1"/>
      <protection/>
    </xf>
    <xf numFmtId="0" fontId="24" fillId="0" borderId="0" xfId="85" applyFont="1" applyFill="1" applyBorder="1" applyAlignment="1">
      <alignment horizontal="center"/>
      <protection/>
    </xf>
    <xf numFmtId="0" fontId="24" fillId="0" borderId="0" xfId="85" applyFont="1" applyFill="1" applyBorder="1" applyAlignment="1">
      <alignment horizontal="right" wrapText="1"/>
      <protection/>
    </xf>
    <xf numFmtId="0" fontId="4" fillId="0" borderId="0" xfId="85" applyFill="1" applyBorder="1">
      <alignment/>
      <protection/>
    </xf>
    <xf numFmtId="0" fontId="19" fillId="0" borderId="0" xfId="0" applyFont="1" applyAlignment="1" quotePrefix="1">
      <alignment/>
    </xf>
    <xf numFmtId="165" fontId="2" fillId="0" borderId="52" xfId="107" applyNumberFormat="1" applyFont="1" applyFill="1" applyBorder="1" applyAlignment="1">
      <alignment horizontal="center"/>
    </xf>
    <xf numFmtId="3" fontId="0" fillId="0" borderId="32" xfId="42" applyNumberFormat="1" applyFont="1" applyFill="1" applyBorder="1" applyAlignment="1">
      <alignment horizontal="center" wrapText="1"/>
    </xf>
    <xf numFmtId="3" fontId="0" fillId="0" borderId="40" xfId="42" applyNumberFormat="1" applyFont="1" applyFill="1" applyBorder="1" applyAlignment="1">
      <alignment horizontal="center"/>
    </xf>
    <xf numFmtId="165" fontId="0" fillId="0" borderId="41" xfId="107" applyNumberFormat="1" applyFont="1" applyFill="1" applyBorder="1" applyAlignment="1">
      <alignment horizontal="center"/>
    </xf>
    <xf numFmtId="3" fontId="0" fillId="0" borderId="39" xfId="42" applyNumberFormat="1" applyFont="1" applyFill="1" applyBorder="1" applyAlignment="1">
      <alignment horizontal="center" wrapText="1"/>
    </xf>
    <xf numFmtId="0" fontId="2" fillId="0" borderId="0" xfId="97" applyFont="1" applyFill="1">
      <alignment/>
      <protection/>
    </xf>
    <xf numFmtId="3" fontId="0" fillId="0" borderId="0" xfId="42" applyNumberFormat="1" applyFont="1" applyFill="1" applyBorder="1" applyAlignment="1">
      <alignment horizontal="center"/>
    </xf>
    <xf numFmtId="0" fontId="0" fillId="0" borderId="0" xfId="0" applyFill="1" applyBorder="1" applyAlignment="1">
      <alignment/>
    </xf>
    <xf numFmtId="0" fontId="0" fillId="0" borderId="0" xfId="96" applyFont="1" applyFill="1" applyAlignment="1">
      <alignment horizontal="center" wrapText="1"/>
      <protection/>
    </xf>
    <xf numFmtId="0" fontId="27" fillId="0" borderId="0" xfId="0" applyFont="1" applyAlignment="1">
      <alignment/>
    </xf>
    <xf numFmtId="0" fontId="10" fillId="0" borderId="0" xfId="53" applyFont="1" applyAlignment="1" applyProtection="1">
      <alignment/>
      <protection/>
    </xf>
    <xf numFmtId="165" fontId="0" fillId="0" borderId="0" xfId="107" applyNumberFormat="1" applyFont="1" applyFill="1" applyBorder="1" applyAlignment="1">
      <alignment horizontal="center"/>
    </xf>
    <xf numFmtId="0" fontId="0" fillId="0" borderId="0" xfId="0" applyFont="1" applyFill="1" applyBorder="1" applyAlignment="1">
      <alignment horizontal="right"/>
    </xf>
    <xf numFmtId="3" fontId="2" fillId="0" borderId="54" xfId="42" applyNumberFormat="1" applyFont="1" applyFill="1" applyBorder="1" applyAlignment="1">
      <alignment horizontal="center"/>
    </xf>
    <xf numFmtId="3" fontId="2" fillId="0" borderId="51" xfId="42" applyNumberFormat="1" applyFont="1" applyFill="1" applyBorder="1" applyAlignment="1">
      <alignment horizontal="center"/>
    </xf>
    <xf numFmtId="3" fontId="0" fillId="0" borderId="11" xfId="42" applyNumberFormat="1" applyFont="1" applyFill="1" applyBorder="1" applyAlignment="1">
      <alignment horizontal="center" wrapText="1"/>
    </xf>
    <xf numFmtId="3" fontId="0" fillId="0" borderId="34" xfId="42" applyNumberFormat="1" applyFont="1" applyFill="1" applyBorder="1" applyAlignment="1">
      <alignment horizontal="center" wrapText="1"/>
    </xf>
    <xf numFmtId="3" fontId="0" fillId="0" borderId="31" xfId="42" applyNumberFormat="1" applyFont="1" applyFill="1" applyBorder="1" applyAlignment="1">
      <alignment horizontal="center" wrapText="1"/>
    </xf>
    <xf numFmtId="0" fontId="2" fillId="0" borderId="25" xfId="0" applyFont="1" applyFill="1" applyBorder="1" applyAlignment="1">
      <alignment horizontal="center" wrapText="1"/>
    </xf>
    <xf numFmtId="0" fontId="2" fillId="0" borderId="27" xfId="0" applyFont="1" applyFill="1" applyBorder="1" applyAlignment="1">
      <alignment horizontal="center" wrapText="1"/>
    </xf>
    <xf numFmtId="3" fontId="0" fillId="0" borderId="40" xfId="42" applyNumberFormat="1" applyFont="1" applyFill="1" applyBorder="1" applyAlignment="1">
      <alignment horizontal="center" wrapText="1"/>
    </xf>
    <xf numFmtId="0" fontId="20" fillId="0" borderId="0" xfId="0" applyFont="1" applyFill="1" applyBorder="1" applyAlignment="1">
      <alignment/>
    </xf>
    <xf numFmtId="0" fontId="0" fillId="0" borderId="0" xfId="96" applyFont="1" applyFill="1">
      <alignment/>
      <protection/>
    </xf>
    <xf numFmtId="0" fontId="2" fillId="0" borderId="0" xfId="96" applyFont="1" applyFill="1">
      <alignment/>
      <protection/>
    </xf>
    <xf numFmtId="0" fontId="20" fillId="0" borderId="0" xfId="96" applyFont="1" applyFill="1">
      <alignment/>
      <protection/>
    </xf>
    <xf numFmtId="1" fontId="4" fillId="0" borderId="57" xfId="66" applyNumberFormat="1" applyFont="1" applyFill="1" applyBorder="1" applyAlignment="1">
      <alignment horizontal="center" wrapText="1"/>
      <protection/>
    </xf>
    <xf numFmtId="1" fontId="4" fillId="0" borderId="16" xfId="66" applyNumberFormat="1" applyFont="1" applyFill="1" applyBorder="1" applyAlignment="1">
      <alignment horizontal="center" wrapText="1"/>
      <protection/>
    </xf>
    <xf numFmtId="3" fontId="4" fillId="0" borderId="11" xfId="67" applyNumberFormat="1" applyFont="1" applyFill="1" applyBorder="1" applyAlignment="1">
      <alignment horizontal="center" wrapText="1"/>
      <protection/>
    </xf>
    <xf numFmtId="3" fontId="4" fillId="0" borderId="11" xfId="67" applyNumberFormat="1" applyFont="1" applyFill="1" applyBorder="1" applyAlignment="1">
      <alignment horizontal="center"/>
      <protection/>
    </xf>
    <xf numFmtId="3" fontId="2" fillId="0" borderId="24" xfId="96" applyNumberFormat="1" applyFont="1" applyFill="1" applyBorder="1" applyAlignment="1">
      <alignment horizontal="center"/>
      <protection/>
    </xf>
    <xf numFmtId="0" fontId="2" fillId="0" borderId="0" xfId="96" applyFont="1" applyFill="1" applyBorder="1" applyAlignment="1">
      <alignment horizontal="center"/>
      <protection/>
    </xf>
    <xf numFmtId="3" fontId="2" fillId="0" borderId="0" xfId="96" applyNumberFormat="1" applyFont="1" applyFill="1" applyBorder="1" applyAlignment="1">
      <alignment horizontal="center"/>
      <protection/>
    </xf>
    <xf numFmtId="0" fontId="2" fillId="0" borderId="0" xfId="0" applyFont="1" applyFill="1" applyAlignment="1">
      <alignment horizontal="left" wrapText="1"/>
    </xf>
    <xf numFmtId="0" fontId="2" fillId="0" borderId="0" xfId="0" applyFont="1" applyFill="1" applyAlignment="1">
      <alignment wrapText="1"/>
    </xf>
    <xf numFmtId="0" fontId="0" fillId="0" borderId="0" xfId="96" applyFont="1" applyFill="1" applyAlignment="1">
      <alignment vertical="top" wrapText="1"/>
      <protection/>
    </xf>
    <xf numFmtId="0" fontId="24" fillId="0" borderId="0" xfId="69" applyFont="1" applyFill="1" applyBorder="1" applyAlignment="1">
      <alignment horizontal="center"/>
      <protection/>
    </xf>
    <xf numFmtId="0" fontId="24" fillId="0" borderId="0" xfId="69" applyFont="1" applyFill="1" applyBorder="1" applyAlignment="1">
      <alignment horizontal="right" wrapText="1"/>
      <protection/>
    </xf>
    <xf numFmtId="0" fontId="4" fillId="0" borderId="0" xfId="69" applyFill="1" applyBorder="1">
      <alignment/>
      <protection/>
    </xf>
    <xf numFmtId="0" fontId="4" fillId="0" borderId="0" xfId="69" applyFont="1" applyFill="1" applyBorder="1">
      <alignment/>
      <protection/>
    </xf>
    <xf numFmtId="0" fontId="0" fillId="0" borderId="0" xfId="0" applyFont="1" applyFill="1" applyBorder="1" applyAlignment="1">
      <alignment/>
    </xf>
    <xf numFmtId="3" fontId="0" fillId="0" borderId="0" xfId="0" applyNumberFormat="1" applyFont="1" applyFill="1" applyAlignment="1">
      <alignment/>
    </xf>
    <xf numFmtId="0" fontId="24" fillId="0" borderId="0" xfId="73" applyFont="1" applyFill="1" applyBorder="1" applyAlignment="1">
      <alignment horizontal="center"/>
      <protection/>
    </xf>
    <xf numFmtId="0" fontId="24" fillId="0" borderId="0" xfId="73" applyFont="1" applyFill="1" applyBorder="1" applyAlignment="1">
      <alignment horizontal="right" wrapText="1"/>
      <protection/>
    </xf>
    <xf numFmtId="3" fontId="4" fillId="0" borderId="33" xfId="67" applyNumberFormat="1" applyFont="1" applyFill="1" applyBorder="1" applyAlignment="1">
      <alignment horizontal="center"/>
      <protection/>
    </xf>
    <xf numFmtId="3" fontId="4" fillId="0" borderId="34" xfId="67" applyNumberFormat="1" applyFont="1" applyFill="1" applyBorder="1" applyAlignment="1">
      <alignment horizontal="center" wrapText="1"/>
      <protection/>
    </xf>
    <xf numFmtId="3" fontId="4" fillId="0" borderId="28" xfId="67" applyNumberFormat="1" applyFont="1" applyFill="1" applyBorder="1" applyAlignment="1">
      <alignment horizontal="center"/>
      <protection/>
    </xf>
    <xf numFmtId="3" fontId="4" fillId="0" borderId="28" xfId="67" applyNumberFormat="1" applyFont="1" applyFill="1" applyBorder="1" applyAlignment="1">
      <alignment horizontal="center" wrapText="1"/>
      <protection/>
    </xf>
    <xf numFmtId="0" fontId="2" fillId="0" borderId="22" xfId="0" applyFont="1" applyFill="1" applyBorder="1" applyAlignment="1">
      <alignment horizontal="center"/>
    </xf>
    <xf numFmtId="0" fontId="24" fillId="0" borderId="0" xfId="75" applyFont="1" applyFill="1" applyBorder="1" applyAlignment="1">
      <alignment horizontal="center"/>
      <protection/>
    </xf>
    <xf numFmtId="3" fontId="0" fillId="0" borderId="29" xfId="42" applyNumberFormat="1" applyFont="1" applyFill="1" applyBorder="1" applyAlignment="1">
      <alignment horizontal="center" wrapText="1"/>
    </xf>
    <xf numFmtId="0" fontId="24" fillId="0" borderId="0" xfId="77" applyFont="1" applyFill="1" applyBorder="1" applyAlignment="1">
      <alignment horizontal="center"/>
      <protection/>
    </xf>
    <xf numFmtId="0" fontId="24" fillId="0" borderId="0" xfId="77" applyFont="1" applyFill="1" applyBorder="1" applyAlignment="1">
      <alignment horizontal="right" wrapText="1"/>
      <protection/>
    </xf>
    <xf numFmtId="0" fontId="4" fillId="0" borderId="0" xfId="77" applyFill="1" applyBorder="1">
      <alignment/>
      <protection/>
    </xf>
    <xf numFmtId="0" fontId="24" fillId="0" borderId="0" xfId="90" applyFont="1" applyFill="1" applyBorder="1" applyAlignment="1">
      <alignment horizontal="center"/>
      <protection/>
    </xf>
    <xf numFmtId="0" fontId="24" fillId="0" borderId="0" xfId="90" applyFont="1" applyFill="1" applyBorder="1" applyAlignment="1">
      <alignment horizontal="right" wrapText="1"/>
      <protection/>
    </xf>
    <xf numFmtId="0" fontId="4" fillId="0" borderId="0" xfId="90" applyFill="1" applyBorder="1">
      <alignment/>
      <protection/>
    </xf>
    <xf numFmtId="0" fontId="0" fillId="0" borderId="0" xfId="0" applyFont="1" applyAlignment="1">
      <alignment horizontal="center"/>
    </xf>
    <xf numFmtId="0" fontId="3" fillId="0" borderId="0" xfId="0" applyFont="1" applyAlignment="1">
      <alignment horizontal="left"/>
    </xf>
    <xf numFmtId="0" fontId="28" fillId="0" borderId="0" xfId="0" applyFont="1" applyFill="1" applyAlignment="1">
      <alignment/>
    </xf>
    <xf numFmtId="0" fontId="10" fillId="0" borderId="0" xfId="53" applyFill="1" applyAlignment="1" applyProtection="1">
      <alignment wrapText="1"/>
      <protection/>
    </xf>
    <xf numFmtId="0" fontId="0" fillId="0" borderId="0" xfId="0" applyFont="1" applyFill="1" applyAlignment="1">
      <alignment horizontal="center" wrapText="1"/>
    </xf>
    <xf numFmtId="3" fontId="0" fillId="0" borderId="21" xfId="42" applyNumberFormat="1" applyFont="1" applyFill="1" applyBorder="1" applyAlignment="1">
      <alignment horizontal="center" wrapText="1"/>
    </xf>
    <xf numFmtId="3" fontId="2" fillId="0" borderId="0" xfId="96" applyNumberFormat="1" applyFont="1" applyFill="1" applyBorder="1" applyAlignment="1">
      <alignment/>
      <protection/>
    </xf>
    <xf numFmtId="3" fontId="2" fillId="0" borderId="23" xfId="96" applyNumberFormat="1" applyFont="1" applyFill="1" applyBorder="1" applyAlignment="1">
      <alignment horizontal="center"/>
      <protection/>
    </xf>
    <xf numFmtId="0" fontId="4" fillId="0" borderId="0" xfId="68" applyFont="1" applyFill="1" applyBorder="1" applyAlignment="1">
      <alignment horizontal="center" wrapText="1"/>
      <protection/>
    </xf>
    <xf numFmtId="3" fontId="2" fillId="0" borderId="51" xfId="96" applyNumberFormat="1" applyFont="1" applyFill="1" applyBorder="1" applyAlignment="1">
      <alignment horizontal="center"/>
      <protection/>
    </xf>
    <xf numFmtId="3" fontId="0" fillId="0" borderId="39" xfId="42" applyNumberFormat="1" applyFont="1" applyFill="1" applyBorder="1" applyAlignment="1">
      <alignment horizontal="center"/>
    </xf>
    <xf numFmtId="0" fontId="2" fillId="0" borderId="26" xfId="0" applyFont="1" applyFill="1" applyBorder="1" applyAlignment="1">
      <alignment horizontal="center" wrapText="1"/>
    </xf>
    <xf numFmtId="10" fontId="2" fillId="0" borderId="19" xfId="107" applyNumberFormat="1" applyFont="1" applyFill="1" applyBorder="1" applyAlignment="1">
      <alignment horizontal="center"/>
    </xf>
    <xf numFmtId="3" fontId="2" fillId="0" borderId="38" xfId="96" applyNumberFormat="1" applyFont="1" applyFill="1" applyBorder="1" applyAlignment="1">
      <alignment horizontal="center"/>
      <protection/>
    </xf>
    <xf numFmtId="0" fontId="8" fillId="0" borderId="0" xfId="0" applyFont="1" applyFill="1" applyBorder="1" applyAlignment="1">
      <alignment wrapText="1"/>
    </xf>
    <xf numFmtId="0" fontId="2" fillId="0" borderId="58" xfId="0" applyFont="1" applyFill="1" applyBorder="1" applyAlignment="1">
      <alignment horizontal="center"/>
    </xf>
    <xf numFmtId="166" fontId="2" fillId="0" borderId="19" xfId="107" applyNumberFormat="1" applyFont="1" applyFill="1" applyBorder="1" applyAlignment="1">
      <alignment horizontal="center"/>
    </xf>
    <xf numFmtId="0" fontId="24" fillId="0" borderId="0" xfId="82" applyFont="1" applyFill="1" applyBorder="1" applyAlignment="1">
      <alignment horizontal="center"/>
      <protection/>
    </xf>
    <xf numFmtId="0" fontId="24" fillId="0" borderId="0" xfId="101" applyFont="1" applyFill="1" applyBorder="1" applyAlignment="1">
      <alignment horizontal="right" wrapText="1"/>
      <protection/>
    </xf>
    <xf numFmtId="0" fontId="24" fillId="0" borderId="0" xfId="101" applyFont="1" applyFill="1" applyBorder="1" applyAlignment="1">
      <alignment horizontal="center"/>
      <protection/>
    </xf>
    <xf numFmtId="0" fontId="108" fillId="0" borderId="0" xfId="57" applyFill="1" applyBorder="1">
      <alignment/>
      <protection/>
    </xf>
    <xf numFmtId="0" fontId="24" fillId="0" borderId="0" xfId="100" applyFont="1" applyFill="1" applyBorder="1" applyAlignment="1">
      <alignment horizontal="right" wrapText="1"/>
      <protection/>
    </xf>
    <xf numFmtId="0" fontId="4" fillId="0" borderId="0" xfId="100" applyFill="1" applyBorder="1">
      <alignment/>
      <protection/>
    </xf>
    <xf numFmtId="3" fontId="2" fillId="0" borderId="19" xfId="96" applyNumberFormat="1" applyFont="1" applyFill="1" applyBorder="1" applyAlignment="1">
      <alignment horizontal="center"/>
      <protection/>
    </xf>
    <xf numFmtId="0" fontId="2" fillId="0" borderId="22" xfId="96" applyFont="1" applyFill="1" applyBorder="1" applyAlignment="1">
      <alignment horizontal="center"/>
      <protection/>
    </xf>
    <xf numFmtId="0" fontId="0" fillId="0" borderId="0" xfId="96" applyFont="1" applyFill="1">
      <alignment/>
      <protection/>
    </xf>
    <xf numFmtId="0" fontId="0" fillId="0" borderId="0" xfId="0" applyFont="1" applyFill="1" applyBorder="1" applyAlignment="1">
      <alignment/>
    </xf>
    <xf numFmtId="0" fontId="2" fillId="0" borderId="47" xfId="0" applyFont="1" applyFill="1" applyBorder="1" applyAlignment="1">
      <alignment horizontal="center" wrapText="1"/>
    </xf>
    <xf numFmtId="0" fontId="0" fillId="0" borderId="0" xfId="0" applyFont="1" applyFill="1" applyAlignment="1">
      <alignment/>
    </xf>
    <xf numFmtId="0" fontId="2" fillId="0" borderId="23" xfId="0" applyFont="1" applyFill="1" applyBorder="1" applyAlignment="1">
      <alignment horizontal="center" wrapText="1"/>
    </xf>
    <xf numFmtId="0" fontId="0" fillId="0" borderId="0" xfId="0" applyFont="1" applyAlignment="1">
      <alignment/>
    </xf>
    <xf numFmtId="0" fontId="2" fillId="0" borderId="15" xfId="96" applyFont="1" applyFill="1" applyBorder="1" applyAlignment="1">
      <alignment horizontal="center"/>
      <protection/>
    </xf>
    <xf numFmtId="3" fontId="0" fillId="0" borderId="57" xfId="42" applyNumberFormat="1" applyFont="1" applyFill="1" applyBorder="1" applyAlignment="1">
      <alignment horizontal="center"/>
    </xf>
    <xf numFmtId="3" fontId="0" fillId="0" borderId="16" xfId="42" applyNumberFormat="1" applyFont="1" applyFill="1" applyBorder="1" applyAlignment="1">
      <alignment horizontal="center"/>
    </xf>
    <xf numFmtId="3" fontId="4" fillId="0" borderId="32" xfId="67" applyNumberFormat="1" applyFont="1" applyFill="1" applyBorder="1" applyAlignment="1">
      <alignment horizontal="center"/>
      <protection/>
    </xf>
    <xf numFmtId="3" fontId="4" fillId="0" borderId="31" xfId="67" applyNumberFormat="1" applyFont="1" applyFill="1" applyBorder="1" applyAlignment="1">
      <alignment horizontal="center"/>
      <protection/>
    </xf>
    <xf numFmtId="3" fontId="4" fillId="0" borderId="0" xfId="67" applyNumberFormat="1" applyFont="1" applyFill="1" applyBorder="1" applyAlignment="1">
      <alignment horizontal="center"/>
      <protection/>
    </xf>
    <xf numFmtId="3" fontId="0" fillId="0" borderId="0" xfId="0" applyNumberFormat="1" applyFill="1" applyBorder="1" applyAlignment="1">
      <alignment/>
    </xf>
    <xf numFmtId="10" fontId="2" fillId="0" borderId="52" xfId="107" applyNumberFormat="1" applyFont="1" applyFill="1" applyBorder="1" applyAlignment="1">
      <alignment horizontal="center"/>
    </xf>
    <xf numFmtId="3" fontId="0" fillId="0" borderId="33" xfId="42" applyNumberFormat="1" applyFont="1" applyFill="1" applyBorder="1" applyAlignment="1">
      <alignment horizontal="center"/>
    </xf>
    <xf numFmtId="3" fontId="0" fillId="0" borderId="34" xfId="42" applyNumberFormat="1" applyFont="1" applyFill="1" applyBorder="1" applyAlignment="1">
      <alignment horizontal="center"/>
    </xf>
    <xf numFmtId="165" fontId="0" fillId="0" borderId="14" xfId="107" applyNumberFormat="1" applyFont="1" applyFill="1" applyBorder="1" applyAlignment="1">
      <alignment horizontal="center"/>
    </xf>
    <xf numFmtId="3" fontId="0" fillId="0" borderId="28" xfId="42" applyNumberFormat="1" applyFont="1" applyFill="1" applyBorder="1" applyAlignment="1">
      <alignment horizontal="center"/>
    </xf>
    <xf numFmtId="3" fontId="0" fillId="0" borderId="11" xfId="42" applyNumberFormat="1" applyFont="1" applyFill="1" applyBorder="1" applyAlignment="1">
      <alignment horizontal="center"/>
    </xf>
    <xf numFmtId="165" fontId="0" fillId="0" borderId="17" xfId="107" applyNumberFormat="1" applyFont="1" applyFill="1" applyBorder="1" applyAlignment="1">
      <alignment horizontal="center"/>
    </xf>
    <xf numFmtId="165" fontId="0" fillId="0" borderId="18" xfId="107" applyNumberFormat="1" applyFont="1" applyFill="1" applyBorder="1" applyAlignment="1">
      <alignment horizontal="center"/>
    </xf>
    <xf numFmtId="3" fontId="0" fillId="0" borderId="17" xfId="42" applyNumberFormat="1" applyFont="1" applyFill="1" applyBorder="1" applyAlignment="1">
      <alignment horizontal="center"/>
    </xf>
    <xf numFmtId="1" fontId="4" fillId="0" borderId="10" xfId="66" applyNumberFormat="1" applyFont="1" applyFill="1" applyBorder="1" applyAlignment="1">
      <alignment horizontal="center" wrapText="1"/>
      <protection/>
    </xf>
    <xf numFmtId="3" fontId="0" fillId="0" borderId="14" xfId="42" applyNumberFormat="1" applyFont="1" applyFill="1" applyBorder="1" applyAlignment="1">
      <alignment horizontal="center"/>
    </xf>
    <xf numFmtId="3" fontId="4" fillId="0" borderId="11" xfId="63" applyNumberFormat="1" applyFont="1" applyFill="1" applyBorder="1" applyAlignment="1">
      <alignment horizontal="center" wrapText="1"/>
      <protection/>
    </xf>
    <xf numFmtId="3" fontId="4" fillId="0" borderId="28" xfId="63" applyNumberFormat="1" applyFont="1" applyFill="1" applyBorder="1" applyAlignment="1">
      <alignment horizontal="center" wrapText="1"/>
      <protection/>
    </xf>
    <xf numFmtId="3" fontId="4" fillId="0" borderId="21" xfId="63" applyNumberFormat="1" applyFont="1" applyFill="1" applyBorder="1" applyAlignment="1">
      <alignment horizontal="center" wrapText="1"/>
      <protection/>
    </xf>
    <xf numFmtId="0" fontId="4" fillId="0" borderId="16" xfId="70" applyFont="1" applyFill="1" applyBorder="1" applyAlignment="1">
      <alignment horizontal="center" wrapText="1"/>
      <protection/>
    </xf>
    <xf numFmtId="165" fontId="0" fillId="0" borderId="30" xfId="107" applyNumberFormat="1" applyFont="1" applyFill="1" applyBorder="1" applyAlignment="1">
      <alignment horizontal="center"/>
    </xf>
    <xf numFmtId="10" fontId="0" fillId="0" borderId="0" xfId="107" applyNumberFormat="1" applyFont="1" applyFill="1" applyAlignment="1">
      <alignment/>
    </xf>
    <xf numFmtId="0" fontId="0" fillId="0" borderId="0" xfId="0" applyFont="1" applyFill="1" applyAlignment="1">
      <alignment wrapText="1"/>
    </xf>
    <xf numFmtId="165" fontId="0" fillId="0" borderId="0" xfId="0" applyNumberFormat="1" applyFill="1" applyBorder="1" applyAlignment="1">
      <alignment/>
    </xf>
    <xf numFmtId="0" fontId="2" fillId="0" borderId="29" xfId="96" applyFont="1" applyFill="1" applyBorder="1" applyAlignment="1">
      <alignment horizontal="center" vertical="top" wrapText="1"/>
      <protection/>
    </xf>
    <xf numFmtId="0" fontId="2" fillId="0" borderId="21" xfId="96" applyFont="1" applyFill="1" applyBorder="1" applyAlignment="1">
      <alignment horizontal="center" vertical="top" wrapText="1"/>
      <protection/>
    </xf>
    <xf numFmtId="0" fontId="2" fillId="0" borderId="30" xfId="96" applyFont="1" applyFill="1" applyBorder="1" applyAlignment="1">
      <alignment horizontal="center" vertical="top" wrapText="1"/>
      <protection/>
    </xf>
    <xf numFmtId="1" fontId="4" fillId="0" borderId="59" xfId="66" applyNumberFormat="1" applyFont="1" applyFill="1" applyBorder="1" applyAlignment="1">
      <alignment horizontal="center" wrapText="1"/>
      <protection/>
    </xf>
    <xf numFmtId="1" fontId="4" fillId="0" borderId="10" xfId="66" applyNumberFormat="1" applyFont="1" applyFill="1" applyBorder="1" applyAlignment="1">
      <alignment horizontal="center" wrapText="1"/>
      <protection/>
    </xf>
    <xf numFmtId="0" fontId="2" fillId="0" borderId="46" xfId="96" applyFont="1" applyFill="1" applyBorder="1" applyAlignment="1">
      <alignment horizontal="center" vertical="top" wrapText="1"/>
      <protection/>
    </xf>
    <xf numFmtId="3" fontId="0" fillId="0" borderId="60" xfId="42" applyNumberFormat="1" applyFont="1" applyFill="1" applyBorder="1" applyAlignment="1">
      <alignment horizontal="center"/>
    </xf>
    <xf numFmtId="3" fontId="2" fillId="0" borderId="61" xfId="42" applyNumberFormat="1" applyFont="1" applyFill="1" applyBorder="1" applyAlignment="1">
      <alignment horizontal="center"/>
    </xf>
    <xf numFmtId="3" fontId="0" fillId="0" borderId="55" xfId="42" applyNumberFormat="1" applyFont="1" applyFill="1" applyBorder="1" applyAlignment="1">
      <alignment horizontal="center"/>
    </xf>
    <xf numFmtId="3" fontId="0" fillId="0" borderId="43" xfId="42" applyNumberFormat="1" applyFont="1" applyFill="1" applyBorder="1" applyAlignment="1">
      <alignment horizontal="center"/>
    </xf>
    <xf numFmtId="3" fontId="4" fillId="0" borderId="43" xfId="63" applyNumberFormat="1" applyFont="1" applyFill="1" applyBorder="1" applyAlignment="1">
      <alignment horizontal="center" wrapText="1"/>
      <protection/>
    </xf>
    <xf numFmtId="0" fontId="2" fillId="0" borderId="58" xfId="96" applyFont="1" applyFill="1" applyBorder="1" applyAlignment="1">
      <alignment horizontal="center"/>
      <protection/>
    </xf>
    <xf numFmtId="3" fontId="0" fillId="0" borderId="62" xfId="42" applyNumberFormat="1" applyFont="1" applyFill="1" applyBorder="1" applyAlignment="1">
      <alignment horizontal="center"/>
    </xf>
    <xf numFmtId="3" fontId="0" fillId="0" borderId="63" xfId="42" applyNumberFormat="1" applyFont="1" applyFill="1" applyBorder="1" applyAlignment="1">
      <alignment horizontal="center"/>
    </xf>
    <xf numFmtId="3" fontId="0" fillId="0" borderId="64" xfId="42" applyNumberFormat="1" applyFont="1" applyFill="1" applyBorder="1" applyAlignment="1">
      <alignment horizontal="center"/>
    </xf>
    <xf numFmtId="1" fontId="4" fillId="0" borderId="59" xfId="66" applyNumberFormat="1" applyFont="1" applyFill="1" applyBorder="1" applyAlignment="1">
      <alignment horizontal="center" wrapText="1"/>
      <protection/>
    </xf>
    <xf numFmtId="1" fontId="4" fillId="0" borderId="65" xfId="66" applyNumberFormat="1" applyFont="1" applyFill="1" applyBorder="1" applyAlignment="1">
      <alignment horizontal="center" wrapText="1"/>
      <protection/>
    </xf>
    <xf numFmtId="0" fontId="2" fillId="0" borderId="56" xfId="96" applyFont="1" applyFill="1" applyBorder="1" applyAlignment="1">
      <alignment horizontal="center" vertical="top" wrapText="1"/>
      <protection/>
    </xf>
    <xf numFmtId="3" fontId="2" fillId="0" borderId="66" xfId="96" applyNumberFormat="1" applyFont="1" applyFill="1" applyBorder="1" applyAlignment="1">
      <alignment horizontal="center"/>
      <protection/>
    </xf>
    <xf numFmtId="3" fontId="2" fillId="0" borderId="22" xfId="42" applyNumberFormat="1" applyFont="1" applyFill="1" applyBorder="1" applyAlignment="1">
      <alignment horizontal="center"/>
    </xf>
    <xf numFmtId="0" fontId="4" fillId="0" borderId="59" xfId="70" applyFont="1" applyFill="1" applyBorder="1" applyAlignment="1">
      <alignment horizontal="center" wrapText="1"/>
      <protection/>
    </xf>
    <xf numFmtId="0" fontId="4" fillId="0" borderId="10" xfId="70" applyFont="1" applyFill="1" applyBorder="1" applyAlignment="1">
      <alignment horizontal="center" wrapText="1"/>
      <protection/>
    </xf>
    <xf numFmtId="3" fontId="4" fillId="0" borderId="11" xfId="71" applyNumberFormat="1" applyFont="1" applyFill="1" applyBorder="1" applyAlignment="1">
      <alignment horizontal="center" wrapText="1"/>
      <protection/>
    </xf>
    <xf numFmtId="3" fontId="4" fillId="0" borderId="33" xfId="71" applyNumberFormat="1" applyFont="1" applyFill="1" applyBorder="1" applyAlignment="1">
      <alignment horizontal="center" wrapText="1"/>
      <protection/>
    </xf>
    <xf numFmtId="3" fontId="4" fillId="0" borderId="34" xfId="71" applyNumberFormat="1" applyFont="1" applyFill="1" applyBorder="1" applyAlignment="1">
      <alignment horizontal="center" wrapText="1"/>
      <protection/>
    </xf>
    <xf numFmtId="3" fontId="4" fillId="0" borderId="28" xfId="71" applyNumberFormat="1" applyFont="1" applyFill="1" applyBorder="1" applyAlignment="1">
      <alignment horizontal="center" wrapText="1"/>
      <protection/>
    </xf>
    <xf numFmtId="3" fontId="4" fillId="0" borderId="32" xfId="71" applyNumberFormat="1" applyFont="1" applyFill="1" applyBorder="1" applyAlignment="1">
      <alignment horizontal="center" wrapText="1"/>
      <protection/>
    </xf>
    <xf numFmtId="3" fontId="4" fillId="0" borderId="31" xfId="71" applyNumberFormat="1" applyFont="1" applyFill="1" applyBorder="1" applyAlignment="1">
      <alignment horizontal="center" wrapText="1"/>
      <protection/>
    </xf>
    <xf numFmtId="0" fontId="4" fillId="0" borderId="37" xfId="70" applyFont="1" applyFill="1" applyBorder="1" applyAlignment="1">
      <alignment horizontal="center" wrapText="1"/>
      <protection/>
    </xf>
    <xf numFmtId="3" fontId="4" fillId="0" borderId="55" xfId="71" applyNumberFormat="1" applyFont="1" applyFill="1" applyBorder="1" applyAlignment="1">
      <alignment horizontal="center" wrapText="1"/>
      <protection/>
    </xf>
    <xf numFmtId="3" fontId="4" fillId="0" borderId="43" xfId="71" applyNumberFormat="1" applyFont="1" applyFill="1" applyBorder="1" applyAlignment="1">
      <alignment horizontal="center" wrapText="1"/>
      <protection/>
    </xf>
    <xf numFmtId="3" fontId="4" fillId="0" borderId="46" xfId="71" applyNumberFormat="1" applyFont="1" applyFill="1" applyBorder="1" applyAlignment="1">
      <alignment horizontal="center" wrapText="1"/>
      <protection/>
    </xf>
    <xf numFmtId="3" fontId="4" fillId="0" borderId="21" xfId="71" applyNumberFormat="1" applyFont="1" applyFill="1" applyBorder="1" applyAlignment="1">
      <alignment horizontal="center" wrapText="1"/>
      <protection/>
    </xf>
    <xf numFmtId="3" fontId="4" fillId="0" borderId="29" xfId="71" applyNumberFormat="1" applyFont="1" applyFill="1" applyBorder="1" applyAlignment="1">
      <alignment horizontal="center" wrapText="1"/>
      <protection/>
    </xf>
    <xf numFmtId="0" fontId="4" fillId="0" borderId="20" xfId="70" applyFont="1" applyFill="1" applyBorder="1" applyAlignment="1">
      <alignment horizontal="center" wrapText="1"/>
      <protection/>
    </xf>
    <xf numFmtId="0" fontId="4" fillId="0" borderId="44" xfId="70" applyFont="1" applyFill="1" applyBorder="1" applyAlignment="1">
      <alignment horizontal="center" wrapText="1"/>
      <protection/>
    </xf>
    <xf numFmtId="3" fontId="0" fillId="0" borderId="45" xfId="42" applyNumberFormat="1" applyFont="1" applyFill="1" applyBorder="1" applyAlignment="1">
      <alignment horizontal="center" wrapText="1"/>
    </xf>
    <xf numFmtId="3" fontId="0" fillId="0" borderId="43" xfId="42" applyNumberFormat="1" applyFont="1" applyFill="1" applyBorder="1" applyAlignment="1">
      <alignment horizontal="center" wrapText="1"/>
    </xf>
    <xf numFmtId="3" fontId="0" fillId="0" borderId="46" xfId="42" applyNumberFormat="1" applyFont="1" applyFill="1" applyBorder="1" applyAlignment="1">
      <alignment horizontal="center" wrapText="1"/>
    </xf>
    <xf numFmtId="0" fontId="24" fillId="0" borderId="57" xfId="86" applyFont="1" applyFill="1" applyBorder="1" applyAlignment="1">
      <alignment horizontal="center" wrapText="1"/>
      <protection/>
    </xf>
    <xf numFmtId="0" fontId="24" fillId="0" borderId="16" xfId="86" applyFont="1" applyFill="1" applyBorder="1" applyAlignment="1">
      <alignment horizontal="center" wrapText="1"/>
      <protection/>
    </xf>
    <xf numFmtId="0" fontId="24" fillId="0" borderId="60" xfId="86" applyFont="1" applyFill="1" applyBorder="1" applyAlignment="1">
      <alignment horizontal="center" wrapText="1"/>
      <protection/>
    </xf>
    <xf numFmtId="3" fontId="0" fillId="0" borderId="55" xfId="42" applyNumberFormat="1" applyFont="1" applyFill="1" applyBorder="1" applyAlignment="1">
      <alignment horizontal="center" wrapText="1"/>
    </xf>
    <xf numFmtId="3" fontId="0" fillId="0" borderId="47" xfId="42" applyNumberFormat="1" applyFont="1" applyFill="1" applyBorder="1" applyAlignment="1">
      <alignment horizontal="center" wrapText="1"/>
    </xf>
    <xf numFmtId="0" fontId="24" fillId="0" borderId="57" xfId="87" applyFont="1" applyFill="1" applyBorder="1" applyAlignment="1">
      <alignment horizontal="center" wrapText="1"/>
      <protection/>
    </xf>
    <xf numFmtId="0" fontId="24" fillId="0" borderId="16" xfId="87" applyFont="1" applyFill="1" applyBorder="1" applyAlignment="1">
      <alignment horizontal="center" wrapText="1"/>
      <protection/>
    </xf>
    <xf numFmtId="0" fontId="24" fillId="0" borderId="60" xfId="87" applyFont="1" applyFill="1" applyBorder="1" applyAlignment="1">
      <alignment horizontal="center" wrapText="1"/>
      <protection/>
    </xf>
    <xf numFmtId="0" fontId="24" fillId="0" borderId="57" xfId="93" applyFont="1" applyFill="1" applyBorder="1" applyAlignment="1">
      <alignment horizontal="center" wrapText="1"/>
      <protection/>
    </xf>
    <xf numFmtId="0" fontId="24" fillId="0" borderId="16" xfId="93" applyFont="1" applyFill="1" applyBorder="1" applyAlignment="1">
      <alignment horizontal="center" wrapText="1"/>
      <protection/>
    </xf>
    <xf numFmtId="0" fontId="24" fillId="0" borderId="60" xfId="93" applyFont="1" applyFill="1" applyBorder="1" applyAlignment="1">
      <alignment horizontal="center" wrapText="1"/>
      <protection/>
    </xf>
    <xf numFmtId="0" fontId="24" fillId="0" borderId="11" xfId="94" applyFont="1" applyFill="1" applyBorder="1" applyAlignment="1">
      <alignment horizontal="center" wrapText="1"/>
      <protection/>
    </xf>
    <xf numFmtId="0" fontId="24" fillId="0" borderId="33" xfId="94" applyFont="1" applyFill="1" applyBorder="1" applyAlignment="1">
      <alignment horizontal="center" wrapText="1"/>
      <protection/>
    </xf>
    <xf numFmtId="0" fontId="24" fillId="0" borderId="34" xfId="94" applyFont="1" applyFill="1" applyBorder="1" applyAlignment="1">
      <alignment horizontal="center" wrapText="1"/>
      <protection/>
    </xf>
    <xf numFmtId="0" fontId="24" fillId="0" borderId="17" xfId="94" applyFont="1" applyFill="1" applyBorder="1" applyAlignment="1">
      <alignment horizontal="center" wrapText="1"/>
      <protection/>
    </xf>
    <xf numFmtId="0" fontId="24" fillId="0" borderId="28" xfId="94" applyFont="1" applyFill="1" applyBorder="1" applyAlignment="1">
      <alignment horizontal="center" wrapText="1"/>
      <protection/>
    </xf>
    <xf numFmtId="0" fontId="24" fillId="0" borderId="14" xfId="94" applyFont="1" applyFill="1" applyBorder="1" applyAlignment="1">
      <alignment horizontal="center" wrapText="1"/>
      <protection/>
    </xf>
    <xf numFmtId="0" fontId="24" fillId="0" borderId="32" xfId="94" applyFont="1" applyFill="1" applyBorder="1" applyAlignment="1">
      <alignment horizontal="center" wrapText="1"/>
      <protection/>
    </xf>
    <xf numFmtId="0" fontId="24" fillId="0" borderId="31" xfId="94" applyFont="1" applyFill="1" applyBorder="1" applyAlignment="1">
      <alignment horizontal="center" wrapText="1"/>
      <protection/>
    </xf>
    <xf numFmtId="0" fontId="24" fillId="0" borderId="18" xfId="94" applyFont="1" applyFill="1" applyBorder="1" applyAlignment="1">
      <alignment horizontal="center" wrapText="1"/>
      <protection/>
    </xf>
    <xf numFmtId="0" fontId="24" fillId="0" borderId="11" xfId="94" applyFont="1" applyFill="1" applyBorder="1" applyAlignment="1">
      <alignment horizontal="center" wrapText="1"/>
      <protection/>
    </xf>
    <xf numFmtId="0" fontId="24" fillId="0" borderId="31" xfId="94" applyFont="1" applyFill="1" applyBorder="1" applyAlignment="1">
      <alignment horizontal="center" wrapText="1"/>
      <protection/>
    </xf>
    <xf numFmtId="0" fontId="21" fillId="0" borderId="38" xfId="95" applyFont="1" applyFill="1" applyBorder="1" applyAlignment="1">
      <alignment horizontal="center" wrapText="1"/>
      <protection/>
    </xf>
    <xf numFmtId="0" fontId="21" fillId="0" borderId="24" xfId="95" applyFont="1" applyFill="1" applyBorder="1" applyAlignment="1">
      <alignment horizontal="center"/>
      <protection/>
    </xf>
    <xf numFmtId="3" fontId="21" fillId="0" borderId="19" xfId="95" applyNumberFormat="1" applyFont="1" applyFill="1" applyBorder="1" applyAlignment="1">
      <alignment horizontal="center" wrapText="1"/>
      <protection/>
    </xf>
    <xf numFmtId="0" fontId="0" fillId="0" borderId="0" xfId="0" applyFont="1" applyAlignment="1">
      <alignment horizontal="center"/>
    </xf>
    <xf numFmtId="0" fontId="0" fillId="0" borderId="22" xfId="0" applyFont="1" applyBorder="1" applyAlignment="1">
      <alignment horizontal="center"/>
    </xf>
    <xf numFmtId="3" fontId="2" fillId="0" borderId="67" xfId="42" applyNumberFormat="1" applyFont="1" applyFill="1" applyBorder="1" applyAlignment="1">
      <alignment horizontal="center"/>
    </xf>
    <xf numFmtId="0" fontId="24" fillId="0" borderId="0" xfId="76" applyFont="1" applyFill="1" applyBorder="1" applyAlignment="1">
      <alignment horizontal="right" wrapText="1"/>
      <protection/>
    </xf>
    <xf numFmtId="0" fontId="24" fillId="0" borderId="0" xfId="76" applyFont="1" applyFill="1" applyBorder="1" applyAlignment="1">
      <alignment horizontal="center"/>
      <protection/>
    </xf>
    <xf numFmtId="0" fontId="4" fillId="0" borderId="0" xfId="76" applyFill="1" applyBorder="1">
      <alignment/>
      <protection/>
    </xf>
    <xf numFmtId="0" fontId="24" fillId="0" borderId="0" xfId="78" applyFont="1" applyFill="1" applyBorder="1" applyAlignment="1">
      <alignment horizontal="center"/>
      <protection/>
    </xf>
    <xf numFmtId="0" fontId="24" fillId="0" borderId="0" xfId="78" applyFont="1" applyFill="1" applyBorder="1" applyAlignment="1">
      <alignment horizontal="right" wrapText="1"/>
      <protection/>
    </xf>
    <xf numFmtId="0" fontId="4" fillId="0" borderId="0" xfId="78" applyFill="1" applyBorder="1">
      <alignment/>
      <protection/>
    </xf>
    <xf numFmtId="165" fontId="0" fillId="0" borderId="0" xfId="107" applyNumberFormat="1" applyFont="1" applyFill="1" applyBorder="1" applyAlignment="1">
      <alignment horizontal="center"/>
    </xf>
    <xf numFmtId="0" fontId="24" fillId="0" borderId="0" xfId="79" applyFont="1" applyFill="1" applyBorder="1" applyAlignment="1">
      <alignment horizontal="center"/>
      <protection/>
    </xf>
    <xf numFmtId="0" fontId="24" fillId="0" borderId="0" xfId="79" applyFont="1" applyFill="1" applyBorder="1" applyAlignment="1">
      <alignment horizontal="right" wrapText="1"/>
      <protection/>
    </xf>
    <xf numFmtId="0" fontId="4" fillId="0" borderId="0" xfId="79" applyFill="1" applyBorder="1">
      <alignment/>
      <protection/>
    </xf>
    <xf numFmtId="0" fontId="24" fillId="0" borderId="0" xfId="81" applyFont="1" applyFill="1" applyBorder="1" applyAlignment="1">
      <alignment horizontal="right" wrapText="1"/>
      <protection/>
    </xf>
    <xf numFmtId="0" fontId="24" fillId="0" borderId="0" xfId="81" applyFont="1" applyFill="1" applyBorder="1" applyAlignment="1">
      <alignment horizontal="center"/>
      <protection/>
    </xf>
    <xf numFmtId="0" fontId="4" fillId="0" borderId="0" xfId="81" applyFill="1" applyBorder="1">
      <alignment/>
      <protection/>
    </xf>
    <xf numFmtId="0" fontId="4" fillId="0" borderId="0" xfId="81" applyFont="1" applyFill="1" applyBorder="1">
      <alignment/>
      <protection/>
    </xf>
    <xf numFmtId="0" fontId="24" fillId="0" borderId="0" xfId="86" applyFont="1" applyFill="1" applyBorder="1" applyAlignment="1">
      <alignment horizontal="center"/>
      <protection/>
    </xf>
    <xf numFmtId="0" fontId="24" fillId="0" borderId="0" xfId="86" applyFont="1" applyFill="1" applyBorder="1" applyAlignment="1">
      <alignment horizontal="right" wrapText="1"/>
      <protection/>
    </xf>
    <xf numFmtId="0" fontId="4" fillId="0" borderId="0" xfId="86" applyFill="1" applyBorder="1">
      <alignment/>
      <protection/>
    </xf>
    <xf numFmtId="0" fontId="24" fillId="0" borderId="0" xfId="87" applyFont="1" applyFill="1" applyBorder="1" applyAlignment="1">
      <alignment horizontal="center"/>
      <protection/>
    </xf>
    <xf numFmtId="0" fontId="24" fillId="0" borderId="0" xfId="87" applyFont="1" applyFill="1" applyBorder="1" applyAlignment="1">
      <alignment horizontal="right" wrapText="1"/>
      <protection/>
    </xf>
    <xf numFmtId="0" fontId="4" fillId="0" borderId="0" xfId="87" applyFill="1" applyBorder="1">
      <alignment/>
      <protection/>
    </xf>
    <xf numFmtId="0" fontId="0" fillId="0" borderId="0" xfId="0" applyFont="1" applyFill="1" applyBorder="1" applyAlignment="1">
      <alignment wrapText="1"/>
    </xf>
    <xf numFmtId="0" fontId="24" fillId="0" borderId="0" xfId="88" applyFont="1" applyFill="1" applyBorder="1" applyAlignment="1">
      <alignment horizontal="center"/>
      <protection/>
    </xf>
    <xf numFmtId="0" fontId="24" fillId="0" borderId="0" xfId="88" applyFont="1" applyFill="1" applyBorder="1" applyAlignment="1">
      <alignment horizontal="right" wrapText="1"/>
      <protection/>
    </xf>
    <xf numFmtId="0" fontId="4" fillId="0" borderId="0" xfId="88" applyFill="1" applyBorder="1">
      <alignment/>
      <protection/>
    </xf>
    <xf numFmtId="0" fontId="24" fillId="0" borderId="0" xfId="89" applyFont="1" applyFill="1" applyBorder="1" applyAlignment="1">
      <alignment horizontal="center"/>
      <protection/>
    </xf>
    <xf numFmtId="0" fontId="24" fillId="0" borderId="0" xfId="89" applyFont="1" applyFill="1" applyBorder="1" applyAlignment="1">
      <alignment horizontal="right" wrapText="1"/>
      <protection/>
    </xf>
    <xf numFmtId="0" fontId="4" fillId="0" borderId="0" xfId="89" applyFill="1" applyBorder="1">
      <alignment/>
      <protection/>
    </xf>
    <xf numFmtId="0" fontId="24" fillId="0" borderId="0" xfId="91" applyFont="1" applyFill="1" applyBorder="1" applyAlignment="1">
      <alignment horizontal="center"/>
      <protection/>
    </xf>
    <xf numFmtId="0" fontId="24" fillId="0" borderId="0" xfId="91" applyFont="1" applyFill="1" applyBorder="1" applyAlignment="1">
      <alignment horizontal="right" wrapText="1"/>
      <protection/>
    </xf>
    <xf numFmtId="0" fontId="4" fillId="0" borderId="0" xfId="91" applyFill="1" applyBorder="1">
      <alignment/>
      <protection/>
    </xf>
    <xf numFmtId="0" fontId="24" fillId="0" borderId="0" xfId="92" applyFont="1" applyFill="1" applyBorder="1" applyAlignment="1">
      <alignment horizontal="right" wrapText="1"/>
      <protection/>
    </xf>
    <xf numFmtId="0" fontId="4" fillId="0" borderId="0" xfId="92" applyFill="1" applyBorder="1">
      <alignment/>
      <protection/>
    </xf>
    <xf numFmtId="0" fontId="24" fillId="0" borderId="0" xfId="92" applyFont="1" applyFill="1" applyBorder="1" applyAlignment="1">
      <alignment horizontal="center"/>
      <protection/>
    </xf>
    <xf numFmtId="0" fontId="24" fillId="0" borderId="0" xfId="94" applyFont="1" applyFill="1" applyBorder="1" applyAlignment="1">
      <alignment horizontal="center"/>
      <protection/>
    </xf>
    <xf numFmtId="0" fontId="24" fillId="0" borderId="0" xfId="94" applyFont="1" applyFill="1" applyBorder="1" applyAlignment="1">
      <alignment horizontal="right" wrapText="1"/>
      <protection/>
    </xf>
    <xf numFmtId="0" fontId="24" fillId="0" borderId="0" xfId="94" applyFont="1" applyFill="1" applyBorder="1" applyAlignment="1">
      <alignment wrapText="1"/>
      <protection/>
    </xf>
    <xf numFmtId="0" fontId="24" fillId="0" borderId="34" xfId="94" applyFont="1" applyFill="1" applyBorder="1" applyAlignment="1">
      <alignment horizontal="center" wrapText="1"/>
      <protection/>
    </xf>
    <xf numFmtId="0" fontId="24" fillId="0" borderId="0" xfId="84" applyFont="1" applyFill="1" applyBorder="1" applyAlignment="1">
      <alignment horizontal="center"/>
      <protection/>
    </xf>
    <xf numFmtId="0" fontId="24" fillId="0" borderId="0" xfId="84" applyFont="1" applyFill="1" applyBorder="1" applyAlignment="1">
      <alignment horizontal="right" wrapText="1"/>
      <protection/>
    </xf>
    <xf numFmtId="0" fontId="4" fillId="0" borderId="0" xfId="84" applyFill="1" applyBorder="1">
      <alignment/>
      <protection/>
    </xf>
    <xf numFmtId="3" fontId="2" fillId="0" borderId="0" xfId="42" applyNumberFormat="1" applyFont="1" applyFill="1" applyBorder="1" applyAlignment="1">
      <alignment horizontal="center"/>
    </xf>
    <xf numFmtId="3" fontId="4" fillId="0" borderId="34" xfId="64" applyNumberFormat="1" applyFont="1" applyFill="1" applyBorder="1" applyAlignment="1">
      <alignment horizontal="center" wrapText="1"/>
      <protection/>
    </xf>
    <xf numFmtId="3" fontId="4" fillId="0" borderId="17" xfId="64" applyNumberFormat="1" applyFont="1" applyFill="1" applyBorder="1" applyAlignment="1">
      <alignment horizontal="center" wrapText="1"/>
      <protection/>
    </xf>
    <xf numFmtId="3" fontId="4" fillId="0" borderId="11" xfId="64" applyNumberFormat="1" applyFont="1" applyFill="1" applyBorder="1" applyAlignment="1">
      <alignment horizontal="center" wrapText="1"/>
      <protection/>
    </xf>
    <xf numFmtId="3" fontId="4" fillId="0" borderId="14" xfId="64" applyNumberFormat="1" applyFont="1" applyFill="1" applyBorder="1" applyAlignment="1">
      <alignment horizontal="center" wrapText="1"/>
      <protection/>
    </xf>
    <xf numFmtId="3" fontId="4" fillId="0" borderId="28" xfId="64" applyNumberFormat="1" applyFont="1" applyFill="1" applyBorder="1" applyAlignment="1">
      <alignment horizontal="center" wrapText="1"/>
      <protection/>
    </xf>
    <xf numFmtId="3" fontId="4" fillId="0" borderId="43" xfId="64" applyNumberFormat="1" applyFont="1" applyFill="1" applyBorder="1" applyAlignment="1">
      <alignment horizontal="center" wrapText="1"/>
      <protection/>
    </xf>
    <xf numFmtId="3" fontId="4" fillId="0" borderId="29" xfId="64" applyNumberFormat="1" applyFont="1" applyFill="1" applyBorder="1" applyAlignment="1">
      <alignment horizontal="center" wrapText="1"/>
      <protection/>
    </xf>
    <xf numFmtId="3" fontId="4" fillId="0" borderId="21" xfId="64" applyNumberFormat="1" applyFont="1" applyFill="1" applyBorder="1" applyAlignment="1">
      <alignment horizontal="center" wrapText="1"/>
      <protection/>
    </xf>
    <xf numFmtId="3" fontId="4" fillId="0" borderId="30" xfId="64" applyNumberFormat="1" applyFont="1" applyFill="1" applyBorder="1" applyAlignment="1">
      <alignment horizontal="center" wrapText="1"/>
      <protection/>
    </xf>
    <xf numFmtId="3" fontId="4" fillId="0" borderId="46" xfId="64" applyNumberFormat="1" applyFont="1" applyFill="1" applyBorder="1" applyAlignment="1">
      <alignment horizontal="center" wrapText="1"/>
      <protection/>
    </xf>
    <xf numFmtId="3" fontId="4" fillId="0" borderId="11" xfId="62" applyNumberFormat="1" applyFont="1" applyFill="1" applyBorder="1" applyAlignment="1">
      <alignment horizontal="center" wrapText="1"/>
      <protection/>
    </xf>
    <xf numFmtId="3" fontId="4" fillId="0" borderId="28" xfId="62" applyNumberFormat="1" applyFont="1" applyFill="1" applyBorder="1" applyAlignment="1">
      <alignment horizontal="center" wrapText="1"/>
      <protection/>
    </xf>
    <xf numFmtId="3" fontId="4" fillId="0" borderId="43" xfId="62" applyNumberFormat="1" applyFont="1" applyFill="1" applyBorder="1" applyAlignment="1">
      <alignment horizontal="center" wrapText="1"/>
      <protection/>
    </xf>
    <xf numFmtId="3" fontId="4" fillId="0" borderId="14" xfId="62" applyNumberFormat="1" applyFont="1" applyFill="1" applyBorder="1" applyAlignment="1">
      <alignment horizontal="center" wrapText="1"/>
      <protection/>
    </xf>
    <xf numFmtId="0" fontId="29" fillId="0" borderId="0" xfId="0" applyFont="1" applyAlignment="1">
      <alignment/>
    </xf>
    <xf numFmtId="0" fontId="29" fillId="0" borderId="0" xfId="0" applyFont="1" applyAlignment="1">
      <alignment horizontal="left" vertical="top" wrapText="1" indent="1"/>
    </xf>
    <xf numFmtId="0" fontId="29" fillId="0" borderId="0" xfId="0" applyFont="1" applyAlignment="1">
      <alignment/>
    </xf>
    <xf numFmtId="0" fontId="31" fillId="0" borderId="0" xfId="0" applyFont="1" applyAlignment="1">
      <alignment/>
    </xf>
    <xf numFmtId="0" fontId="32" fillId="0" borderId="0" xfId="0" applyFont="1" applyAlignment="1">
      <alignment/>
    </xf>
    <xf numFmtId="3" fontId="30" fillId="0" borderId="0" xfId="0" applyNumberFormat="1" applyFont="1" applyAlignment="1">
      <alignment/>
    </xf>
    <xf numFmtId="0" fontId="29" fillId="0" borderId="68" xfId="0" applyFont="1" applyBorder="1" applyAlignment="1">
      <alignment vertical="top" wrapText="1"/>
    </xf>
    <xf numFmtId="0" fontId="29" fillId="0" borderId="69" xfId="0" applyFont="1" applyBorder="1" applyAlignment="1">
      <alignment horizontal="left" vertical="top" wrapText="1" indent="1"/>
    </xf>
    <xf numFmtId="0" fontId="29" fillId="0" borderId="70" xfId="0" applyFont="1" applyBorder="1" applyAlignment="1">
      <alignment horizontal="left" vertical="top" wrapText="1" indent="1"/>
    </xf>
    <xf numFmtId="3" fontId="0" fillId="0" borderId="0" xfId="96" applyNumberFormat="1" applyFont="1" applyFill="1">
      <alignment/>
      <protection/>
    </xf>
    <xf numFmtId="3" fontId="0" fillId="41" borderId="0" xfId="0" applyNumberFormat="1" applyFill="1" applyAlignment="1">
      <alignment/>
    </xf>
    <xf numFmtId="0" fontId="33" fillId="42" borderId="12" xfId="72" applyFont="1" applyFill="1" applyBorder="1" applyAlignment="1">
      <alignment horizontal="center"/>
      <protection/>
    </xf>
    <xf numFmtId="0" fontId="33" fillId="0" borderId="13" xfId="72" applyFont="1" applyFill="1" applyBorder="1" applyAlignment="1">
      <alignment horizontal="right" wrapText="1"/>
      <protection/>
    </xf>
    <xf numFmtId="0" fontId="4" fillId="0" borderId="0" xfId="72">
      <alignment/>
      <protection/>
    </xf>
    <xf numFmtId="0" fontId="33" fillId="41" borderId="13" xfId="72" applyFont="1" applyFill="1" applyBorder="1" applyAlignment="1">
      <alignment horizontal="right" wrapText="1"/>
      <protection/>
    </xf>
    <xf numFmtId="0" fontId="0" fillId="41" borderId="0" xfId="0" applyFont="1" applyFill="1" applyAlignment="1">
      <alignment/>
    </xf>
    <xf numFmtId="0" fontId="4" fillId="41" borderId="0" xfId="72" applyFill="1">
      <alignment/>
      <protection/>
    </xf>
    <xf numFmtId="3" fontId="0" fillId="0" borderId="45" xfId="42" applyNumberFormat="1" applyFont="1" applyFill="1" applyBorder="1" applyAlignment="1">
      <alignment horizontal="center"/>
    </xf>
    <xf numFmtId="3" fontId="0" fillId="0" borderId="40" xfId="42" applyNumberFormat="1" applyFont="1" applyFill="1" applyBorder="1" applyAlignment="1">
      <alignment horizontal="center"/>
    </xf>
    <xf numFmtId="0" fontId="2" fillId="0" borderId="32" xfId="96" applyFont="1" applyFill="1" applyBorder="1" applyAlignment="1">
      <alignment horizontal="center" vertical="top" wrapText="1"/>
      <protection/>
    </xf>
    <xf numFmtId="0" fontId="2" fillId="0" borderId="31" xfId="96" applyFont="1" applyFill="1" applyBorder="1" applyAlignment="1">
      <alignment horizontal="center" vertical="top" wrapText="1"/>
      <protection/>
    </xf>
    <xf numFmtId="0" fontId="2" fillId="0" borderId="18" xfId="96" applyFont="1" applyFill="1" applyBorder="1" applyAlignment="1">
      <alignment horizontal="center" vertical="top" wrapText="1"/>
      <protection/>
    </xf>
    <xf numFmtId="0" fontId="33" fillId="0" borderId="0" xfId="65" applyFont="1" applyFill="1" applyBorder="1" applyAlignment="1">
      <alignment wrapText="1"/>
      <protection/>
    </xf>
    <xf numFmtId="0" fontId="33" fillId="0" borderId="0" xfId="65" applyFont="1" applyFill="1" applyBorder="1" applyAlignment="1">
      <alignment horizontal="right" wrapText="1"/>
      <protection/>
    </xf>
    <xf numFmtId="0" fontId="33" fillId="0" borderId="0" xfId="65" applyFont="1" applyFill="1" applyBorder="1" applyAlignment="1">
      <alignment horizontal="center"/>
      <protection/>
    </xf>
    <xf numFmtId="0" fontId="0" fillId="0" borderId="0" xfId="0" applyBorder="1" applyAlignment="1">
      <alignment horizontal="center"/>
    </xf>
    <xf numFmtId="0" fontId="0" fillId="0" borderId="0" xfId="0" applyAlignment="1">
      <alignment horizontal="center"/>
    </xf>
    <xf numFmtId="0" fontId="10" fillId="0" borderId="0" xfId="53" applyAlignment="1" applyProtection="1">
      <alignment wrapText="1"/>
      <protection/>
    </xf>
    <xf numFmtId="0" fontId="0" fillId="0" borderId="0" xfId="0" applyFont="1" applyAlignment="1">
      <alignment horizontal="center" wrapText="1"/>
    </xf>
    <xf numFmtId="0" fontId="2" fillId="0" borderId="57" xfId="96" applyFont="1" applyFill="1" applyBorder="1" applyAlignment="1">
      <alignment horizontal="center" wrapText="1"/>
      <protection/>
    </xf>
    <xf numFmtId="0" fontId="2" fillId="0" borderId="60" xfId="96" applyFont="1" applyFill="1" applyBorder="1" applyAlignment="1">
      <alignment horizontal="center" wrapText="1"/>
      <protection/>
    </xf>
    <xf numFmtId="0" fontId="2" fillId="0" borderId="62" xfId="96" applyFont="1" applyFill="1" applyBorder="1" applyAlignment="1">
      <alignment horizontal="center" vertical="center" wrapText="1"/>
      <protection/>
    </xf>
    <xf numFmtId="0" fontId="2" fillId="0" borderId="71" xfId="96" applyFont="1" applyFill="1" applyBorder="1" applyAlignment="1">
      <alignment horizontal="center" vertical="center" wrapText="1"/>
      <protection/>
    </xf>
    <xf numFmtId="0" fontId="2" fillId="0" borderId="33" xfId="96" applyFont="1" applyFill="1" applyBorder="1" applyAlignment="1">
      <alignment horizontal="center"/>
      <protection/>
    </xf>
    <xf numFmtId="0" fontId="2" fillId="0" borderId="34" xfId="96" applyFont="1" applyFill="1" applyBorder="1" applyAlignment="1">
      <alignment horizontal="center"/>
      <protection/>
    </xf>
    <xf numFmtId="0" fontId="2" fillId="0" borderId="17" xfId="96" applyFont="1" applyFill="1" applyBorder="1" applyAlignment="1">
      <alignment horizontal="center"/>
      <protection/>
    </xf>
    <xf numFmtId="0" fontId="2" fillId="0" borderId="59" xfId="96" applyFont="1" applyFill="1" applyBorder="1" applyAlignment="1">
      <alignment horizontal="center"/>
      <protection/>
    </xf>
    <xf numFmtId="0" fontId="2" fillId="0" borderId="72" xfId="96" applyFont="1" applyFill="1" applyBorder="1" applyAlignment="1">
      <alignment horizontal="center"/>
      <protection/>
    </xf>
    <xf numFmtId="0" fontId="0" fillId="0" borderId="0" xfId="96" applyFont="1" applyFill="1" applyAlignment="1">
      <alignment horizontal="left" wrapText="1"/>
      <protection/>
    </xf>
    <xf numFmtId="0" fontId="2" fillId="0" borderId="0" xfId="96" applyFont="1" applyFill="1" applyAlignment="1">
      <alignment horizontal="left" vertical="top" wrapText="1"/>
      <protection/>
    </xf>
    <xf numFmtId="0" fontId="2" fillId="0" borderId="59" xfId="96" applyFont="1" applyFill="1" applyBorder="1" applyAlignment="1">
      <alignment horizontal="center" wrapText="1"/>
      <protection/>
    </xf>
    <xf numFmtId="0" fontId="2" fillId="0" borderId="37" xfId="96" applyFont="1" applyFill="1" applyBorder="1" applyAlignment="1">
      <alignment horizontal="center" wrapText="1"/>
      <protection/>
    </xf>
    <xf numFmtId="0" fontId="2" fillId="0" borderId="48" xfId="96" applyFont="1" applyFill="1" applyBorder="1" applyAlignment="1">
      <alignment horizontal="center"/>
      <protection/>
    </xf>
    <xf numFmtId="0" fontId="0"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0" xfId="0" applyAlignment="1">
      <alignment/>
    </xf>
    <xf numFmtId="0" fontId="2" fillId="0" borderId="68" xfId="0" applyFont="1" applyFill="1" applyBorder="1" applyAlignment="1">
      <alignment horizontal="center" wrapText="1"/>
    </xf>
    <xf numFmtId="0" fontId="2" fillId="0" borderId="70" xfId="0" applyFont="1" applyFill="1" applyBorder="1" applyAlignment="1">
      <alignment horizontal="center" wrapText="1"/>
    </xf>
    <xf numFmtId="0" fontId="2" fillId="0" borderId="15" xfId="0" applyFont="1" applyFill="1" applyBorder="1" applyAlignment="1">
      <alignment horizontal="center" vertical="top" wrapText="1"/>
    </xf>
    <xf numFmtId="0" fontId="2" fillId="0" borderId="73" xfId="0" applyFont="1" applyFill="1" applyBorder="1" applyAlignment="1">
      <alignment horizontal="center" vertical="top" wrapText="1"/>
    </xf>
    <xf numFmtId="0" fontId="2" fillId="0" borderId="61" xfId="0" applyFont="1" applyFill="1" applyBorder="1" applyAlignment="1">
      <alignment horizontal="center" vertical="top" wrapText="1"/>
    </xf>
    <xf numFmtId="0" fontId="0" fillId="0" borderId="11" xfId="0" applyBorder="1" applyAlignment="1">
      <alignment horizontal="center"/>
    </xf>
    <xf numFmtId="0" fontId="0" fillId="0" borderId="0" xfId="96" applyFont="1" applyFill="1" applyAlignment="1">
      <alignment horizontal="left" wrapText="1"/>
      <protection/>
    </xf>
    <xf numFmtId="0" fontId="2" fillId="0" borderId="20" xfId="96" applyFont="1" applyFill="1" applyBorder="1" applyAlignment="1">
      <alignment horizontal="center" wrapText="1"/>
      <protection/>
    </xf>
    <xf numFmtId="0" fontId="2" fillId="0" borderId="55" xfId="0" applyFont="1" applyFill="1" applyBorder="1" applyAlignment="1">
      <alignment horizontal="center" vertical="top" wrapText="1"/>
    </xf>
    <xf numFmtId="0" fontId="2" fillId="0" borderId="34" xfId="0" applyFont="1" applyFill="1" applyBorder="1" applyAlignment="1">
      <alignment horizontal="center" vertical="top" wrapText="1"/>
    </xf>
    <xf numFmtId="0" fontId="2" fillId="0" borderId="17" xfId="0" applyFont="1" applyFill="1" applyBorder="1" applyAlignment="1">
      <alignment horizontal="center" vertical="top" wrapText="1"/>
    </xf>
    <xf numFmtId="0" fontId="2" fillId="0" borderId="33" xfId="0" applyFont="1" applyFill="1" applyBorder="1" applyAlignment="1">
      <alignment horizontal="center" vertical="top" wrapText="1"/>
    </xf>
    <xf numFmtId="0" fontId="2" fillId="0" borderId="59" xfId="0" applyFont="1" applyFill="1" applyBorder="1" applyAlignment="1">
      <alignment horizontal="center" wrapText="1"/>
    </xf>
    <xf numFmtId="0" fontId="2" fillId="0" borderId="65" xfId="0" applyFont="1" applyFill="1" applyBorder="1" applyAlignment="1">
      <alignment horizontal="center" wrapText="1"/>
    </xf>
    <xf numFmtId="0" fontId="6" fillId="0" borderId="0" xfId="0" applyFont="1" applyFill="1" applyAlignment="1">
      <alignment horizontal="left" vertical="top" wrapText="1"/>
    </xf>
    <xf numFmtId="0" fontId="8" fillId="0" borderId="0" xfId="0" applyFont="1" applyFill="1" applyAlignment="1">
      <alignment horizontal="center" wrapText="1"/>
    </xf>
    <xf numFmtId="0" fontId="2" fillId="0" borderId="57" xfId="0" applyFont="1" applyFill="1" applyBorder="1" applyAlignment="1">
      <alignment horizontal="center" wrapText="1"/>
    </xf>
    <xf numFmtId="0" fontId="2" fillId="0" borderId="60" xfId="0" applyFont="1" applyFill="1" applyBorder="1" applyAlignment="1">
      <alignment horizontal="center" wrapText="1"/>
    </xf>
    <xf numFmtId="0" fontId="2" fillId="0" borderId="59" xfId="0" applyFont="1" applyFill="1" applyBorder="1" applyAlignment="1">
      <alignment horizontal="center" vertical="top" wrapText="1"/>
    </xf>
    <xf numFmtId="0" fontId="2" fillId="0" borderId="72" xfId="0" applyFont="1" applyFill="1" applyBorder="1" applyAlignment="1">
      <alignment horizontal="center" vertical="top" wrapText="1"/>
    </xf>
    <xf numFmtId="0" fontId="2" fillId="0" borderId="62" xfId="0" applyFont="1" applyFill="1" applyBorder="1" applyAlignment="1">
      <alignment horizontal="center" vertical="top" wrapText="1"/>
    </xf>
    <xf numFmtId="0" fontId="5" fillId="40" borderId="34" xfId="0" applyFont="1" applyFill="1" applyBorder="1" applyAlignment="1">
      <alignment horizontal="center" vertical="top" wrapText="1"/>
    </xf>
    <xf numFmtId="0" fontId="5" fillId="40" borderId="17" xfId="0" applyFont="1" applyFill="1" applyBorder="1" applyAlignment="1">
      <alignment horizontal="center" vertical="top" wrapText="1"/>
    </xf>
    <xf numFmtId="0" fontId="5" fillId="40" borderId="57" xfId="0" applyFont="1" applyFill="1" applyBorder="1" applyAlignment="1">
      <alignment horizontal="center" wrapText="1"/>
    </xf>
    <xf numFmtId="0" fontId="5" fillId="40" borderId="60" xfId="0" applyFont="1" applyFill="1" applyBorder="1" applyAlignment="1">
      <alignment horizontal="center" wrapText="1"/>
    </xf>
    <xf numFmtId="0" fontId="5" fillId="40" borderId="55" xfId="0" applyFont="1" applyFill="1" applyBorder="1" applyAlignment="1">
      <alignment horizontal="center" vertical="top" wrapText="1"/>
    </xf>
    <xf numFmtId="0" fontId="5" fillId="40" borderId="33" xfId="0" applyFont="1" applyFill="1" applyBorder="1" applyAlignment="1">
      <alignment horizontal="center" vertical="top" wrapText="1"/>
    </xf>
    <xf numFmtId="0" fontId="5" fillId="40" borderId="48" xfId="0" applyFont="1" applyFill="1" applyBorder="1" applyAlignment="1">
      <alignment horizontal="center" vertical="top" wrapText="1"/>
    </xf>
    <xf numFmtId="0" fontId="8" fillId="0" borderId="0" xfId="0" applyFont="1" applyFill="1" applyAlignment="1">
      <alignment wrapText="1"/>
    </xf>
    <xf numFmtId="0" fontId="6" fillId="0" borderId="0" xfId="0" applyFont="1" applyFill="1" applyAlignment="1">
      <alignment horizontal="left" wrapText="1"/>
    </xf>
    <xf numFmtId="0" fontId="2" fillId="0" borderId="37" xfId="0" applyFont="1" applyFill="1" applyBorder="1" applyAlignment="1">
      <alignment horizontal="center" wrapText="1"/>
    </xf>
    <xf numFmtId="0" fontId="2" fillId="0" borderId="38" xfId="0" applyFont="1" applyFill="1" applyBorder="1" applyAlignment="1">
      <alignment horizontal="center" vertical="top" wrapText="1"/>
    </xf>
    <xf numFmtId="0" fontId="2" fillId="0" borderId="24" xfId="0" applyFont="1" applyFill="1" applyBorder="1" applyAlignment="1">
      <alignment horizontal="center" vertical="top" wrapText="1"/>
    </xf>
    <xf numFmtId="0" fontId="2" fillId="0" borderId="19" xfId="0" applyFont="1" applyFill="1" applyBorder="1" applyAlignment="1">
      <alignment horizontal="center" vertical="top" wrapText="1"/>
    </xf>
    <xf numFmtId="0" fontId="2" fillId="0" borderId="35" xfId="0" applyFont="1" applyFill="1" applyBorder="1" applyAlignment="1">
      <alignment horizontal="center" vertical="top" wrapText="1"/>
    </xf>
    <xf numFmtId="0" fontId="2" fillId="0" borderId="26" xfId="0" applyFont="1" applyFill="1" applyBorder="1" applyAlignment="1">
      <alignment horizontal="center" vertical="top" wrapText="1"/>
    </xf>
    <xf numFmtId="0" fontId="2" fillId="0" borderId="27" xfId="0" applyFont="1" applyFill="1" applyBorder="1" applyAlignment="1">
      <alignment horizontal="center" vertical="top" wrapText="1"/>
    </xf>
    <xf numFmtId="0" fontId="2" fillId="0" borderId="25" xfId="0" applyFont="1" applyFill="1" applyBorder="1" applyAlignment="1">
      <alignment horizontal="center" vertical="top" wrapText="1"/>
    </xf>
    <xf numFmtId="0" fontId="3" fillId="0" borderId="0" xfId="0" applyFont="1" applyFill="1" applyAlignment="1">
      <alignment horizontal="left" wrapText="1"/>
    </xf>
    <xf numFmtId="0" fontId="3" fillId="0" borderId="0" xfId="0" applyFont="1" applyAlignment="1">
      <alignment horizontal="left" wrapText="1"/>
    </xf>
    <xf numFmtId="0" fontId="0" fillId="0" borderId="0" xfId="0" applyFont="1" applyAlignment="1">
      <alignment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rmal_(1) Tests" xfId="61"/>
    <cellStyle name="Normal_(1) Total Tests" xfId="62"/>
    <cellStyle name="Normal_(1) VINs tested" xfId="63"/>
    <cellStyle name="Normal_(1) VINs tested_1" xfId="64"/>
    <cellStyle name="Normal_(1) VINs tested_2" xfId="65"/>
    <cellStyle name="Normal_(1) VINs with diesel" xfId="66"/>
    <cellStyle name="Normal_(2)(Diesel)" xfId="67"/>
    <cellStyle name="Normal_(2)(i) MA31" xfId="68"/>
    <cellStyle name="Normal_(2)(i) OBD" xfId="69"/>
    <cellStyle name="Normal_(2)(i) OBD_1" xfId="70"/>
    <cellStyle name="Normal_(2)(i) OBD_2" xfId="71"/>
    <cellStyle name="Normal_(2)(i) OBD_3" xfId="72"/>
    <cellStyle name="Normal_(2)(i) Opacity" xfId="73"/>
    <cellStyle name="Normal_(2)(i) Trans" xfId="74"/>
    <cellStyle name="Normal_(2)(ii) OBD" xfId="75"/>
    <cellStyle name="Normal_(2)(ii) OBD_1" xfId="76"/>
    <cellStyle name="Normal_(2)(iii) OBD" xfId="77"/>
    <cellStyle name="Normal_(2)(iii) OBD_1" xfId="78"/>
    <cellStyle name="Normal_(2)(iv) OBD" xfId="79"/>
    <cellStyle name="Normal_(2)(vi) No Outcome" xfId="80"/>
    <cellStyle name="Normal_(2)(vi) No Outcome_2" xfId="81"/>
    <cellStyle name="Normal_(2)(xi) Pass OBD" xfId="82"/>
    <cellStyle name="Normal_(2)(xi) Pass OBD_1" xfId="83"/>
    <cellStyle name="Normal_(2)(xi) Pass OBD_2" xfId="84"/>
    <cellStyle name="Normal_(2)(xii) Fail OBD" xfId="85"/>
    <cellStyle name="Normal_(2)(xii) Fail OBD_1" xfId="86"/>
    <cellStyle name="Normal_(2)(xix) MIL on no DTCs" xfId="87"/>
    <cellStyle name="Normal_(2)(xxi) MIL on w DTCs " xfId="88"/>
    <cellStyle name="Normal_(2)(xxii) MIL off no DTCs " xfId="89"/>
    <cellStyle name="Normal_(2)(xxiii) Not Ready Failures" xfId="90"/>
    <cellStyle name="Normal_(2)(xxiii) Not Ready Failures_1" xfId="91"/>
    <cellStyle name="Normal_(2)(xxiii) Not Ready Turnaways" xfId="92"/>
    <cellStyle name="Normal_(2)(xxiii) Not Ready Turnaways_1" xfId="93"/>
    <cellStyle name="Normal_(2)(xxiv)Alternative OBD Tests" xfId="94"/>
    <cellStyle name="Normal_(2)(xxiv)OBD Exceptions" xfId="95"/>
    <cellStyle name="Normal_2003_EPA_Test_Data_Report_Tables_DRAFT_2_Formatted" xfId="96"/>
    <cellStyle name="Normal_Diesel results 2003" xfId="97"/>
    <cellStyle name="Normal_NoKnownOut_InitialFailed_Paul" xfId="98"/>
    <cellStyle name="Normal_QA" xfId="99"/>
    <cellStyle name="Normal_Sheet1" xfId="100"/>
    <cellStyle name="Normal_Sheet1 2" xfId="101"/>
    <cellStyle name="Normal_Sheet2" xfId="102"/>
    <cellStyle name="Normal_worksheet" xfId="103"/>
    <cellStyle name="Normal_xtra" xfId="104"/>
    <cellStyle name="Note" xfId="105"/>
    <cellStyle name="Output" xfId="106"/>
    <cellStyle name="Percent" xfId="107"/>
    <cellStyle name="Percent 2" xfId="108"/>
    <cellStyle name="Title" xfId="109"/>
    <cellStyle name="Total" xfId="110"/>
    <cellStyle name="Warning Text" xfId="11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26.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28.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35.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37.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39.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2005 Failure Rate by Model Year</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Non-diesel Initial Tests</a:t>
            </a:r>
          </a:p>
        </c:rich>
      </c:tx>
      <c:layout>
        <c:manualLayout>
          <c:xMode val="factor"/>
          <c:yMode val="factor"/>
          <c:x val="0.002"/>
          <c:y val="0"/>
        </c:manualLayout>
      </c:layout>
      <c:spPr>
        <a:noFill/>
        <a:ln w="3175">
          <a:noFill/>
        </a:ln>
      </c:spPr>
    </c:title>
    <c:plotArea>
      <c:layout>
        <c:manualLayout>
          <c:xMode val="edge"/>
          <c:yMode val="edge"/>
          <c:x val="0.07425"/>
          <c:y val="0.14325"/>
          <c:w val="0.90725"/>
          <c:h val="0.749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(xtra!$A$6:$A$17,xtra!$A$19:$A$29)</c:f>
              <c:numCache/>
            </c:numRef>
          </c:cat>
          <c:val>
            <c:numRef>
              <c:f>(xtra!$J$6:$J$17,xtra!$J$19:$J$29)</c:f>
              <c:numCache/>
            </c:numRef>
          </c:val>
          <c:smooth val="0"/>
        </c:ser>
        <c:marker val="1"/>
        <c:axId val="1216311"/>
        <c:axId val="10946800"/>
      </c:lineChart>
      <c:catAx>
        <c:axId val="1216311"/>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Model Year</a:t>
                </a:r>
              </a:p>
            </c:rich>
          </c:tx>
          <c:layout>
            <c:manualLayout>
              <c:xMode val="factor"/>
              <c:yMode val="factor"/>
              <c:x val="0"/>
              <c:y val="0.000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0946800"/>
        <c:crosses val="autoZero"/>
        <c:auto val="1"/>
        <c:lblOffset val="100"/>
        <c:tickLblSkip val="1"/>
        <c:noMultiLvlLbl val="0"/>
      </c:catAx>
      <c:valAx>
        <c:axId val="10946800"/>
        <c:scaling>
          <c:orientation val="minMax"/>
        </c:scaling>
        <c:axPos val="l"/>
        <c:title>
          <c:tx>
            <c:rich>
              <a:bodyPr vert="horz" rot="-5400000" anchor="ctr"/>
              <a:lstStyle/>
              <a:p>
                <a:pPr algn="ctr">
                  <a:defRPr/>
                </a:pPr>
                <a:r>
                  <a:rPr lang="en-US" cap="none" sz="1100" b="1" i="0" u="none" baseline="0">
                    <a:solidFill>
                      <a:srgbClr val="000000"/>
                    </a:solidFill>
                    <a:latin typeface="Arial"/>
                    <a:ea typeface="Arial"/>
                    <a:cs typeface="Arial"/>
                  </a:rPr>
                  <a:t>Failure Rate</a:t>
                </a:r>
              </a:p>
            </c:rich>
          </c:tx>
          <c:layout>
            <c:manualLayout>
              <c:xMode val="factor"/>
              <c:yMode val="factor"/>
              <c:x val="-0.00475"/>
              <c:y val="0"/>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216311"/>
        <c:crossesAt val="1"/>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2004 Failure Rate by Model 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Non-diesel Initial tests</a:t>
            </a:r>
          </a:p>
        </c:rich>
      </c:tx>
      <c:layout>
        <c:manualLayout>
          <c:xMode val="factor"/>
          <c:yMode val="factor"/>
          <c:x val="0.0015"/>
          <c:y val="0"/>
        </c:manualLayout>
      </c:layout>
      <c:spPr>
        <a:noFill/>
        <a:ln w="3175">
          <a:noFill/>
        </a:ln>
      </c:spPr>
    </c:title>
    <c:plotArea>
      <c:layout>
        <c:manualLayout>
          <c:xMode val="edge"/>
          <c:yMode val="edge"/>
          <c:x val="0.06575"/>
          <c:y val="0.15375"/>
          <c:w val="0.847"/>
          <c:h val="0.7425"/>
        </c:manualLayout>
      </c:layout>
      <c:lineChart>
        <c:grouping val="standard"/>
        <c:varyColors val="0"/>
        <c:ser>
          <c:idx val="0"/>
          <c:order val="0"/>
          <c:tx>
            <c:strRef>
              <c:f>'Initial gasoline '!$P$5</c:f>
              <c:strCache>
                <c:ptCount val="1"/>
                <c:pt idx="0">
                  <c:v>Failure Rate 2004 Tests</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numRef>
              <c:f>('Initial gasoline '!$A$6:$A$17,'Initial gasoline '!$A$19:$A$28)</c:f>
              <c:numCache/>
            </c:numRef>
          </c:cat>
          <c:val>
            <c:numRef>
              <c:f>('Initial gasoline '!$P$6:$P$17,'Initial gasoline '!$P$19:$P$28)</c:f>
              <c:numCache/>
            </c:numRef>
          </c:val>
          <c:smooth val="0"/>
        </c:ser>
        <c:marker val="1"/>
        <c:axId val="42249921"/>
        <c:axId val="44704970"/>
      </c:lineChart>
      <c:catAx>
        <c:axId val="4224992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Model Year</a:t>
                </a:r>
              </a:p>
            </c:rich>
          </c:tx>
          <c:layout>
            <c:manualLayout>
              <c:xMode val="factor"/>
              <c:yMode val="factor"/>
              <c:x val="0"/>
              <c:y val="0.000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44704970"/>
        <c:crosses val="autoZero"/>
        <c:auto val="1"/>
        <c:lblOffset val="100"/>
        <c:tickLblSkip val="1"/>
        <c:noMultiLvlLbl val="0"/>
      </c:catAx>
      <c:valAx>
        <c:axId val="4470497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Failure Rate</a:t>
                </a:r>
              </a:p>
            </c:rich>
          </c:tx>
          <c:layout>
            <c:manualLayout>
              <c:xMode val="factor"/>
              <c:yMode val="factor"/>
              <c:x val="-0.00125"/>
              <c:y val="-0.001"/>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2249921"/>
        <c:crossesAt val="1"/>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000000"/>
                </a:solidFill>
                <a:latin typeface="Arial"/>
                <a:ea typeface="Arial"/>
                <a:cs typeface="Arial"/>
              </a:rPr>
              <a:t>Diesel Test Initial Failure Rate
</a:t>
            </a:r>
            <a:r>
              <a:rPr lang="en-US" cap="none" sz="1375" b="0" i="0" u="none" baseline="0">
                <a:solidFill>
                  <a:srgbClr val="000000"/>
                </a:solidFill>
                <a:latin typeface="Arial"/>
                <a:ea typeface="Arial"/>
                <a:cs typeface="Arial"/>
              </a:rPr>
              <a:t>by Model Year and Vehicle Type</a:t>
            </a:r>
          </a:p>
        </c:rich>
      </c:tx>
      <c:layout>
        <c:manualLayout>
          <c:xMode val="factor"/>
          <c:yMode val="factor"/>
          <c:x val="-0.012"/>
          <c:y val="0"/>
        </c:manualLayout>
      </c:layout>
      <c:spPr>
        <a:noFill/>
        <a:ln w="3175">
          <a:noFill/>
        </a:ln>
      </c:spPr>
    </c:title>
    <c:plotArea>
      <c:layout>
        <c:manualLayout>
          <c:xMode val="edge"/>
          <c:yMode val="edge"/>
          <c:x val="0.042"/>
          <c:y val="0.149"/>
          <c:w val="0.90675"/>
          <c:h val="0.7745"/>
        </c:manualLayout>
      </c:layout>
      <c:lineChart>
        <c:grouping val="standard"/>
        <c:varyColors val="0"/>
        <c:ser>
          <c:idx val="0"/>
          <c:order val="0"/>
          <c:tx>
            <c:strRef>
              <c:f>'(2)(i) Opacity'!$B$9:$D$9</c:f>
              <c:strCache>
                <c:ptCount val="1"/>
                <c:pt idx="0">
                  <c:v>MDDV</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'(2)(i) Opacity'!$A$11:$A$41</c:f>
              <c:numCache/>
            </c:numRef>
          </c:cat>
          <c:val>
            <c:numRef>
              <c:f>'(2)(i) Opacity'!$D$11:$D$41</c:f>
              <c:numCache/>
            </c:numRef>
          </c:val>
          <c:smooth val="0"/>
        </c:ser>
        <c:ser>
          <c:idx val="1"/>
          <c:order val="1"/>
          <c:tx>
            <c:strRef>
              <c:f>'(2)(i) Opacity'!$E$9:$G$9</c:f>
              <c:strCache>
                <c:ptCount val="1"/>
                <c:pt idx="0">
                  <c:v>HDDV</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'(2)(i) Opacity'!$G$11:$G$41</c:f>
              <c:numCache/>
            </c:numRef>
          </c:val>
          <c:smooth val="0"/>
        </c:ser>
        <c:marker val="1"/>
        <c:axId val="66800411"/>
        <c:axId val="64332788"/>
      </c:lineChart>
      <c:catAx>
        <c:axId val="66800411"/>
        <c:scaling>
          <c:orientation val="minMax"/>
        </c:scaling>
        <c:axPos val="b"/>
        <c:title>
          <c:tx>
            <c:rich>
              <a:bodyPr vert="horz" rot="0" anchor="ctr"/>
              <a:lstStyle/>
              <a:p>
                <a:pPr algn="ctr">
                  <a:defRPr/>
                </a:pPr>
                <a:r>
                  <a:rPr lang="en-US" cap="none" sz="1375" b="1" i="0" u="none" baseline="0">
                    <a:solidFill>
                      <a:srgbClr val="000000"/>
                    </a:solidFill>
                    <a:latin typeface="Arial"/>
                    <a:ea typeface="Arial"/>
                    <a:cs typeface="Arial"/>
                  </a:rPr>
                  <a:t>Model Year</a:t>
                </a:r>
              </a:p>
            </c:rich>
          </c:tx>
          <c:layout>
            <c:manualLayout>
              <c:xMode val="factor"/>
              <c:yMode val="factor"/>
              <c:x val="0"/>
              <c:y val="-0.001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175" b="1" i="0" u="none" baseline="0">
                <a:solidFill>
                  <a:srgbClr val="000000"/>
                </a:solidFill>
                <a:latin typeface="Arial"/>
                <a:ea typeface="Arial"/>
                <a:cs typeface="Arial"/>
              </a:defRPr>
            </a:pPr>
          </a:p>
        </c:txPr>
        <c:crossAx val="64332788"/>
        <c:crosses val="autoZero"/>
        <c:auto val="1"/>
        <c:lblOffset val="100"/>
        <c:tickLblSkip val="2"/>
        <c:noMultiLvlLbl val="0"/>
      </c:catAx>
      <c:valAx>
        <c:axId val="64332788"/>
        <c:scaling>
          <c:orientation val="minMax"/>
          <c:max val="0.1"/>
        </c:scaling>
        <c:axPos val="l"/>
        <c:title>
          <c:tx>
            <c:rich>
              <a:bodyPr vert="horz" rot="-5400000" anchor="ctr"/>
              <a:lstStyle/>
              <a:p>
                <a:pPr algn="ctr">
                  <a:defRPr/>
                </a:pPr>
                <a:r>
                  <a:rPr lang="en-US" cap="none" sz="1375" b="1" i="0" u="none" baseline="0">
                    <a:solidFill>
                      <a:srgbClr val="000000"/>
                    </a:solidFill>
                    <a:latin typeface="Arial"/>
                    <a:ea typeface="Arial"/>
                    <a:cs typeface="Arial"/>
                  </a:rPr>
                  <a:t>Failure Rate (%)</a:t>
                </a:r>
              </a:p>
            </c:rich>
          </c:tx>
          <c:layout>
            <c:manualLayout>
              <c:xMode val="factor"/>
              <c:yMode val="factor"/>
              <c:x val="-0.00325"/>
              <c:y val="-0.001"/>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75" b="1" i="0" u="none" baseline="0">
                <a:solidFill>
                  <a:srgbClr val="000000"/>
                </a:solidFill>
                <a:latin typeface="Arial"/>
                <a:ea typeface="Arial"/>
                <a:cs typeface="Arial"/>
              </a:defRPr>
            </a:pPr>
          </a:p>
        </c:txPr>
        <c:crossAx val="66800411"/>
        <c:crossesAt val="1"/>
        <c:crossBetween val="between"/>
        <c:dispUnits/>
        <c:majorUnit val="0.02000000000000001"/>
      </c:valAx>
      <c:spPr>
        <a:noFill/>
        <a:ln w="12700">
          <a:solidFill>
            <a:srgbClr val="808080"/>
          </a:solidFill>
        </a:ln>
      </c:spPr>
    </c:plotArea>
    <c:legend>
      <c:legendPos val="r"/>
      <c:layout>
        <c:manualLayout>
          <c:xMode val="edge"/>
          <c:yMode val="edge"/>
          <c:x val="0.82425"/>
          <c:y val="0.1955"/>
          <c:w val="0.1095"/>
          <c:h val="0.085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000000"/>
                </a:solidFill>
                <a:latin typeface="Arial"/>
                <a:ea typeface="Arial"/>
                <a:cs typeface="Arial"/>
              </a:rPr>
              <a:t>Diesel Test Initial Failures
</a:t>
            </a:r>
            <a:r>
              <a:rPr lang="en-US" cap="none" sz="1375" b="0" i="0" u="none" baseline="0">
                <a:solidFill>
                  <a:srgbClr val="000000"/>
                </a:solidFill>
                <a:latin typeface="Arial"/>
                <a:ea typeface="Arial"/>
                <a:cs typeface="Arial"/>
              </a:rPr>
              <a:t>by Model Year and Vehicle Type</a:t>
            </a:r>
          </a:p>
        </c:rich>
      </c:tx>
      <c:layout>
        <c:manualLayout>
          <c:xMode val="factor"/>
          <c:yMode val="factor"/>
          <c:x val="-0.0095"/>
          <c:y val="-0.01175"/>
        </c:manualLayout>
      </c:layout>
      <c:spPr>
        <a:noFill/>
        <a:ln w="3175">
          <a:noFill/>
        </a:ln>
      </c:spPr>
    </c:title>
    <c:plotArea>
      <c:layout>
        <c:manualLayout>
          <c:xMode val="edge"/>
          <c:yMode val="edge"/>
          <c:x val="0.035"/>
          <c:y val="0.117"/>
          <c:w val="0.94825"/>
          <c:h val="0.803"/>
        </c:manualLayout>
      </c:layout>
      <c:lineChart>
        <c:grouping val="standard"/>
        <c:varyColors val="0"/>
        <c:ser>
          <c:idx val="0"/>
          <c:order val="0"/>
          <c:tx>
            <c:strRef>
              <c:f>'(2)(i) Opacity'!$B$9:$D$9</c:f>
              <c:strCache>
                <c:ptCount val="1"/>
                <c:pt idx="0">
                  <c:v>MDDV</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'(2)(i) Opacity'!$A$11:$A$41</c:f>
              <c:numCache/>
            </c:numRef>
          </c:cat>
          <c:val>
            <c:numRef>
              <c:f>'(2)(i) Opacity'!$B$11:$B$41</c:f>
              <c:numCache/>
            </c:numRef>
          </c:val>
          <c:smooth val="0"/>
        </c:ser>
        <c:ser>
          <c:idx val="1"/>
          <c:order val="1"/>
          <c:tx>
            <c:strRef>
              <c:f>'(2)(i) Opacity'!$E$9:$G$9</c:f>
              <c:strCache>
                <c:ptCount val="1"/>
                <c:pt idx="0">
                  <c:v>HDDV</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'(2)(i) Opacity'!$E$11:$E$41</c:f>
              <c:numCache/>
            </c:numRef>
          </c:val>
          <c:smooth val="0"/>
        </c:ser>
        <c:marker val="1"/>
        <c:axId val="42124181"/>
        <c:axId val="43573310"/>
      </c:lineChart>
      <c:catAx>
        <c:axId val="42124181"/>
        <c:scaling>
          <c:orientation val="minMax"/>
        </c:scaling>
        <c:axPos val="b"/>
        <c:title>
          <c:tx>
            <c:rich>
              <a:bodyPr vert="horz" rot="0" anchor="ctr"/>
              <a:lstStyle/>
              <a:p>
                <a:pPr algn="ctr">
                  <a:defRPr/>
                </a:pPr>
                <a:r>
                  <a:rPr lang="en-US" cap="none" sz="1375" b="1" i="0" u="none" baseline="0">
                    <a:solidFill>
                      <a:srgbClr val="000000"/>
                    </a:solidFill>
                    <a:latin typeface="Arial"/>
                    <a:ea typeface="Arial"/>
                    <a:cs typeface="Arial"/>
                  </a:rPr>
                  <a:t>Model Year</a:t>
                </a:r>
              </a:p>
            </c:rich>
          </c:tx>
          <c:layout>
            <c:manualLayout>
              <c:xMode val="factor"/>
              <c:yMode val="factor"/>
              <c:x val="0"/>
              <c:y val="-0.001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175" b="1" i="0" u="none" baseline="0">
                <a:solidFill>
                  <a:srgbClr val="000000"/>
                </a:solidFill>
                <a:latin typeface="Arial"/>
                <a:ea typeface="Arial"/>
                <a:cs typeface="Arial"/>
              </a:defRPr>
            </a:pPr>
          </a:p>
        </c:txPr>
        <c:crossAx val="43573310"/>
        <c:crosses val="autoZero"/>
        <c:auto val="1"/>
        <c:lblOffset val="100"/>
        <c:tickLblSkip val="2"/>
        <c:noMultiLvlLbl val="0"/>
      </c:catAx>
      <c:valAx>
        <c:axId val="43573310"/>
        <c:scaling>
          <c:orientation val="minMax"/>
        </c:scaling>
        <c:axPos val="l"/>
        <c:title>
          <c:tx>
            <c:rich>
              <a:bodyPr vert="horz" rot="-5400000" anchor="ctr"/>
              <a:lstStyle/>
              <a:p>
                <a:pPr algn="ctr">
                  <a:defRPr/>
                </a:pPr>
                <a:r>
                  <a:rPr lang="en-US" cap="none" sz="1375" b="1" i="0" u="none" baseline="0">
                    <a:solidFill>
                      <a:srgbClr val="000000"/>
                    </a:solidFill>
                    <a:latin typeface="Arial"/>
                    <a:ea typeface="Arial"/>
                    <a:cs typeface="Arial"/>
                  </a:rPr>
                  <a:t>Number of Fails</a:t>
                </a:r>
              </a:p>
            </c:rich>
          </c:tx>
          <c:layout>
            <c:manualLayout>
              <c:xMode val="factor"/>
              <c:yMode val="factor"/>
              <c:x val="-0.00075"/>
              <c:y val="-0.001"/>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75" b="1" i="0" u="none" baseline="0">
                <a:solidFill>
                  <a:srgbClr val="000000"/>
                </a:solidFill>
                <a:latin typeface="Arial"/>
                <a:ea typeface="Arial"/>
                <a:cs typeface="Arial"/>
              </a:defRPr>
            </a:pPr>
          </a:p>
        </c:txPr>
        <c:crossAx val="42124181"/>
        <c:crossesAt val="1"/>
        <c:crossBetween val="between"/>
        <c:dispUnits/>
      </c:valAx>
      <c:spPr>
        <a:noFill/>
        <a:ln w="12700">
          <a:solidFill>
            <a:srgbClr val="808080"/>
          </a:solidFill>
        </a:ln>
      </c:spPr>
    </c:plotArea>
    <c:legend>
      <c:legendPos val="r"/>
      <c:layout>
        <c:manualLayout>
          <c:xMode val="edge"/>
          <c:yMode val="edge"/>
          <c:x val="0.86775"/>
          <c:y val="0.16625"/>
          <c:w val="0.107"/>
          <c:h val="0.082"/>
        </c:manualLayout>
      </c:layout>
      <c:overlay val="0"/>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000000"/>
                </a:solidFill>
                <a:latin typeface="Arial"/>
                <a:ea typeface="Arial"/>
                <a:cs typeface="Arial"/>
              </a:rPr>
              <a:t>OBDII 1st Retest Failure Rate - Non-diesel
</a:t>
            </a:r>
            <a:r>
              <a:rPr lang="en-US" cap="none" sz="1375" b="0" i="0" u="none" baseline="0">
                <a:solidFill>
                  <a:srgbClr val="000000"/>
                </a:solidFill>
                <a:latin typeface="Arial"/>
                <a:ea typeface="Arial"/>
                <a:cs typeface="Arial"/>
              </a:rPr>
              <a:t>by Model Year and Vehicle Class</a:t>
            </a:r>
            <a:r>
              <a:rPr lang="en-US" cap="none" sz="1575" b="0" i="0" u="none" baseline="0">
                <a:solidFill>
                  <a:srgbClr val="000000"/>
                </a:solidFill>
                <a:latin typeface="Arial"/>
                <a:ea typeface="Arial"/>
                <a:cs typeface="Arial"/>
              </a:rPr>
              <a:t> </a:t>
            </a:r>
          </a:p>
        </c:rich>
      </c:tx>
      <c:layout>
        <c:manualLayout>
          <c:xMode val="factor"/>
          <c:yMode val="factor"/>
          <c:x val="0.00375"/>
          <c:y val="-0.00175"/>
        </c:manualLayout>
      </c:layout>
      <c:spPr>
        <a:noFill/>
        <a:ln w="3175">
          <a:noFill/>
        </a:ln>
      </c:spPr>
    </c:title>
    <c:plotArea>
      <c:layout>
        <c:manualLayout>
          <c:xMode val="edge"/>
          <c:yMode val="edge"/>
          <c:x val="0.0795"/>
          <c:y val="0.21"/>
          <c:w val="0.8615"/>
          <c:h val="0.744"/>
        </c:manualLayout>
      </c:layout>
      <c:scatterChart>
        <c:scatterStyle val="lineMarker"/>
        <c:varyColors val="0"/>
        <c:ser>
          <c:idx val="0"/>
          <c:order val="0"/>
          <c:tx>
            <c:strRef>
              <c:f>'(2)(ii) OBD'!$B$7:$D$7</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xVal>
            <c:numRef>
              <c:f>'(2)(ii) OBD'!$A$9:$A$24</c:f>
              <c:numCache/>
            </c:numRef>
          </c:xVal>
          <c:yVal>
            <c:numRef>
              <c:f>'(2)(ii) OBD'!$D$9:$D$24</c:f>
              <c:numCache/>
            </c:numRef>
          </c:yVal>
          <c:smooth val="0"/>
        </c:ser>
        <c:ser>
          <c:idx val="1"/>
          <c:order val="1"/>
          <c:tx>
            <c:strRef>
              <c:f>'(2)(ii) OBD'!$E$7:$G$7</c:f>
              <c:strCache>
                <c:ptCount val="1"/>
                <c:pt idx="0">
                  <c:v>LDGT</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969696"/>
                </a:solidFill>
              </a:ln>
            </c:spPr>
          </c:marker>
          <c:xVal>
            <c:numRef>
              <c:f>'(2)(ii) OBD'!$A$9:$A$24</c:f>
              <c:numCache/>
            </c:numRef>
          </c:xVal>
          <c:yVal>
            <c:numRef>
              <c:f>'(2)(ii) OBD'!$G$9:$G$24</c:f>
              <c:numCache/>
            </c:numRef>
          </c:yVal>
          <c:smooth val="0"/>
        </c:ser>
        <c:ser>
          <c:idx val="2"/>
          <c:order val="2"/>
          <c:tx>
            <c:strRef>
              <c:f>'(2)(ii) OBD'!$H$7:$J$7</c:f>
              <c:strCache>
                <c:ptCount val="1"/>
                <c:pt idx="0">
                  <c:v>MDGV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xVal>
            <c:numRef>
              <c:f>'(2)(ii) OBD'!$A$9:$A$24</c:f>
              <c:numCache/>
            </c:numRef>
          </c:xVal>
          <c:yVal>
            <c:numRef>
              <c:f>'(2)(ii) OBD'!$J$9:$J$24</c:f>
              <c:numCache/>
            </c:numRef>
          </c:yVal>
          <c:smooth val="0"/>
        </c:ser>
        <c:axId val="56615471"/>
        <c:axId val="39777192"/>
      </c:scatterChart>
      <c:valAx>
        <c:axId val="56615471"/>
        <c:scaling>
          <c:orientation val="minMax"/>
          <c:max val="2014"/>
          <c:min val="1999"/>
        </c:scaling>
        <c:axPos val="b"/>
        <c:title>
          <c:tx>
            <c:rich>
              <a:bodyPr vert="horz" rot="0" anchor="ctr"/>
              <a:lstStyle/>
              <a:p>
                <a:pPr algn="ctr">
                  <a:defRPr/>
                </a:pPr>
                <a:r>
                  <a:rPr lang="en-US" cap="none" sz="1375" b="1" i="0" u="none" baseline="0">
                    <a:solidFill>
                      <a:srgbClr val="000000"/>
                    </a:solidFill>
                    <a:latin typeface="Arial"/>
                    <a:ea typeface="Arial"/>
                    <a:cs typeface="Arial"/>
                  </a:rPr>
                  <a:t>Model Year</a:t>
                </a:r>
              </a:p>
            </c:rich>
          </c:tx>
          <c:layout>
            <c:manualLayout>
              <c:xMode val="factor"/>
              <c:yMode val="factor"/>
              <c:x val="0.0115"/>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75" b="1" i="0" u="none" baseline="0">
                <a:solidFill>
                  <a:srgbClr val="000000"/>
                </a:solidFill>
                <a:latin typeface="Arial"/>
                <a:ea typeface="Arial"/>
                <a:cs typeface="Arial"/>
              </a:defRPr>
            </a:pPr>
          </a:p>
        </c:txPr>
        <c:crossAx val="39777192"/>
        <c:crosses val="autoZero"/>
        <c:crossBetween val="midCat"/>
        <c:dispUnits/>
        <c:majorUnit val="1"/>
      </c:valAx>
      <c:valAx>
        <c:axId val="39777192"/>
        <c:scaling>
          <c:orientation val="minMax"/>
          <c:max val="0.1"/>
        </c:scaling>
        <c:axPos val="l"/>
        <c:title>
          <c:tx>
            <c:rich>
              <a:bodyPr vert="horz" rot="-5400000" anchor="ctr"/>
              <a:lstStyle/>
              <a:p>
                <a:pPr algn="ctr">
                  <a:defRPr/>
                </a:pPr>
                <a:r>
                  <a:rPr lang="en-US" cap="none" sz="1375" b="1" i="0" u="none" baseline="0">
                    <a:solidFill>
                      <a:srgbClr val="000000"/>
                    </a:solidFill>
                    <a:latin typeface="Arial"/>
                    <a:ea typeface="Arial"/>
                    <a:cs typeface="Arial"/>
                  </a:rPr>
                  <a:t>Failure Rate (%)</a:t>
                </a:r>
              </a:p>
            </c:rich>
          </c:tx>
          <c:layout>
            <c:manualLayout>
              <c:xMode val="factor"/>
              <c:yMode val="factor"/>
              <c:x val="-0.00225"/>
              <c:y val="-0.001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56615471"/>
        <c:crosses val="autoZero"/>
        <c:crossBetween val="midCat"/>
        <c:dispUnits/>
        <c:majorUnit val="0.02000000000000001"/>
      </c:valAx>
      <c:spPr>
        <a:noFill/>
        <a:ln w="12700">
          <a:solidFill>
            <a:srgbClr val="808080"/>
          </a:solidFill>
        </a:ln>
      </c:spPr>
    </c:plotArea>
    <c:legend>
      <c:legendPos val="r"/>
      <c:layout>
        <c:manualLayout>
          <c:xMode val="edge"/>
          <c:yMode val="edge"/>
          <c:x val="0.76525"/>
          <c:y val="0.271"/>
          <c:w val="0.118"/>
          <c:h val="0.103"/>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000000"/>
                </a:solidFill>
                <a:latin typeface="Arial"/>
                <a:ea typeface="Arial"/>
                <a:cs typeface="Arial"/>
              </a:rPr>
              <a:t>OBDII 1st Retest Failures - Non-diesel
</a:t>
            </a:r>
            <a:r>
              <a:rPr lang="en-US" cap="none" sz="1375" b="0" i="0" u="none" baseline="0">
                <a:solidFill>
                  <a:srgbClr val="000000"/>
                </a:solidFill>
                <a:latin typeface="Arial"/>
                <a:ea typeface="Arial"/>
                <a:cs typeface="Arial"/>
              </a:rPr>
              <a:t>by Model Year and Vehicle Class</a:t>
            </a:r>
            <a:r>
              <a:rPr lang="en-US" cap="none" sz="1575" b="0" i="0" u="none" baseline="0">
                <a:solidFill>
                  <a:srgbClr val="000000"/>
                </a:solidFill>
                <a:latin typeface="Arial"/>
                <a:ea typeface="Arial"/>
                <a:cs typeface="Arial"/>
              </a:rPr>
              <a:t> </a:t>
            </a:r>
          </a:p>
        </c:rich>
      </c:tx>
      <c:layout>
        <c:manualLayout>
          <c:xMode val="factor"/>
          <c:yMode val="factor"/>
          <c:x val="0.0025"/>
          <c:y val="-0.00175"/>
        </c:manualLayout>
      </c:layout>
      <c:spPr>
        <a:noFill/>
        <a:ln w="3175">
          <a:noFill/>
        </a:ln>
      </c:spPr>
    </c:title>
    <c:plotArea>
      <c:layout>
        <c:manualLayout>
          <c:xMode val="edge"/>
          <c:yMode val="edge"/>
          <c:x val="0.08075"/>
          <c:y val="0.14175"/>
          <c:w val="0.86375"/>
          <c:h val="0.75725"/>
        </c:manualLayout>
      </c:layout>
      <c:lineChart>
        <c:grouping val="standard"/>
        <c:varyColors val="0"/>
        <c:ser>
          <c:idx val="0"/>
          <c:order val="0"/>
          <c:tx>
            <c:strRef>
              <c:f>'(2)(ii) OBD'!$B$7:$D$7</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cat>
            <c:numRef>
              <c:f>'(2)(ii) OBD'!$A$9:$A$24</c:f>
              <c:numCache/>
            </c:numRef>
          </c:cat>
          <c:val>
            <c:numRef>
              <c:f>'(2)(ii) OBD'!$B$9:$B$24</c:f>
              <c:numCache/>
            </c:numRef>
          </c:val>
          <c:smooth val="0"/>
        </c:ser>
        <c:ser>
          <c:idx val="1"/>
          <c:order val="1"/>
          <c:tx>
            <c:strRef>
              <c:f>'(2)(ii) OBD'!$E$7:$G$7</c:f>
              <c:strCache>
                <c:ptCount val="1"/>
                <c:pt idx="0">
                  <c:v>LDGT</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969696"/>
                </a:solidFill>
              </a:ln>
            </c:spPr>
          </c:marker>
          <c:cat>
            <c:numRef>
              <c:f>'(2)(ii) OBD'!$A$9:$A$24</c:f>
              <c:numCache/>
            </c:numRef>
          </c:cat>
          <c:val>
            <c:numRef>
              <c:f>'(2)(ii) OBD'!$E$9:$E$24</c:f>
              <c:numCache/>
            </c:numRef>
          </c:val>
          <c:smooth val="0"/>
        </c:ser>
        <c:ser>
          <c:idx val="2"/>
          <c:order val="2"/>
          <c:tx>
            <c:strRef>
              <c:f>'(2)(ii) OBD'!$H$7:$J$7</c:f>
              <c:strCache>
                <c:ptCount val="1"/>
                <c:pt idx="0">
                  <c:v>MDGV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cat>
            <c:numRef>
              <c:f>'(2)(ii) OBD'!$A$9:$A$24</c:f>
              <c:numCache/>
            </c:numRef>
          </c:cat>
          <c:val>
            <c:numRef>
              <c:f>'(2)(ii) OBD'!$H$9:$H$24</c:f>
              <c:numCache/>
            </c:numRef>
          </c:val>
          <c:smooth val="0"/>
        </c:ser>
        <c:marker val="1"/>
        <c:axId val="22450409"/>
        <c:axId val="727090"/>
      </c:lineChart>
      <c:catAx>
        <c:axId val="2245040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175" b="1" i="0" u="none" baseline="0">
                <a:solidFill>
                  <a:srgbClr val="000000"/>
                </a:solidFill>
                <a:latin typeface="Arial"/>
                <a:ea typeface="Arial"/>
                <a:cs typeface="Arial"/>
              </a:defRPr>
            </a:pPr>
          </a:p>
        </c:txPr>
        <c:crossAx val="727090"/>
        <c:crosses val="autoZero"/>
        <c:auto val="1"/>
        <c:lblOffset val="100"/>
        <c:tickLblSkip val="1"/>
        <c:noMultiLvlLbl val="0"/>
      </c:catAx>
      <c:valAx>
        <c:axId val="727090"/>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22450409"/>
        <c:crossesAt val="1"/>
        <c:crossBetween val="midCat"/>
        <c:dispUnits/>
        <c:majorUnit val="100"/>
      </c:valAx>
      <c:spPr>
        <a:noFill/>
        <a:ln w="12700">
          <a:solidFill>
            <a:srgbClr val="808080"/>
          </a:solidFill>
        </a:ln>
      </c:spPr>
    </c:plotArea>
    <c:legend>
      <c:legendPos val="r"/>
      <c:layout>
        <c:manualLayout>
          <c:xMode val="edge"/>
          <c:yMode val="edge"/>
          <c:x val="0.77"/>
          <c:y val="0.1975"/>
          <c:w val="0.11825"/>
          <c:h val="0.1012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OBD 1st Retest Pass Rate - Non-diesel
</a:t>
            </a:r>
            <a:r>
              <a:rPr lang="en-US" cap="none" sz="1200" b="0" i="0" u="none" baseline="0">
                <a:solidFill>
                  <a:srgbClr val="000000"/>
                </a:solidFill>
                <a:latin typeface="Arial"/>
                <a:ea typeface="Arial"/>
                <a:cs typeface="Arial"/>
              </a:rPr>
              <a:t>by Model Year and Vehicle Class</a:t>
            </a:r>
            <a:r>
              <a:rPr lang="en-US" cap="none" sz="1600" b="0" i="0" u="none" baseline="0">
                <a:solidFill>
                  <a:srgbClr val="000000"/>
                </a:solidFill>
                <a:latin typeface="Arial"/>
                <a:ea typeface="Arial"/>
                <a:cs typeface="Arial"/>
              </a:rPr>
              <a:t> </a:t>
            </a:r>
          </a:p>
        </c:rich>
      </c:tx>
      <c:layout>
        <c:manualLayout>
          <c:xMode val="factor"/>
          <c:yMode val="factor"/>
          <c:x val="0"/>
          <c:y val="0"/>
        </c:manualLayout>
      </c:layout>
      <c:spPr>
        <a:noFill/>
        <a:ln w="3175">
          <a:noFill/>
        </a:ln>
      </c:spPr>
    </c:title>
    <c:plotArea>
      <c:layout>
        <c:manualLayout>
          <c:xMode val="edge"/>
          <c:yMode val="edge"/>
          <c:x val="0.055"/>
          <c:y val="0.193"/>
          <c:w val="0.8655"/>
          <c:h val="0.72725"/>
        </c:manualLayout>
      </c:layout>
      <c:scatterChart>
        <c:scatterStyle val="lineMarker"/>
        <c:varyColors val="0"/>
        <c:ser>
          <c:idx val="0"/>
          <c:order val="0"/>
          <c:tx>
            <c:strRef>
              <c:f>'(2)(iii) OBD'!$B$7:$D$7</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xVal>
            <c:numRef>
              <c:f>'(2)(iii) OBD'!$A$9:$A$24</c:f>
              <c:numCache/>
            </c:numRef>
          </c:xVal>
          <c:yVal>
            <c:numRef>
              <c:f>'(2)(iii) OBD'!$D$9:$D$24</c:f>
              <c:numCache/>
            </c:numRef>
          </c:yVal>
          <c:smooth val="0"/>
        </c:ser>
        <c:ser>
          <c:idx val="1"/>
          <c:order val="1"/>
          <c:tx>
            <c:strRef>
              <c:f>'(2)(iii) OBD'!$E$7:$G$7</c:f>
              <c:strCache>
                <c:ptCount val="1"/>
                <c:pt idx="0">
                  <c:v>LDGT</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969696"/>
                </a:solidFill>
              </a:ln>
            </c:spPr>
          </c:marker>
          <c:xVal>
            <c:numRef>
              <c:f>'(2)(iii) OBD'!$A$9:$A$24</c:f>
              <c:numCache/>
            </c:numRef>
          </c:xVal>
          <c:yVal>
            <c:numRef>
              <c:f>'(2)(iii) OBD'!$G$9:$G$24</c:f>
              <c:numCache/>
            </c:numRef>
          </c:yVal>
          <c:smooth val="0"/>
        </c:ser>
        <c:ser>
          <c:idx val="2"/>
          <c:order val="2"/>
          <c:tx>
            <c:strRef>
              <c:f>'(2)(iii) OBD'!$H$7:$J$7</c:f>
              <c:strCache>
                <c:ptCount val="1"/>
                <c:pt idx="0">
                  <c:v>MDGV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xVal>
            <c:numRef>
              <c:f>'(2)(iii) OBD'!$A$9:$A$24</c:f>
              <c:numCache/>
            </c:numRef>
          </c:xVal>
          <c:yVal>
            <c:numRef>
              <c:f>'(2)(iii) OBD'!$J$9:$J$24</c:f>
              <c:numCache/>
            </c:numRef>
          </c:yVal>
          <c:smooth val="0"/>
        </c:ser>
        <c:axId val="6543811"/>
        <c:axId val="58894300"/>
      </c:scatterChart>
      <c:valAx>
        <c:axId val="6543811"/>
        <c:scaling>
          <c:orientation val="minMax"/>
          <c:max val="2014"/>
          <c:min val="1999"/>
        </c:scaling>
        <c:axPos val="b"/>
        <c:title>
          <c:tx>
            <c:rich>
              <a:bodyPr vert="horz" rot="0" anchor="ctr"/>
              <a:lstStyle/>
              <a:p>
                <a:pPr algn="ctr">
                  <a:defRPr/>
                </a:pPr>
                <a:r>
                  <a:rPr lang="en-US" cap="none" sz="1375" b="1" i="0" u="none" baseline="0">
                    <a:solidFill>
                      <a:srgbClr val="000000"/>
                    </a:solidFill>
                    <a:latin typeface="Arial"/>
                    <a:ea typeface="Arial"/>
                    <a:cs typeface="Arial"/>
                  </a:rPr>
                  <a:t>Model Year</a:t>
                </a:r>
              </a:p>
            </c:rich>
          </c:tx>
          <c:layout>
            <c:manualLayout>
              <c:xMode val="factor"/>
              <c:yMode val="factor"/>
              <c:x val="0.0005"/>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75" b="1" i="0" u="none" baseline="0">
                <a:solidFill>
                  <a:srgbClr val="000000"/>
                </a:solidFill>
                <a:latin typeface="Arial"/>
                <a:ea typeface="Arial"/>
                <a:cs typeface="Arial"/>
              </a:defRPr>
            </a:pPr>
          </a:p>
        </c:txPr>
        <c:crossAx val="58894300"/>
        <c:crosses val="autoZero"/>
        <c:crossBetween val="midCat"/>
        <c:dispUnits/>
        <c:majorUnit val="1"/>
      </c:valAx>
      <c:valAx>
        <c:axId val="58894300"/>
        <c:scaling>
          <c:orientation val="minMax"/>
          <c:max val="1"/>
          <c:min val="0.800000000000001"/>
        </c:scaling>
        <c:axPos val="l"/>
        <c:title>
          <c:tx>
            <c:rich>
              <a:bodyPr vert="horz" rot="-5400000" anchor="ctr"/>
              <a:lstStyle/>
              <a:p>
                <a:pPr algn="ctr">
                  <a:defRPr/>
                </a:pPr>
                <a:r>
                  <a:rPr lang="en-US" cap="none" sz="1375" b="1" i="0" u="none" baseline="0">
                    <a:solidFill>
                      <a:srgbClr val="000000"/>
                    </a:solidFill>
                    <a:latin typeface="Arial"/>
                    <a:ea typeface="Arial"/>
                    <a:cs typeface="Arial"/>
                  </a:rPr>
                  <a:t>Pass Rate (%)</a:t>
                </a:r>
              </a:p>
            </c:rich>
          </c:tx>
          <c:layout>
            <c:manualLayout>
              <c:xMode val="factor"/>
              <c:yMode val="factor"/>
              <c:x val="-0.00275"/>
              <c:y val="-0.002"/>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6543811"/>
        <c:crosses val="autoZero"/>
        <c:crossBetween val="midCat"/>
        <c:dispUnits/>
        <c:majorUnit val="0.05"/>
      </c:valAx>
      <c:spPr>
        <a:noFill/>
        <a:ln w="12700">
          <a:solidFill>
            <a:srgbClr val="808080"/>
          </a:solidFill>
        </a:ln>
      </c:spPr>
    </c:plotArea>
    <c:legend>
      <c:legendPos val="r"/>
      <c:layout>
        <c:manualLayout>
          <c:xMode val="edge"/>
          <c:yMode val="edge"/>
          <c:x val="0.133"/>
          <c:y val="0.23675"/>
          <c:w val="0.10775"/>
          <c:h val="0.1077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OBD 1st Retest Passes - Non-diesel
</a:t>
            </a:r>
            <a:r>
              <a:rPr lang="en-US" cap="none" sz="1600" b="0" i="0" u="none" baseline="0">
                <a:solidFill>
                  <a:srgbClr val="000000"/>
                </a:solidFill>
                <a:latin typeface="Arial"/>
                <a:ea typeface="Arial"/>
                <a:cs typeface="Arial"/>
              </a:rPr>
              <a:t>by Model Year and Vehicle Class </a:t>
            </a:r>
          </a:p>
        </c:rich>
      </c:tx>
      <c:layout>
        <c:manualLayout>
          <c:xMode val="factor"/>
          <c:yMode val="factor"/>
          <c:x val="0"/>
          <c:y val="-0.00175"/>
        </c:manualLayout>
      </c:layout>
      <c:spPr>
        <a:noFill/>
        <a:ln w="3175">
          <a:noFill/>
        </a:ln>
      </c:spPr>
    </c:title>
    <c:plotArea>
      <c:layout>
        <c:manualLayout>
          <c:xMode val="edge"/>
          <c:yMode val="edge"/>
          <c:x val="0.0625"/>
          <c:y val="0.155"/>
          <c:w val="0.865"/>
          <c:h val="0.76725"/>
        </c:manualLayout>
      </c:layout>
      <c:lineChart>
        <c:grouping val="standard"/>
        <c:varyColors val="0"/>
        <c:ser>
          <c:idx val="0"/>
          <c:order val="0"/>
          <c:tx>
            <c:strRef>
              <c:f>'(2)(iii) OBD'!$B$7:$D$7</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cat>
            <c:numRef>
              <c:f>'(2)(iii) OBD'!$A$9:$A$24</c:f>
              <c:numCache/>
            </c:numRef>
          </c:cat>
          <c:val>
            <c:numRef>
              <c:f>'(2)(iii) OBD'!$B$9:$B$24</c:f>
              <c:numCache/>
            </c:numRef>
          </c:val>
          <c:smooth val="0"/>
        </c:ser>
        <c:ser>
          <c:idx val="1"/>
          <c:order val="1"/>
          <c:tx>
            <c:strRef>
              <c:f>'(2)(iii) OBD'!$E$7:$G$7</c:f>
              <c:strCache>
                <c:ptCount val="1"/>
                <c:pt idx="0">
                  <c:v>LDGT</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969696"/>
                </a:solidFill>
              </a:ln>
            </c:spPr>
          </c:marker>
          <c:cat>
            <c:numRef>
              <c:f>'(2)(iii) OBD'!$A$9:$A$24</c:f>
              <c:numCache/>
            </c:numRef>
          </c:cat>
          <c:val>
            <c:numRef>
              <c:f>'(2)(iii) OBD'!$E$9:$E$24</c:f>
              <c:numCache/>
            </c:numRef>
          </c:val>
          <c:smooth val="0"/>
        </c:ser>
        <c:ser>
          <c:idx val="2"/>
          <c:order val="2"/>
          <c:tx>
            <c:strRef>
              <c:f>'(2)(iii) OBD'!$H$7:$J$7</c:f>
              <c:strCache>
                <c:ptCount val="1"/>
                <c:pt idx="0">
                  <c:v>MDGV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cat>
            <c:numRef>
              <c:f>'(2)(iii) OBD'!$A$9:$A$24</c:f>
              <c:numCache/>
            </c:numRef>
          </c:cat>
          <c:val>
            <c:numRef>
              <c:f>'(2)(iii) OBD'!$H$9:$H$24</c:f>
              <c:numCache/>
            </c:numRef>
          </c:val>
          <c:smooth val="0"/>
        </c:ser>
        <c:marker val="1"/>
        <c:axId val="60286653"/>
        <c:axId val="5708966"/>
      </c:lineChart>
      <c:catAx>
        <c:axId val="60286653"/>
        <c:scaling>
          <c:orientation val="minMax"/>
        </c:scaling>
        <c:axPos val="b"/>
        <c:title>
          <c:tx>
            <c:rich>
              <a:bodyPr vert="horz" rot="0" anchor="ctr"/>
              <a:lstStyle/>
              <a:p>
                <a:pPr algn="ctr">
                  <a:defRPr/>
                </a:pPr>
                <a:r>
                  <a:rPr lang="en-US" cap="none" sz="1375" b="1" i="0" u="none" baseline="0">
                    <a:solidFill>
                      <a:srgbClr val="000000"/>
                    </a:solidFill>
                    <a:latin typeface="Arial"/>
                    <a:ea typeface="Arial"/>
                    <a:cs typeface="Arial"/>
                  </a:rPr>
                  <a:t>Model Year</a:t>
                </a:r>
              </a:p>
            </c:rich>
          </c:tx>
          <c:layout>
            <c:manualLayout>
              <c:xMode val="factor"/>
              <c:yMode val="factor"/>
              <c:x val="0"/>
              <c:y val="-0.000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75" b="1" i="0" u="none" baseline="0">
                <a:solidFill>
                  <a:srgbClr val="000000"/>
                </a:solidFill>
                <a:latin typeface="Arial"/>
                <a:ea typeface="Arial"/>
                <a:cs typeface="Arial"/>
              </a:defRPr>
            </a:pPr>
          </a:p>
        </c:txPr>
        <c:crossAx val="5708966"/>
        <c:crosses val="autoZero"/>
        <c:auto val="1"/>
        <c:lblOffset val="100"/>
        <c:tickLblSkip val="1"/>
        <c:noMultiLvlLbl val="0"/>
      </c:catAx>
      <c:valAx>
        <c:axId val="5708966"/>
        <c:scaling>
          <c:orientation val="minMax"/>
        </c:scaling>
        <c:axPos val="l"/>
        <c:title>
          <c:tx>
            <c:rich>
              <a:bodyPr vert="horz" rot="-5400000" anchor="ctr"/>
              <a:lstStyle/>
              <a:p>
                <a:pPr algn="ctr">
                  <a:defRPr/>
                </a:pPr>
                <a:r>
                  <a:rPr lang="en-US" cap="none" sz="1375" b="1" i="0" u="none" baseline="0">
                    <a:solidFill>
                      <a:srgbClr val="000000"/>
                    </a:solidFill>
                    <a:latin typeface="Arial"/>
                    <a:ea typeface="Arial"/>
                    <a:cs typeface="Arial"/>
                  </a:rPr>
                  <a:t># of Passing Tests</a:t>
                </a:r>
              </a:p>
            </c:rich>
          </c:tx>
          <c:layout>
            <c:manualLayout>
              <c:xMode val="factor"/>
              <c:yMode val="factor"/>
              <c:x val="-0.005"/>
              <c:y val="0.0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60286653"/>
        <c:crossesAt val="1"/>
        <c:crossBetween val="midCat"/>
        <c:dispUnits/>
      </c:valAx>
      <c:spPr>
        <a:noFill/>
        <a:ln w="12700">
          <a:solidFill>
            <a:srgbClr val="808080"/>
          </a:solidFill>
        </a:ln>
      </c:spPr>
    </c:plotArea>
    <c:legend>
      <c:legendPos val="r"/>
      <c:layout>
        <c:manualLayout>
          <c:xMode val="edge"/>
          <c:yMode val="edge"/>
          <c:x val="0.777"/>
          <c:y val="0.19425"/>
          <c:w val="0.111"/>
          <c:h val="0.1082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solidFill>
                  <a:srgbClr val="000000"/>
                </a:solidFill>
                <a:latin typeface="Arial"/>
                <a:ea typeface="Arial"/>
                <a:cs typeface="Arial"/>
              </a:rPr>
              <a:t>OBD 2nd or Subsequent Retest Pass Rate - Non-diesel
</a:t>
            </a:r>
            <a:r>
              <a:rPr lang="en-US" cap="none" sz="1350" b="0" i="0" u="none" baseline="0">
                <a:solidFill>
                  <a:srgbClr val="000000"/>
                </a:solidFill>
                <a:latin typeface="Arial"/>
                <a:ea typeface="Arial"/>
                <a:cs typeface="Arial"/>
              </a:rPr>
              <a:t>by Model Year and Vehicle Class </a:t>
            </a:r>
          </a:p>
        </c:rich>
      </c:tx>
      <c:layout>
        <c:manualLayout>
          <c:xMode val="factor"/>
          <c:yMode val="factor"/>
          <c:x val="-0.00575"/>
          <c:y val="0"/>
        </c:manualLayout>
      </c:layout>
      <c:spPr>
        <a:noFill/>
        <a:ln w="3175">
          <a:noFill/>
        </a:ln>
      </c:spPr>
    </c:title>
    <c:plotArea>
      <c:layout>
        <c:manualLayout>
          <c:xMode val="edge"/>
          <c:yMode val="edge"/>
          <c:x val="0.05375"/>
          <c:y val="0.19225"/>
          <c:w val="0.864"/>
          <c:h val="0.7275"/>
        </c:manualLayout>
      </c:layout>
      <c:scatterChart>
        <c:scatterStyle val="lineMarker"/>
        <c:varyColors val="0"/>
        <c:ser>
          <c:idx val="0"/>
          <c:order val="0"/>
          <c:tx>
            <c:strRef>
              <c:f>'(2)(iv) OBD'!$B$7:$D$7</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xVal>
            <c:numRef>
              <c:f>'(2)(iv) OBD'!$A$9:$A$24</c:f>
              <c:numCache/>
            </c:numRef>
          </c:xVal>
          <c:yVal>
            <c:numRef>
              <c:f>'(2)(iv) OBD'!$D$9:$D$24</c:f>
              <c:numCache/>
            </c:numRef>
          </c:yVal>
          <c:smooth val="0"/>
        </c:ser>
        <c:ser>
          <c:idx val="1"/>
          <c:order val="1"/>
          <c:tx>
            <c:strRef>
              <c:f>'(2)(iv) OBD'!$E$7:$G$7</c:f>
              <c:strCache>
                <c:ptCount val="1"/>
                <c:pt idx="0">
                  <c:v>LDGT</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969696"/>
                </a:solidFill>
              </a:ln>
            </c:spPr>
          </c:marker>
          <c:xVal>
            <c:numRef>
              <c:f>'(2)(iv) OBD'!$A$9:$A$24</c:f>
              <c:numCache/>
            </c:numRef>
          </c:xVal>
          <c:yVal>
            <c:numRef>
              <c:f>'(2)(iv) OBD'!$G$9:$G$24</c:f>
              <c:numCache/>
            </c:numRef>
          </c:yVal>
          <c:smooth val="0"/>
        </c:ser>
        <c:ser>
          <c:idx val="2"/>
          <c:order val="2"/>
          <c:tx>
            <c:strRef>
              <c:f>'(2)(iv) OBD'!$H$7:$J$7</c:f>
              <c:strCache>
                <c:ptCount val="1"/>
                <c:pt idx="0">
                  <c:v>MDGV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xVal>
            <c:numRef>
              <c:f>'(2)(iv) OBD'!$A$9:$A$24</c:f>
              <c:numCache/>
            </c:numRef>
          </c:xVal>
          <c:yVal>
            <c:numRef>
              <c:f>'(2)(iv) OBD'!$J$9:$J$24</c:f>
              <c:numCache/>
            </c:numRef>
          </c:yVal>
          <c:smooth val="0"/>
        </c:ser>
        <c:axId val="51380695"/>
        <c:axId val="59773072"/>
      </c:scatterChart>
      <c:valAx>
        <c:axId val="51380695"/>
        <c:scaling>
          <c:orientation val="minMax"/>
          <c:max val="2014"/>
          <c:min val="1999"/>
        </c:scaling>
        <c:axPos val="b"/>
        <c:title>
          <c:tx>
            <c:rich>
              <a:bodyPr vert="horz" rot="0" anchor="ctr"/>
              <a:lstStyle/>
              <a:p>
                <a:pPr algn="ctr">
                  <a:defRPr/>
                </a:pPr>
                <a:r>
                  <a:rPr lang="en-US" cap="none" sz="1350" b="1" i="0" u="none" baseline="0">
                    <a:solidFill>
                      <a:srgbClr val="000000"/>
                    </a:solidFill>
                    <a:latin typeface="Arial"/>
                    <a:ea typeface="Arial"/>
                    <a:cs typeface="Arial"/>
                  </a:rPr>
                  <a:t>Model Year</a:t>
                </a:r>
              </a:p>
            </c:rich>
          </c:tx>
          <c:layout>
            <c:manualLayout>
              <c:xMode val="factor"/>
              <c:yMode val="factor"/>
              <c:x val="0"/>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50" b="1" i="0" u="none" baseline="0">
                <a:solidFill>
                  <a:srgbClr val="000000"/>
                </a:solidFill>
                <a:latin typeface="Arial"/>
                <a:ea typeface="Arial"/>
                <a:cs typeface="Arial"/>
              </a:defRPr>
            </a:pPr>
          </a:p>
        </c:txPr>
        <c:crossAx val="59773072"/>
        <c:crosses val="autoZero"/>
        <c:crossBetween val="midCat"/>
        <c:dispUnits/>
        <c:majorUnit val="1"/>
      </c:valAx>
      <c:valAx>
        <c:axId val="59773072"/>
        <c:scaling>
          <c:orientation val="minMax"/>
          <c:max val="1"/>
          <c:min val="0.800000000000001"/>
        </c:scaling>
        <c:axPos val="l"/>
        <c:title>
          <c:tx>
            <c:rich>
              <a:bodyPr vert="horz" rot="-5400000" anchor="ctr"/>
              <a:lstStyle/>
              <a:p>
                <a:pPr algn="ctr">
                  <a:defRPr/>
                </a:pPr>
                <a:r>
                  <a:rPr lang="en-US" cap="none" sz="1350" b="1" i="0" u="none" baseline="0">
                    <a:solidFill>
                      <a:srgbClr val="000000"/>
                    </a:solidFill>
                    <a:latin typeface="Arial"/>
                    <a:ea typeface="Arial"/>
                    <a:cs typeface="Arial"/>
                  </a:rPr>
                  <a:t>Pass Rate (%)</a:t>
                </a:r>
              </a:p>
            </c:rich>
          </c:tx>
          <c:layout>
            <c:manualLayout>
              <c:xMode val="factor"/>
              <c:yMode val="factor"/>
              <c:x val="-0.002"/>
              <c:y val="-0.001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51380695"/>
        <c:crosses val="autoZero"/>
        <c:crossBetween val="midCat"/>
        <c:dispUnits/>
        <c:majorUnit val="0.05"/>
      </c:valAx>
      <c:spPr>
        <a:noFill/>
        <a:ln w="12700">
          <a:solidFill>
            <a:srgbClr val="808080"/>
          </a:solidFill>
        </a:ln>
      </c:spPr>
    </c:plotArea>
    <c:legend>
      <c:legendPos val="r"/>
      <c:layout>
        <c:manualLayout>
          <c:xMode val="edge"/>
          <c:yMode val="edge"/>
          <c:x val="0.13675"/>
          <c:y val="0.23425"/>
          <c:w val="0.1215"/>
          <c:h val="0.121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solidFill>
                  <a:srgbClr val="000000"/>
                </a:solidFill>
                <a:latin typeface="Arial"/>
                <a:ea typeface="Arial"/>
                <a:cs typeface="Arial"/>
              </a:rPr>
              <a:t>OBD 2nd or Subsequent Retest Passes - Non-diesel
</a:t>
            </a:r>
            <a:r>
              <a:rPr lang="en-US" cap="none" sz="1350" b="0" i="0" u="none" baseline="0">
                <a:solidFill>
                  <a:srgbClr val="000000"/>
                </a:solidFill>
                <a:latin typeface="Arial"/>
                <a:ea typeface="Arial"/>
                <a:cs typeface="Arial"/>
              </a:rPr>
              <a:t>by Model Year and Vehicle Class </a:t>
            </a:r>
          </a:p>
        </c:rich>
      </c:tx>
      <c:layout>
        <c:manualLayout>
          <c:xMode val="factor"/>
          <c:yMode val="factor"/>
          <c:x val="-0.00825"/>
          <c:y val="0"/>
        </c:manualLayout>
      </c:layout>
      <c:spPr>
        <a:noFill/>
        <a:ln w="3175">
          <a:noFill/>
        </a:ln>
      </c:spPr>
    </c:title>
    <c:plotArea>
      <c:layout>
        <c:manualLayout>
          <c:xMode val="edge"/>
          <c:yMode val="edge"/>
          <c:x val="0.065"/>
          <c:y val="0.1445"/>
          <c:w val="0.86025"/>
          <c:h val="0.769"/>
        </c:manualLayout>
      </c:layout>
      <c:lineChart>
        <c:grouping val="standard"/>
        <c:varyColors val="0"/>
        <c:ser>
          <c:idx val="0"/>
          <c:order val="0"/>
          <c:tx>
            <c:strRef>
              <c:f>'(2)(iv) OBD'!$B$7:$D$7</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cat>
            <c:numRef>
              <c:f>'(2)(iv) OBD'!$A$9:$A$24</c:f>
              <c:numCache/>
            </c:numRef>
          </c:cat>
          <c:val>
            <c:numRef>
              <c:f>'(2)(iv) OBD'!$B$9:$B$24</c:f>
              <c:numCache/>
            </c:numRef>
          </c:val>
          <c:smooth val="0"/>
        </c:ser>
        <c:ser>
          <c:idx val="1"/>
          <c:order val="1"/>
          <c:tx>
            <c:strRef>
              <c:f>'(2)(iv) OBD'!$E$7:$G$7</c:f>
              <c:strCache>
                <c:ptCount val="1"/>
                <c:pt idx="0">
                  <c:v>LDGT</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969696"/>
                </a:solidFill>
              </a:ln>
            </c:spPr>
          </c:marker>
          <c:cat>
            <c:numRef>
              <c:f>'(2)(iv) OBD'!$A$9:$A$24</c:f>
              <c:numCache/>
            </c:numRef>
          </c:cat>
          <c:val>
            <c:numRef>
              <c:f>'(2)(iv) OBD'!$E$9:$E$24</c:f>
              <c:numCache/>
            </c:numRef>
          </c:val>
          <c:smooth val="0"/>
        </c:ser>
        <c:ser>
          <c:idx val="2"/>
          <c:order val="2"/>
          <c:tx>
            <c:strRef>
              <c:f>'(2)(iv) OBD'!$H$7:$J$7</c:f>
              <c:strCache>
                <c:ptCount val="1"/>
                <c:pt idx="0">
                  <c:v>MDGV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cat>
            <c:numRef>
              <c:f>'(2)(iv) OBD'!$A$9:$A$24</c:f>
              <c:numCache/>
            </c:numRef>
          </c:cat>
          <c:val>
            <c:numRef>
              <c:f>'(2)(iv) OBD'!$H$9:$H$24</c:f>
              <c:numCache/>
            </c:numRef>
          </c:val>
          <c:smooth val="0"/>
        </c:ser>
        <c:marker val="1"/>
        <c:axId val="1086737"/>
        <c:axId val="9780634"/>
      </c:lineChart>
      <c:catAx>
        <c:axId val="1086737"/>
        <c:scaling>
          <c:orientation val="minMax"/>
        </c:scaling>
        <c:axPos val="b"/>
        <c:title>
          <c:tx>
            <c:rich>
              <a:bodyPr vert="horz" rot="0" anchor="ctr"/>
              <a:lstStyle/>
              <a:p>
                <a:pPr algn="ctr">
                  <a:defRPr/>
                </a:pPr>
                <a:r>
                  <a:rPr lang="en-US" cap="none" sz="1350" b="1" i="0" u="none" baseline="0">
                    <a:solidFill>
                      <a:srgbClr val="000000"/>
                    </a:solidFill>
                    <a:latin typeface="Arial"/>
                    <a:ea typeface="Arial"/>
                    <a:cs typeface="Arial"/>
                  </a:rPr>
                  <a:t>Model Year</a:t>
                </a:r>
              </a:p>
            </c:rich>
          </c:tx>
          <c:layout>
            <c:manualLayout>
              <c:xMode val="factor"/>
              <c:yMode val="factor"/>
              <c:x val="0"/>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50" b="1" i="0" u="none" baseline="0">
                <a:solidFill>
                  <a:srgbClr val="000000"/>
                </a:solidFill>
                <a:latin typeface="Arial"/>
                <a:ea typeface="Arial"/>
                <a:cs typeface="Arial"/>
              </a:defRPr>
            </a:pPr>
          </a:p>
        </c:txPr>
        <c:crossAx val="9780634"/>
        <c:crosses val="autoZero"/>
        <c:auto val="1"/>
        <c:lblOffset val="100"/>
        <c:tickLblSkip val="1"/>
        <c:noMultiLvlLbl val="0"/>
      </c:catAx>
      <c:valAx>
        <c:axId val="9780634"/>
        <c:scaling>
          <c:orientation val="minMax"/>
        </c:scaling>
        <c:axPos val="l"/>
        <c:title>
          <c:tx>
            <c:rich>
              <a:bodyPr vert="horz" rot="-5400000" anchor="ctr"/>
              <a:lstStyle/>
              <a:p>
                <a:pPr algn="ctr">
                  <a:defRPr/>
                </a:pPr>
                <a:r>
                  <a:rPr lang="en-US" cap="none" sz="1350" b="1" i="0" u="none" baseline="0">
                    <a:solidFill>
                      <a:srgbClr val="000000"/>
                    </a:solidFill>
                    <a:latin typeface="Arial"/>
                    <a:ea typeface="Arial"/>
                    <a:cs typeface="Arial"/>
                  </a:rPr>
                  <a:t>Number of Passing Tests</a:t>
                </a:r>
              </a:p>
            </c:rich>
          </c:tx>
          <c:layout>
            <c:manualLayout>
              <c:xMode val="factor"/>
              <c:yMode val="factor"/>
              <c:x val="-0.00575"/>
              <c:y val="0.004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1086737"/>
        <c:crossesAt val="1"/>
        <c:crossBetween val="midCat"/>
        <c:dispUnits/>
      </c:valAx>
      <c:spPr>
        <a:noFill/>
        <a:ln w="12700">
          <a:solidFill>
            <a:srgbClr val="808080"/>
          </a:solidFill>
        </a:ln>
      </c:spPr>
    </c:plotArea>
    <c:legend>
      <c:legendPos val="r"/>
      <c:layout>
        <c:manualLayout>
          <c:xMode val="edge"/>
          <c:yMode val="edge"/>
          <c:x val="0.762"/>
          <c:y val="0.18975"/>
          <c:w val="0.11675"/>
          <c:h val="0.114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Waivers Authorized
</a:t>
            </a:r>
            <a:r>
              <a:rPr lang="en-US" cap="none" sz="125" b="0" i="0" u="none" baseline="0">
                <a:solidFill>
                  <a:srgbClr val="000000"/>
                </a:solidFill>
                <a:latin typeface="Arial"/>
                <a:ea typeface="Arial"/>
                <a:cs typeface="Arial"/>
              </a:rPr>
              <a:t>by Model Year and Vehicle Class </a:t>
            </a:r>
          </a:p>
        </c:rich>
      </c:tx>
      <c:layout/>
      <c:spPr>
        <a:noFill/>
        <a:ln w="3175">
          <a:noFill/>
        </a:ln>
      </c:spPr>
    </c:title>
    <c:plotArea>
      <c:layout/>
      <c:lineChart>
        <c:grouping val="standard"/>
        <c:varyColors val="0"/>
        <c:ser>
          <c:idx val="0"/>
          <c:order val="0"/>
          <c:tx>
            <c:strRef>
              <c:f>'(2)(vi) Waivers'!$B$10:$D$10</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cat>
            <c:numRef>
              <c:f>'(2)(vi) Waivers'!$A$12:$A$25</c:f>
              <c:numCache/>
            </c:numRef>
          </c:cat>
          <c:val>
            <c:numRef>
              <c:f>'(2)(vi) Waivers'!$D$12:$D$25</c:f>
              <c:numCache/>
            </c:numRef>
          </c:val>
          <c:smooth val="0"/>
        </c:ser>
        <c:ser>
          <c:idx val="1"/>
          <c:order val="1"/>
          <c:tx>
            <c:strRef>
              <c:f>'(2)(vi) Waivers'!$E$10:$G$10</c:f>
              <c:strCache>
                <c:ptCount val="1"/>
                <c:pt idx="0">
                  <c:v>LDGT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'(2)(vi) Waivers'!$G$12:$G$25</c:f>
              <c:numCache/>
            </c:numRef>
          </c:val>
          <c:smooth val="0"/>
        </c:ser>
        <c:marker val="1"/>
        <c:axId val="20916843"/>
        <c:axId val="54033860"/>
      </c:lineChart>
      <c:catAx>
        <c:axId val="20916843"/>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Model Year</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54033860"/>
        <c:crosses val="autoZero"/>
        <c:auto val="1"/>
        <c:lblOffset val="100"/>
        <c:tickLblSkip val="2"/>
        <c:noMultiLvlLbl val="0"/>
      </c:catAx>
      <c:valAx>
        <c:axId val="54033860"/>
        <c:scaling>
          <c:orientation val="minMax"/>
          <c:max val="0.0020000000000000052"/>
          <c:min val="0"/>
        </c:scaling>
        <c:axPos val="l"/>
        <c:title>
          <c:tx>
            <c:rich>
              <a:bodyPr vert="horz" rot="-5400000" anchor="ctr"/>
              <a:lstStyle/>
              <a:p>
                <a:pPr algn="ctr">
                  <a:defRPr/>
                </a:pPr>
                <a:r>
                  <a:rPr lang="en-US" cap="none" sz="100" b="1" i="0" u="none" baseline="0">
                    <a:solidFill>
                      <a:srgbClr val="000000"/>
                    </a:solidFill>
                    <a:latin typeface="Arial"/>
                    <a:ea typeface="Arial"/>
                    <a:cs typeface="Arial"/>
                  </a:rPr>
                  <a:t>Waiver Rate (% of Initial Failures)</a:t>
                </a:r>
              </a:p>
            </c:rich>
          </c:tx>
          <c:layout/>
          <c:overlay val="0"/>
          <c:spPr>
            <a:noFill/>
            <a:ln w="3175">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20916843"/>
        <c:crossesAt val="1"/>
        <c:crossBetween val="midCat"/>
        <c:dispUnits/>
        <c:majorUnit val="0.0020000000000000052"/>
        <c:minorUnit val="0.0020000000000000052"/>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5"/>
          <c:y val="-0.0085"/>
          <c:w val="0.886"/>
          <c:h val="0.911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'(2)(i) OBD'!$A$10:$A$25</c:f>
              <c:numCache>
                <c:ptCount val="16"/>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numCache>
            </c:numRef>
          </c:cat>
          <c:val>
            <c:numRef>
              <c:f>'(2)(i) OBD'!$V$10:$V$25</c:f>
              <c:numCache>
                <c:ptCount val="16"/>
                <c:pt idx="0">
                  <c:v>0.14856814701378254</c:v>
                </c:pt>
                <c:pt idx="1">
                  <c:v>0.14166508853328283</c:v>
                </c:pt>
                <c:pt idx="2">
                  <c:v>0.16618960069578237</c:v>
                </c:pt>
                <c:pt idx="3">
                  <c:v>0.12723200774771504</c:v>
                </c:pt>
                <c:pt idx="4">
                  <c:v>0.10074365613671672</c:v>
                </c:pt>
                <c:pt idx="5">
                  <c:v>0.07835714996553746</c:v>
                </c:pt>
                <c:pt idx="6">
                  <c:v>0.06248381203054888</c:v>
                </c:pt>
                <c:pt idx="7">
                  <c:v>0.05151945864375938</c:v>
                </c:pt>
                <c:pt idx="8">
                  <c:v>0.035695276568449494</c:v>
                </c:pt>
                <c:pt idx="9">
                  <c:v>0.029512381924942557</c:v>
                </c:pt>
                <c:pt idx="10">
                  <c:v>0.02367242198356427</c:v>
                </c:pt>
                <c:pt idx="11">
                  <c:v>0.01930774834293792</c:v>
                </c:pt>
                <c:pt idx="12">
                  <c:v>0.015114468364113212</c:v>
                </c:pt>
                <c:pt idx="13">
                  <c:v>0.011004368620468333</c:v>
                </c:pt>
                <c:pt idx="14">
                  <c:v>0.017689985283631453</c:v>
                </c:pt>
                <c:pt idx="15">
                  <c:v>0.1486013986013986</c:v>
                </c:pt>
              </c:numCache>
            </c:numRef>
          </c:val>
          <c:smooth val="0"/>
        </c:ser>
        <c:marker val="1"/>
        <c:axId val="31412337"/>
        <c:axId val="14275578"/>
      </c:lineChart>
      <c:catAx>
        <c:axId val="31412337"/>
        <c:scaling>
          <c:orientation val="minMax"/>
        </c:scaling>
        <c:axPos val="b"/>
        <c:title>
          <c:tx>
            <c:rich>
              <a:bodyPr vert="horz" rot="0" anchor="ctr"/>
              <a:lstStyle/>
              <a:p>
                <a:pPr algn="ctr">
                  <a:defRPr/>
                </a:pPr>
                <a:r>
                  <a:rPr lang="en-US" cap="none" sz="1000" b="1" i="0" u="none" baseline="0">
                    <a:solidFill>
                      <a:srgbClr val="000000"/>
                    </a:solidFill>
                  </a:rPr>
                  <a:t>Model Year</a:t>
                </a:r>
              </a:p>
            </c:rich>
          </c:tx>
          <c:layout>
            <c:manualLayout>
              <c:xMode val="factor"/>
              <c:yMode val="factor"/>
              <c:x val="0"/>
              <c:y val="-0.003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4275578"/>
        <c:crosses val="autoZero"/>
        <c:auto val="1"/>
        <c:lblOffset val="100"/>
        <c:tickLblSkip val="1"/>
        <c:noMultiLvlLbl val="0"/>
      </c:catAx>
      <c:valAx>
        <c:axId val="14275578"/>
        <c:scaling>
          <c:orientation val="minMax"/>
        </c:scaling>
        <c:axPos val="l"/>
        <c:title>
          <c:tx>
            <c:rich>
              <a:bodyPr vert="horz" rot="-5400000" anchor="ctr"/>
              <a:lstStyle/>
              <a:p>
                <a:pPr algn="ctr">
                  <a:defRPr/>
                </a:pPr>
                <a:r>
                  <a:rPr lang="en-US" cap="none" sz="1000" b="1" i="0" u="none" baseline="0">
                    <a:solidFill>
                      <a:srgbClr val="000000"/>
                    </a:solidFill>
                  </a:rPr>
                  <a:t>Failure Rate</a:t>
                </a:r>
              </a:p>
            </c:rich>
          </c:tx>
          <c:layout>
            <c:manualLayout>
              <c:xMode val="factor"/>
              <c:yMode val="factor"/>
              <c:x val="-0.0005"/>
              <c:y val="0.0042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1412337"/>
        <c:crossesAt val="1"/>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Number of Waivers
</a:t>
            </a:r>
            <a:r>
              <a:rPr lang="en-US" cap="none" sz="125" b="0" i="0" u="none" baseline="0">
                <a:solidFill>
                  <a:srgbClr val="000000"/>
                </a:solidFill>
                <a:latin typeface="Arial"/>
                <a:ea typeface="Arial"/>
                <a:cs typeface="Arial"/>
              </a:rPr>
              <a:t>by Model Year and Vehicle Class </a:t>
            </a:r>
          </a:p>
        </c:rich>
      </c:tx>
      <c:layout/>
      <c:spPr>
        <a:noFill/>
        <a:ln w="3175">
          <a:noFill/>
        </a:ln>
      </c:spPr>
    </c:title>
    <c:plotArea>
      <c:layout/>
      <c:lineChart>
        <c:grouping val="standard"/>
        <c:varyColors val="0"/>
        <c:ser>
          <c:idx val="0"/>
          <c:order val="0"/>
          <c:tx>
            <c:strRef>
              <c:f>'(2)(vi) Waivers'!$B$10:$D$10</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cat>
            <c:numRef>
              <c:f>'(2)(vi) Waivers'!$A$12:$A$25</c:f>
              <c:numCache/>
            </c:numRef>
          </c:cat>
          <c:val>
            <c:numRef>
              <c:f>'(2)(vi) Waivers'!$B$12:$B$25</c:f>
              <c:numCache/>
            </c:numRef>
          </c:val>
          <c:smooth val="0"/>
        </c:ser>
        <c:ser>
          <c:idx val="1"/>
          <c:order val="1"/>
          <c:tx>
            <c:strRef>
              <c:f>'(2)(vi) Waivers'!$E$10:$G$10</c:f>
              <c:strCache>
                <c:ptCount val="1"/>
                <c:pt idx="0">
                  <c:v>LDGT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'(2)(vi) Waivers'!$F$12:$F$25</c:f>
              <c:numCache/>
            </c:numRef>
          </c:val>
          <c:smooth val="0"/>
        </c:ser>
        <c:marker val="1"/>
        <c:axId val="16542693"/>
        <c:axId val="14666510"/>
      </c:lineChart>
      <c:catAx>
        <c:axId val="16542693"/>
        <c:scaling>
          <c:orientation val="minMax"/>
        </c:scaling>
        <c:axPos val="b"/>
        <c:title>
          <c:tx>
            <c:rich>
              <a:bodyPr vert="horz" rot="0" anchor="ctr"/>
              <a:lstStyle/>
              <a:p>
                <a:pPr algn="ctr">
                  <a:defRPr/>
                </a:pPr>
                <a:r>
                  <a:rPr lang="en-US" cap="none" sz="100" b="1" i="0" u="none" baseline="0">
                    <a:solidFill>
                      <a:srgbClr val="000000"/>
                    </a:solidFill>
                    <a:latin typeface="Arial"/>
                    <a:ea typeface="Arial"/>
                    <a:cs typeface="Arial"/>
                  </a:rPr>
                  <a:t>Model Year</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14666510"/>
        <c:crosses val="autoZero"/>
        <c:auto val="1"/>
        <c:lblOffset val="100"/>
        <c:tickLblSkip val="8"/>
        <c:noMultiLvlLbl val="0"/>
      </c:catAx>
      <c:valAx>
        <c:axId val="14666510"/>
        <c:scaling>
          <c:orientation val="minMax"/>
          <c:max val="5"/>
        </c:scaling>
        <c:axPos val="l"/>
        <c:title>
          <c:tx>
            <c:rich>
              <a:bodyPr vert="horz" rot="-5400000" anchor="ctr"/>
              <a:lstStyle/>
              <a:p>
                <a:pPr algn="ctr">
                  <a:defRPr/>
                </a:pPr>
                <a:r>
                  <a:rPr lang="en-US" cap="none" sz="100" b="1" i="0" u="none" baseline="0">
                    <a:solidFill>
                      <a:srgbClr val="000000"/>
                    </a:solidFill>
                    <a:latin typeface="Arial"/>
                    <a:ea typeface="Arial"/>
                    <a:cs typeface="Arial"/>
                  </a:rPr>
                  <a:t># of Waivers</a:t>
                </a:r>
              </a:p>
            </c:rich>
          </c:tx>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6542693"/>
        <c:crossesAt val="1"/>
        <c:crossBetween val="midCat"/>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a:ea typeface="Arial"/>
                <a:cs typeface="Arial"/>
              </a:rPr>
              <a:t>Waivers Authorized
</a:t>
            </a:r>
            <a:r>
              <a:rPr lang="en-US" cap="none" sz="200" b="0" i="0" u="none" baseline="0">
                <a:solidFill>
                  <a:srgbClr val="000000"/>
                </a:solidFill>
                <a:latin typeface="Arial"/>
                <a:ea typeface="Arial"/>
                <a:cs typeface="Arial"/>
              </a:rPr>
              <a:t>by Model Year and Vehicle Class </a:t>
            </a:r>
          </a:p>
        </c:rich>
      </c:tx>
      <c:layout/>
      <c:spPr>
        <a:noFill/>
        <a:ln w="3175">
          <a:noFill/>
        </a:ln>
      </c:spPr>
    </c:title>
    <c:plotArea>
      <c:layout/>
      <c:lineChart>
        <c:grouping val="standard"/>
        <c:varyColors val="0"/>
        <c:ser>
          <c:idx val="0"/>
          <c:order val="0"/>
          <c:tx>
            <c:strRef>
              <c:f>'(2)(vi) Waivers'!$B$10:$D$10</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cat>
            <c:numRef>
              <c:f>'(2)(vi) Waivers'!$A$12:$A$25</c:f>
              <c:numCache>
                <c:ptCount val="1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numCache>
            </c:numRef>
          </c:cat>
          <c:val>
            <c:numRef>
              <c:f>'(2)(vi) Waivers'!$D$12:$D$25</c:f>
              <c:numCache>
                <c:ptCount val="14"/>
                <c:pt idx="0">
                  <c:v>6.112843083318051E-05</c:v>
                </c:pt>
                <c:pt idx="1">
                  <c:v>0</c:v>
                </c:pt>
                <c:pt idx="2">
                  <c:v>3.96589331746976E-05</c:v>
                </c:pt>
                <c:pt idx="3">
                  <c:v>0</c:v>
                </c:pt>
                <c:pt idx="4">
                  <c:v>0</c:v>
                </c:pt>
                <c:pt idx="5">
                  <c:v>0</c:v>
                </c:pt>
                <c:pt idx="6">
                  <c:v>0</c:v>
                </c:pt>
                <c:pt idx="7">
                  <c:v>8.508465923593976E-05</c:v>
                </c:pt>
                <c:pt idx="8">
                  <c:v>0.00011731581417175035</c:v>
                </c:pt>
                <c:pt idx="9">
                  <c:v>0</c:v>
                </c:pt>
                <c:pt idx="10">
                  <c:v>0.00023452157598499062</c:v>
                </c:pt>
                <c:pt idx="11">
                  <c:v>0</c:v>
                </c:pt>
                <c:pt idx="12">
                  <c:v>0</c:v>
                </c:pt>
                <c:pt idx="13">
                  <c:v>0</c:v>
                </c:pt>
              </c:numCache>
            </c:numRef>
          </c:val>
          <c:smooth val="0"/>
        </c:ser>
        <c:ser>
          <c:idx val="1"/>
          <c:order val="1"/>
          <c:tx>
            <c:strRef>
              <c:f>'(2)(vi) Waivers'!$E$10:$G$10</c:f>
              <c:strCache>
                <c:ptCount val="1"/>
                <c:pt idx="0">
                  <c:v>LDGT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'(2)(vi) Waivers'!$G$12:$G$25</c:f>
              <c:numCache>
                <c:ptCount val="14"/>
                <c:pt idx="0">
                  <c:v>0</c:v>
                </c:pt>
                <c:pt idx="1">
                  <c:v>0</c:v>
                </c:pt>
                <c:pt idx="2">
                  <c:v>0</c:v>
                </c:pt>
                <c:pt idx="3">
                  <c:v>0.00021399529210357372</c:v>
                </c:pt>
                <c:pt idx="4">
                  <c:v>0</c:v>
                </c:pt>
                <c:pt idx="5">
                  <c:v>0.00023479690068091102</c:v>
                </c:pt>
                <c:pt idx="6">
                  <c:v>0</c:v>
                </c:pt>
                <c:pt idx="7">
                  <c:v>0</c:v>
                </c:pt>
                <c:pt idx="8">
                  <c:v>0</c:v>
                </c:pt>
                <c:pt idx="9">
                  <c:v>0</c:v>
                </c:pt>
                <c:pt idx="10">
                  <c:v>0</c:v>
                </c:pt>
                <c:pt idx="11">
                  <c:v>0</c:v>
                </c:pt>
                <c:pt idx="12">
                  <c:v>0</c:v>
                </c:pt>
                <c:pt idx="13">
                  <c:v>0</c:v>
                </c:pt>
              </c:numCache>
            </c:numRef>
          </c:val>
          <c:smooth val="0"/>
        </c:ser>
        <c:marker val="1"/>
        <c:axId val="64889727"/>
        <c:axId val="47136632"/>
      </c:lineChart>
      <c:catAx>
        <c:axId val="64889727"/>
        <c:scaling>
          <c:orientation val="minMax"/>
        </c:scaling>
        <c:axPos val="b"/>
        <c:title>
          <c:tx>
            <c:rich>
              <a:bodyPr vert="horz" rot="0" anchor="ctr"/>
              <a:lstStyle/>
              <a:p>
                <a:pPr algn="ctr">
                  <a:defRPr/>
                </a:pPr>
                <a:r>
                  <a:rPr lang="en-US" cap="none" sz="175" b="1" i="0" u="none" baseline="0">
                    <a:solidFill>
                      <a:srgbClr val="000000"/>
                    </a:solidFill>
                    <a:latin typeface="Arial"/>
                    <a:ea typeface="Arial"/>
                    <a:cs typeface="Arial"/>
                  </a:rPr>
                  <a:t>Model Year</a:t>
                </a:r>
              </a:p>
            </c:rich>
          </c:tx>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47136632"/>
        <c:crosses val="autoZero"/>
        <c:auto val="1"/>
        <c:lblOffset val="100"/>
        <c:tickLblSkip val="2"/>
        <c:noMultiLvlLbl val="0"/>
      </c:catAx>
      <c:valAx>
        <c:axId val="47136632"/>
        <c:scaling>
          <c:orientation val="minMax"/>
          <c:max val="0.0020000000000000052"/>
          <c:min val="0"/>
        </c:scaling>
        <c:axPos val="l"/>
        <c:title>
          <c:tx>
            <c:rich>
              <a:bodyPr vert="horz" rot="-5400000" anchor="ctr"/>
              <a:lstStyle/>
              <a:p>
                <a:pPr algn="ctr">
                  <a:defRPr/>
                </a:pPr>
                <a:r>
                  <a:rPr lang="en-US" cap="none" sz="175" b="1" i="0" u="none" baseline="0">
                    <a:solidFill>
                      <a:srgbClr val="000000"/>
                    </a:solidFill>
                    <a:latin typeface="Arial"/>
                    <a:ea typeface="Arial"/>
                    <a:cs typeface="Arial"/>
                  </a:rPr>
                  <a:t>Waiver Rate (% of Initial Failures)</a:t>
                </a:r>
              </a:p>
            </c:rich>
          </c:tx>
          <c:layout/>
          <c:overlay val="0"/>
          <c:spPr>
            <a:noFill/>
            <a:ln w="3175">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64889727"/>
        <c:crossesAt val="1"/>
        <c:crossBetween val="midCat"/>
        <c:dispUnits/>
        <c:majorUnit val="0.0020000000000000052"/>
        <c:minorUnit val="0.0020000000000000052"/>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a:ea typeface="Arial"/>
                <a:cs typeface="Arial"/>
              </a:rPr>
              <a:t>Number of Waivers
</a:t>
            </a:r>
            <a:r>
              <a:rPr lang="en-US" cap="none" sz="200" b="0" i="0" u="none" baseline="0">
                <a:solidFill>
                  <a:srgbClr val="000000"/>
                </a:solidFill>
                <a:latin typeface="Arial"/>
                <a:ea typeface="Arial"/>
                <a:cs typeface="Arial"/>
              </a:rPr>
              <a:t>by Model Year and Vehicle Class </a:t>
            </a:r>
          </a:p>
        </c:rich>
      </c:tx>
      <c:layout/>
      <c:spPr>
        <a:noFill/>
        <a:ln w="3175">
          <a:noFill/>
        </a:ln>
      </c:spPr>
    </c:title>
    <c:plotArea>
      <c:layout/>
      <c:lineChart>
        <c:grouping val="standard"/>
        <c:varyColors val="0"/>
        <c:ser>
          <c:idx val="0"/>
          <c:order val="0"/>
          <c:tx>
            <c:strRef>
              <c:f>'(2)(vi) Waivers'!$B$10:$D$10</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cat>
            <c:numRef>
              <c:f>'(2)(vi) Waivers'!$A$12:$A$25</c:f>
              <c:numCache>
                <c:ptCount val="1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numCache>
            </c:numRef>
          </c:cat>
          <c:val>
            <c:numRef>
              <c:f>'(2)(vi) Waivers'!$B$12:$B$25</c:f>
              <c:numCache>
                <c:ptCount val="14"/>
                <c:pt idx="0">
                  <c:v>1</c:v>
                </c:pt>
                <c:pt idx="1">
                  <c:v>0</c:v>
                </c:pt>
                <c:pt idx="2">
                  <c:v>1</c:v>
                </c:pt>
                <c:pt idx="3">
                  <c:v>0</c:v>
                </c:pt>
                <c:pt idx="4">
                  <c:v>0</c:v>
                </c:pt>
                <c:pt idx="5">
                  <c:v>0</c:v>
                </c:pt>
                <c:pt idx="6">
                  <c:v>0</c:v>
                </c:pt>
                <c:pt idx="7">
                  <c:v>1</c:v>
                </c:pt>
                <c:pt idx="8">
                  <c:v>1</c:v>
                </c:pt>
                <c:pt idx="9">
                  <c:v>0</c:v>
                </c:pt>
                <c:pt idx="10">
                  <c:v>1</c:v>
                </c:pt>
                <c:pt idx="11">
                  <c:v>0</c:v>
                </c:pt>
                <c:pt idx="12">
                  <c:v>0</c:v>
                </c:pt>
                <c:pt idx="13">
                  <c:v>0</c:v>
                </c:pt>
              </c:numCache>
            </c:numRef>
          </c:val>
          <c:smooth val="0"/>
        </c:ser>
        <c:ser>
          <c:idx val="1"/>
          <c:order val="1"/>
          <c:tx>
            <c:strRef>
              <c:f>'(2)(vi) Waivers'!$E$10:$G$10</c:f>
              <c:strCache>
                <c:ptCount val="1"/>
                <c:pt idx="0">
                  <c:v>LDGT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'(2)(vi) Waivers'!$F$12:$F$25</c:f>
              <c:numCache>
                <c:ptCount val="14"/>
                <c:pt idx="0">
                  <c:v>3026</c:v>
                </c:pt>
                <c:pt idx="1">
                  <c:v>3523</c:v>
                </c:pt>
                <c:pt idx="2">
                  <c:v>4956</c:v>
                </c:pt>
                <c:pt idx="3">
                  <c:v>4673</c:v>
                </c:pt>
                <c:pt idx="4">
                  <c:v>4459</c:v>
                </c:pt>
                <c:pt idx="5">
                  <c:v>4259</c:v>
                </c:pt>
                <c:pt idx="6">
                  <c:v>3257</c:v>
                </c:pt>
                <c:pt idx="7">
                  <c:v>2334</c:v>
                </c:pt>
                <c:pt idx="8">
                  <c:v>1693</c:v>
                </c:pt>
                <c:pt idx="9">
                  <c:v>1331</c:v>
                </c:pt>
                <c:pt idx="10">
                  <c:v>560</c:v>
                </c:pt>
                <c:pt idx="11">
                  <c:v>640</c:v>
                </c:pt>
                <c:pt idx="12">
                  <c:v>499</c:v>
                </c:pt>
                <c:pt idx="13">
                  <c:v>320</c:v>
                </c:pt>
              </c:numCache>
            </c:numRef>
          </c:val>
          <c:smooth val="0"/>
        </c:ser>
        <c:marker val="1"/>
        <c:axId val="21576505"/>
        <c:axId val="59970818"/>
      </c:lineChart>
      <c:catAx>
        <c:axId val="21576505"/>
        <c:scaling>
          <c:orientation val="minMax"/>
        </c:scaling>
        <c:axPos val="b"/>
        <c:title>
          <c:tx>
            <c:rich>
              <a:bodyPr vert="horz" rot="0" anchor="ctr"/>
              <a:lstStyle/>
              <a:p>
                <a:pPr algn="ctr">
                  <a:defRPr/>
                </a:pPr>
                <a:r>
                  <a:rPr lang="en-US" cap="none" sz="175" b="1" i="0" u="none" baseline="0">
                    <a:solidFill>
                      <a:srgbClr val="000000"/>
                    </a:solidFill>
                    <a:latin typeface="Arial"/>
                    <a:ea typeface="Arial"/>
                    <a:cs typeface="Arial"/>
                  </a:rPr>
                  <a:t>Model Year</a:t>
                </a:r>
              </a:p>
            </c:rich>
          </c:tx>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59970818"/>
        <c:crosses val="autoZero"/>
        <c:auto val="1"/>
        <c:lblOffset val="100"/>
        <c:tickLblSkip val="1"/>
        <c:noMultiLvlLbl val="0"/>
      </c:catAx>
      <c:valAx>
        <c:axId val="59970818"/>
        <c:scaling>
          <c:orientation val="minMax"/>
          <c:max val="5"/>
        </c:scaling>
        <c:axPos val="l"/>
        <c:title>
          <c:tx>
            <c:rich>
              <a:bodyPr vert="horz" rot="-5400000" anchor="ctr"/>
              <a:lstStyle/>
              <a:p>
                <a:pPr algn="ctr">
                  <a:defRPr/>
                </a:pPr>
                <a:r>
                  <a:rPr lang="en-US" cap="none" sz="175" b="1" i="0" u="none" baseline="0">
                    <a:solidFill>
                      <a:srgbClr val="000000"/>
                    </a:solidFill>
                    <a:latin typeface="Arial"/>
                    <a:ea typeface="Arial"/>
                    <a:cs typeface="Arial"/>
                  </a:rPr>
                  <a:t># of Waivers</a:t>
                </a:r>
              </a:p>
            </c:rich>
          </c:tx>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1576505"/>
        <c:crossesAt val="1"/>
        <c:crossBetween val="midCat"/>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000000"/>
                </a:solidFill>
                <a:latin typeface="Arial"/>
                <a:ea typeface="Arial"/>
                <a:cs typeface="Arial"/>
              </a:rPr>
              <a:t>No Known Outcome </a:t>
            </a:r>
            <a:r>
              <a:rPr lang="en-US" cap="none" sz="1575" b="0" i="0" u="none" baseline="0">
                <a:solidFill>
                  <a:srgbClr val="000000"/>
                </a:solidFill>
                <a:latin typeface="Arial"/>
                <a:ea typeface="Arial"/>
                <a:cs typeface="Arial"/>
              </a:rPr>
              <a:t>
</a:t>
            </a:r>
            <a:r>
              <a:rPr lang="en-US" cap="none" sz="1375" b="0" i="0" u="none" baseline="0">
                <a:solidFill>
                  <a:srgbClr val="000000"/>
                </a:solidFill>
                <a:latin typeface="Arial"/>
                <a:ea typeface="Arial"/>
                <a:cs typeface="Arial"/>
              </a:rPr>
              <a:t>by Model Year and Vehicle Class</a:t>
            </a:r>
            <a:r>
              <a:rPr lang="en-US" cap="none" sz="1575" b="0" i="0" u="none" baseline="0">
                <a:solidFill>
                  <a:srgbClr val="000000"/>
                </a:solidFill>
                <a:latin typeface="Arial"/>
                <a:ea typeface="Arial"/>
                <a:cs typeface="Arial"/>
              </a:rPr>
              <a:t> </a:t>
            </a:r>
          </a:p>
        </c:rich>
      </c:tx>
      <c:layout>
        <c:manualLayout>
          <c:xMode val="factor"/>
          <c:yMode val="factor"/>
          <c:x val="0"/>
          <c:y val="-0.0045"/>
        </c:manualLayout>
      </c:layout>
      <c:spPr>
        <a:noFill/>
        <a:ln w="3175">
          <a:noFill/>
        </a:ln>
      </c:spPr>
    </c:title>
    <c:plotArea>
      <c:layout>
        <c:manualLayout>
          <c:xMode val="edge"/>
          <c:yMode val="edge"/>
          <c:x val="0.0825"/>
          <c:y val="0.171"/>
          <c:w val="0.86925"/>
          <c:h val="0.7245"/>
        </c:manualLayout>
      </c:layout>
      <c:scatterChart>
        <c:scatterStyle val="lineMarker"/>
        <c:varyColors val="0"/>
        <c:ser>
          <c:idx val="0"/>
          <c:order val="0"/>
          <c:tx>
            <c:strRef>
              <c:f>'(2)(vi) No Outcome'!$B$11:$D$11</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xVal>
            <c:numRef>
              <c:f>'(2)(vi) No Outcome'!$A$13:$A$28</c:f>
              <c:numCache/>
            </c:numRef>
          </c:xVal>
          <c:yVal>
            <c:numRef>
              <c:f>'(2)(vi) No Outcome'!$D$13:$D$28</c:f>
              <c:numCache/>
            </c:numRef>
          </c:yVal>
          <c:smooth val="0"/>
        </c:ser>
        <c:ser>
          <c:idx val="1"/>
          <c:order val="1"/>
          <c:tx>
            <c:strRef>
              <c:f>'(2)(vi) No Outcome'!$E$11:$G$11</c:f>
              <c:strCache>
                <c:ptCount val="1"/>
                <c:pt idx="0">
                  <c:v>LDGT</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969696"/>
                </a:solidFill>
              </a:ln>
            </c:spPr>
          </c:marker>
          <c:xVal>
            <c:numRef>
              <c:f>'(2)(vi) No Outcome'!$A$13:$A$28</c:f>
              <c:numCache/>
            </c:numRef>
          </c:xVal>
          <c:yVal>
            <c:numRef>
              <c:f>'(2)(vi) No Outcome'!$G$13:$G$28</c:f>
              <c:numCache/>
            </c:numRef>
          </c:yVal>
          <c:smooth val="0"/>
        </c:ser>
        <c:axId val="2866451"/>
        <c:axId val="25798060"/>
      </c:scatterChart>
      <c:valAx>
        <c:axId val="2866451"/>
        <c:scaling>
          <c:orientation val="minMax"/>
          <c:max val="2014"/>
          <c:min val="1999"/>
        </c:scaling>
        <c:axPos val="b"/>
        <c:title>
          <c:tx>
            <c:rich>
              <a:bodyPr vert="horz" rot="0" anchor="ctr"/>
              <a:lstStyle/>
              <a:p>
                <a:pPr algn="ctr">
                  <a:defRPr/>
                </a:pPr>
                <a:r>
                  <a:rPr lang="en-US" cap="none" sz="1375" b="1" i="0" u="none" baseline="0">
                    <a:solidFill>
                      <a:srgbClr val="000000"/>
                    </a:solidFill>
                    <a:latin typeface="Arial"/>
                    <a:ea typeface="Arial"/>
                    <a:cs typeface="Arial"/>
                  </a:rPr>
                  <a:t>Model Year</a:t>
                </a:r>
              </a:p>
            </c:rich>
          </c:tx>
          <c:layout>
            <c:manualLayout>
              <c:xMode val="factor"/>
              <c:yMode val="factor"/>
              <c:x val="0.004"/>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75" b="1" i="0" u="none" baseline="0">
                <a:solidFill>
                  <a:srgbClr val="000000"/>
                </a:solidFill>
                <a:latin typeface="Arial"/>
                <a:ea typeface="Arial"/>
                <a:cs typeface="Arial"/>
              </a:defRPr>
            </a:pPr>
          </a:p>
        </c:txPr>
        <c:crossAx val="25798060"/>
        <c:crosses val="autoZero"/>
        <c:crossBetween val="midCat"/>
        <c:dispUnits/>
        <c:majorUnit val="1"/>
      </c:valAx>
      <c:valAx>
        <c:axId val="25798060"/>
        <c:scaling>
          <c:orientation val="minMax"/>
          <c:max val="0.1"/>
          <c:min val="0"/>
        </c:scaling>
        <c:axPos val="l"/>
        <c:title>
          <c:tx>
            <c:rich>
              <a:bodyPr vert="horz" rot="-5400000" anchor="ctr"/>
              <a:lstStyle/>
              <a:p>
                <a:pPr algn="ctr">
                  <a:defRPr/>
                </a:pPr>
                <a:r>
                  <a:rPr lang="en-US" cap="none" sz="1375" b="1" i="0" u="none" baseline="0">
                    <a:solidFill>
                      <a:srgbClr val="000000"/>
                    </a:solidFill>
                    <a:latin typeface="Arial"/>
                    <a:ea typeface="Arial"/>
                    <a:cs typeface="Arial"/>
                  </a:rPr>
                  <a:t>Percent (%) of Vehicles with No Known Outcome</a:t>
                </a:r>
              </a:p>
            </c:rich>
          </c:tx>
          <c:layout>
            <c:manualLayout>
              <c:xMode val="factor"/>
              <c:yMode val="factor"/>
              <c:x val="-0.003"/>
              <c:y val="-0.043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175" b="1" i="0" u="none" baseline="0">
                <a:solidFill>
                  <a:srgbClr val="000000"/>
                </a:solidFill>
                <a:latin typeface="Arial"/>
                <a:ea typeface="Arial"/>
                <a:cs typeface="Arial"/>
              </a:defRPr>
            </a:pPr>
          </a:p>
        </c:txPr>
        <c:crossAx val="2866451"/>
        <c:crosses val="autoZero"/>
        <c:crossBetween val="midCat"/>
        <c:dispUnits/>
        <c:majorUnit val="0.02000000000000001"/>
      </c:valAx>
      <c:spPr>
        <a:noFill/>
        <a:ln w="12700">
          <a:solidFill>
            <a:srgbClr val="808080"/>
          </a:solidFill>
        </a:ln>
      </c:spPr>
    </c:plotArea>
    <c:legend>
      <c:legendPos val="r"/>
      <c:layout>
        <c:manualLayout>
          <c:xMode val="edge"/>
          <c:yMode val="edge"/>
          <c:x val="0.78225"/>
          <c:y val="0.2695"/>
          <c:w val="0.12525"/>
          <c:h val="0.0912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000000"/>
                </a:solidFill>
                <a:latin typeface="Arial"/>
                <a:ea typeface="Arial"/>
                <a:cs typeface="Arial"/>
              </a:rPr>
              <a:t>No Known Outcome</a:t>
            </a:r>
            <a:r>
              <a:rPr lang="en-US" cap="none" sz="1575" b="0" i="0" u="none" baseline="0">
                <a:solidFill>
                  <a:srgbClr val="000000"/>
                </a:solidFill>
                <a:latin typeface="Arial"/>
                <a:ea typeface="Arial"/>
                <a:cs typeface="Arial"/>
              </a:rPr>
              <a:t> 
</a:t>
            </a:r>
            <a:r>
              <a:rPr lang="en-US" cap="none" sz="1375" b="0" i="0" u="none" baseline="0">
                <a:solidFill>
                  <a:srgbClr val="000000"/>
                </a:solidFill>
                <a:latin typeface="Arial"/>
                <a:ea typeface="Arial"/>
                <a:cs typeface="Arial"/>
              </a:rPr>
              <a:t>by Model Year and Vehicle Class</a:t>
            </a:r>
            <a:r>
              <a:rPr lang="en-US" cap="none" sz="1575" b="0" i="0" u="none" baseline="0">
                <a:solidFill>
                  <a:srgbClr val="000000"/>
                </a:solidFill>
                <a:latin typeface="Arial"/>
                <a:ea typeface="Arial"/>
                <a:cs typeface="Arial"/>
              </a:rPr>
              <a:t> </a:t>
            </a:r>
          </a:p>
        </c:rich>
      </c:tx>
      <c:layout>
        <c:manualLayout>
          <c:xMode val="factor"/>
          <c:yMode val="factor"/>
          <c:x val="0"/>
          <c:y val="-0.002"/>
        </c:manualLayout>
      </c:layout>
      <c:spPr>
        <a:noFill/>
        <a:ln w="3175">
          <a:noFill/>
        </a:ln>
      </c:spPr>
    </c:title>
    <c:plotArea>
      <c:layout>
        <c:manualLayout>
          <c:xMode val="edge"/>
          <c:yMode val="edge"/>
          <c:x val="0.04725"/>
          <c:y val="0.14525"/>
          <c:w val="0.9"/>
          <c:h val="0.78975"/>
        </c:manualLayout>
      </c:layout>
      <c:scatterChart>
        <c:scatterStyle val="lineMarker"/>
        <c:varyColors val="0"/>
        <c:ser>
          <c:idx val="0"/>
          <c:order val="0"/>
          <c:tx>
            <c:strRef>
              <c:f>'(2)(vi) No Outcome'!$B$11:$D$11</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xVal>
            <c:numRef>
              <c:f>'(2)(vi) No Outcome'!$A$13:$A$28</c:f>
              <c:numCache/>
            </c:numRef>
          </c:xVal>
          <c:yVal>
            <c:numRef>
              <c:f>'(2)(vi) No Outcome'!$B$13:$B$28</c:f>
              <c:numCache/>
            </c:numRef>
          </c:yVal>
          <c:smooth val="0"/>
        </c:ser>
        <c:ser>
          <c:idx val="1"/>
          <c:order val="1"/>
          <c:tx>
            <c:strRef>
              <c:f>'(2)(vi) No Outcome'!$E$11:$G$11</c:f>
              <c:strCache>
                <c:ptCount val="1"/>
                <c:pt idx="0">
                  <c:v>LDGT</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969696"/>
                </a:solidFill>
              </a:ln>
            </c:spPr>
          </c:marker>
          <c:xVal>
            <c:numRef>
              <c:f>'(2)(vi) No Outcome'!$A$13:$A$28</c:f>
              <c:numCache/>
            </c:numRef>
          </c:xVal>
          <c:yVal>
            <c:numRef>
              <c:f>'(2)(vi) No Outcome'!$E$13:$E$28</c:f>
              <c:numCache/>
            </c:numRef>
          </c:yVal>
          <c:smooth val="0"/>
        </c:ser>
        <c:axId val="30855949"/>
        <c:axId val="9268086"/>
      </c:scatterChart>
      <c:valAx>
        <c:axId val="30855949"/>
        <c:scaling>
          <c:orientation val="minMax"/>
          <c:max val="2014"/>
          <c:min val="1999"/>
        </c:scaling>
        <c:axPos val="b"/>
        <c:title>
          <c:tx>
            <c:rich>
              <a:bodyPr vert="horz" rot="0" anchor="ctr"/>
              <a:lstStyle/>
              <a:p>
                <a:pPr algn="ctr">
                  <a:defRPr/>
                </a:pPr>
                <a:r>
                  <a:rPr lang="en-US" cap="none" sz="1375" b="1" i="0" u="none" baseline="0">
                    <a:solidFill>
                      <a:srgbClr val="000000"/>
                    </a:solidFill>
                    <a:latin typeface="Arial"/>
                    <a:ea typeface="Arial"/>
                    <a:cs typeface="Arial"/>
                  </a:rPr>
                  <a:t>Model Year</a:t>
                </a:r>
              </a:p>
            </c:rich>
          </c:tx>
          <c:layout>
            <c:manualLayout>
              <c:xMode val="factor"/>
              <c:yMode val="factor"/>
              <c:x val="0.00475"/>
              <c:y val="0.005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9268086"/>
        <c:crosses val="autoZero"/>
        <c:crossBetween val="midCat"/>
        <c:dispUnits/>
        <c:majorUnit val="1"/>
      </c:valAx>
      <c:valAx>
        <c:axId val="9268086"/>
        <c:scaling>
          <c:orientation val="minMax"/>
        </c:scaling>
        <c:axPos val="l"/>
        <c:title>
          <c:tx>
            <c:rich>
              <a:bodyPr vert="horz" rot="-5400000" anchor="ctr"/>
              <a:lstStyle/>
              <a:p>
                <a:pPr algn="ctr">
                  <a:defRPr/>
                </a:pPr>
                <a:r>
                  <a:rPr lang="en-US" cap="none" sz="1375" b="1" i="0" u="none" baseline="0">
                    <a:solidFill>
                      <a:srgbClr val="000000"/>
                    </a:solidFill>
                    <a:latin typeface="Arial"/>
                    <a:ea typeface="Arial"/>
                    <a:cs typeface="Arial"/>
                  </a:rPr>
                  <a:t># of Vehicles with No Known Outcome</a:t>
                </a:r>
              </a:p>
            </c:rich>
          </c:tx>
          <c:layout>
            <c:manualLayout>
              <c:xMode val="factor"/>
              <c:yMode val="factor"/>
              <c:x val="-0.00475"/>
              <c:y val="-0.025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30855949"/>
        <c:crosses val="autoZero"/>
        <c:crossBetween val="midCat"/>
        <c:dispUnits/>
      </c:valAx>
      <c:spPr>
        <a:noFill/>
        <a:ln w="12700">
          <a:solidFill>
            <a:srgbClr val="808080"/>
          </a:solidFill>
        </a:ln>
      </c:spPr>
    </c:plotArea>
    <c:legend>
      <c:legendPos val="r"/>
      <c:layout>
        <c:manualLayout>
          <c:xMode val="edge"/>
          <c:yMode val="edge"/>
          <c:x val="0.7915"/>
          <c:y val="0.18675"/>
          <c:w val="0.1055"/>
          <c:h val="0.0812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000000"/>
                </a:solidFill>
                <a:latin typeface="Arial"/>
                <a:ea typeface="Arial"/>
                <a:cs typeface="Arial"/>
              </a:rPr>
              <a:t>OBD Test Pass Rate
</a:t>
            </a:r>
            <a:r>
              <a:rPr lang="en-US" cap="none" sz="1375" b="0" i="0" u="none" baseline="0">
                <a:solidFill>
                  <a:srgbClr val="000000"/>
                </a:solidFill>
                <a:latin typeface="Arial"/>
                <a:ea typeface="Arial"/>
                <a:cs typeface="Arial"/>
              </a:rPr>
              <a:t>by Model Year and Vehicle Class</a:t>
            </a:r>
            <a:r>
              <a:rPr lang="en-US" cap="none" sz="1575" b="0" i="0" u="none" baseline="0">
                <a:solidFill>
                  <a:srgbClr val="000000"/>
                </a:solidFill>
                <a:latin typeface="Arial"/>
                <a:ea typeface="Arial"/>
                <a:cs typeface="Arial"/>
              </a:rPr>
              <a:t> </a:t>
            </a:r>
          </a:p>
        </c:rich>
      </c:tx>
      <c:layout>
        <c:manualLayout>
          <c:xMode val="factor"/>
          <c:yMode val="factor"/>
          <c:x val="0.00325"/>
          <c:y val="0.0135"/>
        </c:manualLayout>
      </c:layout>
      <c:spPr>
        <a:noFill/>
        <a:ln w="3175">
          <a:noFill/>
        </a:ln>
      </c:spPr>
    </c:title>
    <c:plotArea>
      <c:layout>
        <c:manualLayout>
          <c:xMode val="edge"/>
          <c:yMode val="edge"/>
          <c:x val="0.08175"/>
          <c:y val="0.15525"/>
          <c:w val="0.86"/>
          <c:h val="0.76625"/>
        </c:manualLayout>
      </c:layout>
      <c:scatterChart>
        <c:scatterStyle val="lineMarker"/>
        <c:varyColors val="0"/>
        <c:ser>
          <c:idx val="0"/>
          <c:order val="0"/>
          <c:tx>
            <c:strRef>
              <c:f>'(2)(xi) Pass OBD'!$B$6:$D$6</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xVal>
            <c:numRef>
              <c:f>'(2)(xi) Pass OBD'!$A$8:$A$23</c:f>
              <c:numCache/>
            </c:numRef>
          </c:xVal>
          <c:yVal>
            <c:numRef>
              <c:f>'(2)(xi) Pass OBD'!$D$8:$D$23</c:f>
              <c:numCache/>
            </c:numRef>
          </c:yVal>
          <c:smooth val="0"/>
        </c:ser>
        <c:ser>
          <c:idx val="1"/>
          <c:order val="1"/>
          <c:tx>
            <c:strRef>
              <c:f>'(2)(xi) Pass OBD'!$E$6:$G$6</c:f>
              <c:strCache>
                <c:ptCount val="1"/>
                <c:pt idx="0">
                  <c:v>LDGT</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969696"/>
                </a:solidFill>
              </a:ln>
            </c:spPr>
          </c:marker>
          <c:xVal>
            <c:numRef>
              <c:f>'(2)(xi) Pass OBD'!$A$8:$A$23</c:f>
              <c:numCache/>
            </c:numRef>
          </c:xVal>
          <c:yVal>
            <c:numRef>
              <c:f>'(2)(xi) Pass OBD'!$G$8:$G$23</c:f>
              <c:numCache/>
            </c:numRef>
          </c:yVal>
          <c:smooth val="0"/>
        </c:ser>
        <c:ser>
          <c:idx val="2"/>
          <c:order val="2"/>
          <c:tx>
            <c:strRef>
              <c:f>'(2)(xi) Pass OBD'!$H$6:$J$6</c:f>
              <c:strCache>
                <c:ptCount val="1"/>
                <c:pt idx="0">
                  <c:v>MDGV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xVal>
            <c:numRef>
              <c:f>'(2)(xi) Pass OBD'!$A$19:$A$23</c:f>
              <c:numCache/>
            </c:numRef>
          </c:xVal>
          <c:yVal>
            <c:numRef>
              <c:f>'(2)(xi) Pass OBD'!$J$8:$J$23</c:f>
              <c:numCache/>
            </c:numRef>
          </c:yVal>
          <c:smooth val="0"/>
        </c:ser>
        <c:axId val="16303911"/>
        <c:axId val="12517472"/>
      </c:scatterChart>
      <c:valAx>
        <c:axId val="16303911"/>
        <c:scaling>
          <c:orientation val="minMax"/>
          <c:max val="2014"/>
          <c:min val="1999"/>
        </c:scaling>
        <c:axPos val="b"/>
        <c:title>
          <c:tx>
            <c:rich>
              <a:bodyPr vert="horz" rot="0" anchor="ctr"/>
              <a:lstStyle/>
              <a:p>
                <a:pPr algn="ctr">
                  <a:defRPr/>
                </a:pPr>
                <a:r>
                  <a:rPr lang="en-US" cap="none" sz="1375" b="1" i="0" u="none" baseline="0">
                    <a:solidFill>
                      <a:srgbClr val="000000"/>
                    </a:solidFill>
                    <a:latin typeface="Arial"/>
                    <a:ea typeface="Arial"/>
                    <a:cs typeface="Arial"/>
                  </a:rPr>
                  <a:t>Model Year</a:t>
                </a:r>
              </a:p>
            </c:rich>
          </c:tx>
          <c:layout>
            <c:manualLayout>
              <c:xMode val="factor"/>
              <c:yMode val="factor"/>
              <c:x val="0.0005"/>
              <c:y val="-0.000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75" b="1" i="0" u="none" baseline="0">
                <a:solidFill>
                  <a:srgbClr val="000000"/>
                </a:solidFill>
                <a:latin typeface="Arial"/>
                <a:ea typeface="Arial"/>
                <a:cs typeface="Arial"/>
              </a:defRPr>
            </a:pPr>
          </a:p>
        </c:txPr>
        <c:crossAx val="12517472"/>
        <c:crosses val="autoZero"/>
        <c:crossBetween val="midCat"/>
        <c:dispUnits/>
        <c:majorUnit val="1"/>
      </c:valAx>
      <c:valAx>
        <c:axId val="12517472"/>
        <c:scaling>
          <c:orientation val="minMax"/>
          <c:max val="1"/>
          <c:min val="0.4"/>
        </c:scaling>
        <c:axPos val="l"/>
        <c:title>
          <c:tx>
            <c:rich>
              <a:bodyPr vert="horz" rot="-5400000" anchor="ctr"/>
              <a:lstStyle/>
              <a:p>
                <a:pPr algn="ctr">
                  <a:defRPr/>
                </a:pPr>
                <a:r>
                  <a:rPr lang="en-US" cap="none" sz="1375" b="1" i="0" u="none" baseline="0">
                    <a:solidFill>
                      <a:srgbClr val="000000"/>
                    </a:solidFill>
                    <a:latin typeface="Arial"/>
                    <a:ea typeface="Arial"/>
                    <a:cs typeface="Arial"/>
                  </a:rPr>
                  <a:t>OBD Pass Rate (%)</a:t>
                </a:r>
              </a:p>
            </c:rich>
          </c:tx>
          <c:layout>
            <c:manualLayout>
              <c:xMode val="factor"/>
              <c:yMode val="factor"/>
              <c:x val="-0.0095"/>
              <c:y val="0.005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175" b="1" i="0" u="none" baseline="0">
                <a:solidFill>
                  <a:srgbClr val="000000"/>
                </a:solidFill>
                <a:latin typeface="Arial"/>
                <a:ea typeface="Arial"/>
                <a:cs typeface="Arial"/>
              </a:defRPr>
            </a:pPr>
          </a:p>
        </c:txPr>
        <c:crossAx val="16303911"/>
        <c:crosses val="autoZero"/>
        <c:crossBetween val="midCat"/>
        <c:dispUnits/>
        <c:majorUnit val="0.1"/>
      </c:valAx>
      <c:spPr>
        <a:noFill/>
        <a:ln w="12700">
          <a:solidFill>
            <a:srgbClr val="808080"/>
          </a:solidFill>
        </a:ln>
      </c:spPr>
    </c:plotArea>
    <c:legend>
      <c:legendPos val="r"/>
      <c:layout>
        <c:manualLayout>
          <c:xMode val="edge"/>
          <c:yMode val="edge"/>
          <c:x val="0.67625"/>
          <c:y val="0.347"/>
          <c:w val="0.1105"/>
          <c:h val="0.110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1" i="0" u="none" baseline="0">
                <a:solidFill>
                  <a:srgbClr val="000000"/>
                </a:solidFill>
                <a:latin typeface="Arial"/>
                <a:ea typeface="Arial"/>
                <a:cs typeface="Arial"/>
              </a:rPr>
              <a:t>Number of Passing OBD Tests
</a:t>
            </a:r>
            <a:r>
              <a:rPr lang="en-US" cap="none" sz="1675" b="0" i="0" u="none" baseline="0">
                <a:solidFill>
                  <a:srgbClr val="000000"/>
                </a:solidFill>
                <a:latin typeface="Arial"/>
                <a:ea typeface="Arial"/>
                <a:cs typeface="Arial"/>
              </a:rPr>
              <a:t>by Model Year and Vehicle Class </a:t>
            </a:r>
          </a:p>
        </c:rich>
      </c:tx>
      <c:layout>
        <c:manualLayout>
          <c:xMode val="factor"/>
          <c:yMode val="factor"/>
          <c:x val="0.001"/>
          <c:y val="-0.00175"/>
        </c:manualLayout>
      </c:layout>
      <c:spPr>
        <a:noFill/>
        <a:ln w="3175">
          <a:noFill/>
        </a:ln>
      </c:spPr>
    </c:title>
    <c:plotArea>
      <c:layout>
        <c:manualLayout>
          <c:xMode val="edge"/>
          <c:yMode val="edge"/>
          <c:x val="0.06275"/>
          <c:y val="0.12175"/>
          <c:w val="0.89"/>
          <c:h val="0.78325"/>
        </c:manualLayout>
      </c:layout>
      <c:lineChart>
        <c:grouping val="standard"/>
        <c:varyColors val="0"/>
        <c:ser>
          <c:idx val="0"/>
          <c:order val="0"/>
          <c:tx>
            <c:strRef>
              <c:f>'(2)(xi) Pass OBD'!$B$6:$D$6</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cat>
            <c:numRef>
              <c:f>'(2)(xi) Pass OBD'!$A$8:$A$23</c:f>
              <c:numCache/>
            </c:numRef>
          </c:cat>
          <c:val>
            <c:numRef>
              <c:f>'(2)(xi) Pass OBD'!$B$8:$B$23</c:f>
              <c:numCache/>
            </c:numRef>
          </c:val>
          <c:smooth val="0"/>
        </c:ser>
        <c:ser>
          <c:idx val="1"/>
          <c:order val="1"/>
          <c:tx>
            <c:strRef>
              <c:f>'(2)(xi) Pass OBD'!$E$6:$G$6</c:f>
              <c:strCache>
                <c:ptCount val="1"/>
                <c:pt idx="0">
                  <c:v>LDGT</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969696"/>
                </a:solidFill>
              </a:ln>
            </c:spPr>
          </c:marker>
          <c:cat>
            <c:numRef>
              <c:f>'(2)(xi) Pass OBD'!$A$8:$A$23</c:f>
              <c:numCache/>
            </c:numRef>
          </c:cat>
          <c:val>
            <c:numRef>
              <c:f>'(2)(xi) Pass OBD'!$E$8:$E$23</c:f>
              <c:numCache/>
            </c:numRef>
          </c:val>
          <c:smooth val="0"/>
        </c:ser>
        <c:ser>
          <c:idx val="2"/>
          <c:order val="2"/>
          <c:tx>
            <c:strRef>
              <c:f>'(2)(xi) Pass OBD'!$H$6:$J$6</c:f>
              <c:strCache>
                <c:ptCount val="1"/>
                <c:pt idx="0">
                  <c:v>MDGV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cat>
            <c:numRef>
              <c:f>'(2)(xi) Pass OBD'!$A$8:$A$23</c:f>
              <c:numCache/>
            </c:numRef>
          </c:cat>
          <c:val>
            <c:numRef>
              <c:f>'(2)(xi) Pass OBD'!$H$8:$H$23</c:f>
              <c:numCache/>
            </c:numRef>
          </c:val>
          <c:smooth val="0"/>
        </c:ser>
        <c:marker val="1"/>
        <c:axId val="45548385"/>
        <c:axId val="7282282"/>
      </c:lineChart>
      <c:catAx>
        <c:axId val="45548385"/>
        <c:scaling>
          <c:orientation val="minMax"/>
        </c:scaling>
        <c:axPos val="b"/>
        <c:title>
          <c:tx>
            <c:rich>
              <a:bodyPr vert="horz" rot="0" anchor="ctr"/>
              <a:lstStyle/>
              <a:p>
                <a:pPr algn="ctr">
                  <a:defRPr/>
                </a:pPr>
                <a:r>
                  <a:rPr lang="en-US" cap="none" sz="1375" b="1" i="0" u="none" baseline="0">
                    <a:solidFill>
                      <a:srgbClr val="000000"/>
                    </a:solidFill>
                    <a:latin typeface="Arial"/>
                    <a:ea typeface="Arial"/>
                    <a:cs typeface="Arial"/>
                  </a:rPr>
                  <a:t>Model Year</a:t>
                </a:r>
              </a:p>
            </c:rich>
          </c:tx>
          <c:layout>
            <c:manualLayout>
              <c:xMode val="factor"/>
              <c:yMode val="factor"/>
              <c:x val="0"/>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75" b="1" i="0" u="none" baseline="0">
                <a:solidFill>
                  <a:srgbClr val="000000"/>
                </a:solidFill>
                <a:latin typeface="Arial"/>
                <a:ea typeface="Arial"/>
                <a:cs typeface="Arial"/>
              </a:defRPr>
            </a:pPr>
          </a:p>
        </c:txPr>
        <c:crossAx val="7282282"/>
        <c:crosses val="autoZero"/>
        <c:auto val="1"/>
        <c:lblOffset val="100"/>
        <c:tickLblSkip val="1"/>
        <c:noMultiLvlLbl val="0"/>
      </c:catAx>
      <c:valAx>
        <c:axId val="7282282"/>
        <c:scaling>
          <c:orientation val="minMax"/>
          <c:max val="300000"/>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175" b="1" i="0" u="none" baseline="0">
                <a:solidFill>
                  <a:srgbClr val="000000"/>
                </a:solidFill>
                <a:latin typeface="Arial"/>
                <a:ea typeface="Arial"/>
                <a:cs typeface="Arial"/>
              </a:defRPr>
            </a:pPr>
          </a:p>
        </c:txPr>
        <c:crossAx val="45548385"/>
        <c:crossesAt val="1"/>
        <c:crossBetween val="midCat"/>
        <c:dispUnits/>
        <c:majorUnit val="50000"/>
      </c:valAx>
      <c:spPr>
        <a:noFill/>
        <a:ln w="12700">
          <a:solidFill>
            <a:srgbClr val="808080"/>
          </a:solidFill>
        </a:ln>
      </c:spPr>
    </c:plotArea>
    <c:legend>
      <c:legendPos val="r"/>
      <c:layout>
        <c:manualLayout>
          <c:xMode val="edge"/>
          <c:yMode val="edge"/>
          <c:x val="0.8185"/>
          <c:y val="0.1605"/>
          <c:w val="0.093"/>
          <c:h val="0.104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solidFill>
                  <a:srgbClr val="000000"/>
                </a:solidFill>
                <a:latin typeface="Arial"/>
                <a:ea typeface="Arial"/>
                <a:cs typeface="Arial"/>
              </a:rPr>
              <a:t>OBD Test Fail Rate
</a:t>
            </a:r>
            <a:r>
              <a:rPr lang="en-US" cap="none" sz="1200" b="0" i="0" u="none" baseline="0">
                <a:solidFill>
                  <a:srgbClr val="000000"/>
                </a:solidFill>
                <a:latin typeface="Arial"/>
                <a:ea typeface="Arial"/>
                <a:cs typeface="Arial"/>
              </a:rPr>
              <a:t>by Model Year and Vehicle Class</a:t>
            </a:r>
            <a:r>
              <a:rPr lang="en-US" cap="none" sz="1475" b="0" i="0" u="none" baseline="0">
                <a:solidFill>
                  <a:srgbClr val="000000"/>
                </a:solidFill>
                <a:latin typeface="Arial"/>
                <a:ea typeface="Arial"/>
                <a:cs typeface="Arial"/>
              </a:rPr>
              <a:t> </a:t>
            </a:r>
          </a:p>
        </c:rich>
      </c:tx>
      <c:layout>
        <c:manualLayout>
          <c:xMode val="factor"/>
          <c:yMode val="factor"/>
          <c:x val="-0.01"/>
          <c:y val="-0.01575"/>
        </c:manualLayout>
      </c:layout>
      <c:spPr>
        <a:noFill/>
        <a:ln w="3175">
          <a:noFill/>
        </a:ln>
      </c:spPr>
    </c:title>
    <c:plotArea>
      <c:layout>
        <c:manualLayout>
          <c:xMode val="edge"/>
          <c:yMode val="edge"/>
          <c:x val="0.042"/>
          <c:y val="0.13"/>
          <c:w val="0.867"/>
          <c:h val="0.76575"/>
        </c:manualLayout>
      </c:layout>
      <c:scatterChart>
        <c:scatterStyle val="lineMarker"/>
        <c:varyColors val="0"/>
        <c:ser>
          <c:idx val="0"/>
          <c:order val="0"/>
          <c:tx>
            <c:strRef>
              <c:f>'(2)(xii) Fail OBD'!$B$6:$D$6</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xVal>
            <c:numRef>
              <c:f>'(2)(xii) Fail OBD'!$A$8:$A$23</c:f>
              <c:numCache/>
            </c:numRef>
          </c:xVal>
          <c:yVal>
            <c:numRef>
              <c:f>'(2)(xii) Fail OBD'!$D$8:$D$23</c:f>
              <c:numCache/>
            </c:numRef>
          </c:yVal>
          <c:smooth val="0"/>
        </c:ser>
        <c:ser>
          <c:idx val="1"/>
          <c:order val="1"/>
          <c:tx>
            <c:strRef>
              <c:f>'(2)(xii) Fail OBD'!$E$6:$G$6</c:f>
              <c:strCache>
                <c:ptCount val="1"/>
                <c:pt idx="0">
                  <c:v>LDGT</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969696"/>
                </a:solidFill>
              </a:ln>
            </c:spPr>
          </c:marker>
          <c:xVal>
            <c:numRef>
              <c:f>'(2)(xii) Fail OBD'!$A$8:$A$23</c:f>
              <c:numCache/>
            </c:numRef>
          </c:xVal>
          <c:yVal>
            <c:numRef>
              <c:f>'(2)(xii) Fail OBD'!$G$8:$G$23</c:f>
              <c:numCache/>
            </c:numRef>
          </c:yVal>
          <c:smooth val="0"/>
        </c:ser>
        <c:ser>
          <c:idx val="2"/>
          <c:order val="2"/>
          <c:tx>
            <c:strRef>
              <c:f>'(2)(xii) Fail OBD'!$H$6:$J$6</c:f>
              <c:strCache>
                <c:ptCount val="1"/>
                <c:pt idx="0">
                  <c:v>MDGV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xVal>
            <c:numRef>
              <c:f>'(2)(xii) Fail OBD'!$A$8:$A$23</c:f>
              <c:numCache/>
            </c:numRef>
          </c:xVal>
          <c:yVal>
            <c:numRef>
              <c:f>'(2)(xii) Fail OBD'!$J$8:$J$23</c:f>
              <c:numCache/>
            </c:numRef>
          </c:yVal>
          <c:smooth val="0"/>
        </c:ser>
        <c:axId val="65540539"/>
        <c:axId val="52993940"/>
      </c:scatterChart>
      <c:valAx>
        <c:axId val="65540539"/>
        <c:scaling>
          <c:orientation val="minMax"/>
          <c:max val="2014"/>
          <c:min val="1999"/>
        </c:scaling>
        <c:axPos val="b"/>
        <c:title>
          <c:tx>
            <c:rich>
              <a:bodyPr vert="horz" rot="0" anchor="ctr"/>
              <a:lstStyle/>
              <a:p>
                <a:pPr algn="ctr">
                  <a:defRPr/>
                </a:pPr>
                <a:r>
                  <a:rPr lang="en-US" cap="none" sz="1325" b="1" i="0" u="none" baseline="0">
                    <a:solidFill>
                      <a:srgbClr val="000000"/>
                    </a:solidFill>
                    <a:latin typeface="Arial"/>
                    <a:ea typeface="Arial"/>
                    <a:cs typeface="Arial"/>
                  </a:rPr>
                  <a:t>Model Year</a:t>
                </a:r>
              </a:p>
            </c:rich>
          </c:tx>
          <c:layout>
            <c:manualLayout>
              <c:xMode val="factor"/>
              <c:yMode val="factor"/>
              <c:x val="0.0005"/>
              <c:y val="-0.002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25" b="1" i="0" u="none" baseline="0">
                <a:solidFill>
                  <a:srgbClr val="000000"/>
                </a:solidFill>
                <a:latin typeface="Arial"/>
                <a:ea typeface="Arial"/>
                <a:cs typeface="Arial"/>
              </a:defRPr>
            </a:pPr>
          </a:p>
        </c:txPr>
        <c:crossAx val="52993940"/>
        <c:crosses val="autoZero"/>
        <c:crossBetween val="midCat"/>
        <c:dispUnits/>
        <c:majorUnit val="1"/>
      </c:valAx>
      <c:valAx>
        <c:axId val="52993940"/>
        <c:scaling>
          <c:orientation val="minMax"/>
          <c:max val="0.6000000000000006"/>
          <c:min val="0"/>
        </c:scaling>
        <c:axPos val="l"/>
        <c:title>
          <c:tx>
            <c:rich>
              <a:bodyPr vert="horz" rot="-5400000" anchor="ctr"/>
              <a:lstStyle/>
              <a:p>
                <a:pPr algn="ctr">
                  <a:defRPr/>
                </a:pPr>
                <a:r>
                  <a:rPr lang="en-US" cap="none" sz="1325" b="1" i="0" u="none" baseline="0">
                    <a:solidFill>
                      <a:srgbClr val="000000"/>
                    </a:solidFill>
                    <a:latin typeface="Arial"/>
                    <a:ea typeface="Arial"/>
                    <a:cs typeface="Arial"/>
                  </a:rPr>
                  <a:t>OBD Fail Rate (%)</a:t>
                </a:r>
              </a:p>
            </c:rich>
          </c:tx>
          <c:layout>
            <c:manualLayout>
              <c:xMode val="factor"/>
              <c:yMode val="factor"/>
              <c:x val="-0.0045"/>
              <c:y val="0"/>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65540539"/>
        <c:crosses val="autoZero"/>
        <c:crossBetween val="midCat"/>
        <c:dispUnits/>
        <c:majorUnit val="0.1"/>
      </c:valAx>
      <c:spPr>
        <a:noFill/>
        <a:ln w="12700">
          <a:solidFill>
            <a:srgbClr val="808080"/>
          </a:solidFill>
        </a:ln>
      </c:spPr>
    </c:plotArea>
    <c:legend>
      <c:legendPos val="r"/>
      <c:layout>
        <c:manualLayout>
          <c:xMode val="edge"/>
          <c:yMode val="edge"/>
          <c:x val="0.75075"/>
          <c:y val="0.1705"/>
          <c:w val="0.119"/>
          <c:h val="0.113"/>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solidFill>
                  <a:srgbClr val="000000"/>
                </a:solidFill>
                <a:latin typeface="Arial"/>
                <a:ea typeface="Arial"/>
                <a:cs typeface="Arial"/>
              </a:rPr>
              <a:t>Number of Failing OBD Tests
</a:t>
            </a:r>
            <a:r>
              <a:rPr lang="en-US" cap="none" sz="1200" b="0" i="0" u="none" baseline="0">
                <a:solidFill>
                  <a:srgbClr val="000000"/>
                </a:solidFill>
                <a:latin typeface="Arial"/>
                <a:ea typeface="Arial"/>
                <a:cs typeface="Arial"/>
              </a:rPr>
              <a:t>by Model Year and Vehicle Class</a:t>
            </a:r>
            <a:r>
              <a:rPr lang="en-US" cap="none" sz="1475" b="0" i="0" u="none" baseline="0">
                <a:solidFill>
                  <a:srgbClr val="000000"/>
                </a:solidFill>
                <a:latin typeface="Arial"/>
                <a:ea typeface="Arial"/>
                <a:cs typeface="Arial"/>
              </a:rPr>
              <a:t> </a:t>
            </a:r>
          </a:p>
        </c:rich>
      </c:tx>
      <c:layout>
        <c:manualLayout>
          <c:xMode val="factor"/>
          <c:yMode val="factor"/>
          <c:x val="-0.02225"/>
          <c:y val="-0.00175"/>
        </c:manualLayout>
      </c:layout>
      <c:spPr>
        <a:noFill/>
        <a:ln w="3175">
          <a:noFill/>
        </a:ln>
      </c:spPr>
    </c:title>
    <c:plotArea>
      <c:layout>
        <c:manualLayout>
          <c:xMode val="edge"/>
          <c:yMode val="edge"/>
          <c:x val="0.06675"/>
          <c:y val="0.14275"/>
          <c:w val="0.8565"/>
          <c:h val="0.77425"/>
        </c:manualLayout>
      </c:layout>
      <c:scatterChart>
        <c:scatterStyle val="lineMarker"/>
        <c:varyColors val="0"/>
        <c:ser>
          <c:idx val="0"/>
          <c:order val="0"/>
          <c:tx>
            <c:strRef>
              <c:f>'(2)(xii) Fail OBD'!$B$6:$D$6</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xVal>
            <c:numRef>
              <c:f>'(2)(xii) Fail OBD'!$A$8:$A$23</c:f>
              <c:numCache/>
            </c:numRef>
          </c:xVal>
          <c:yVal>
            <c:numRef>
              <c:f>'(2)(xii) Fail OBD'!$B$8:$B$23</c:f>
              <c:numCache/>
            </c:numRef>
          </c:yVal>
          <c:smooth val="0"/>
        </c:ser>
        <c:ser>
          <c:idx val="1"/>
          <c:order val="1"/>
          <c:tx>
            <c:strRef>
              <c:f>'(2)(xii) Fail OBD'!$E$6:$G$6</c:f>
              <c:strCache>
                <c:ptCount val="1"/>
                <c:pt idx="0">
                  <c:v>LDGT</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969696"/>
                </a:solidFill>
              </a:ln>
            </c:spPr>
          </c:marker>
          <c:xVal>
            <c:numRef>
              <c:f>'(2)(xii) Fail OBD'!$A$8:$A$23</c:f>
              <c:numCache/>
            </c:numRef>
          </c:xVal>
          <c:yVal>
            <c:numRef>
              <c:f>'(2)(xii) Fail OBD'!$E$8:$E$23</c:f>
              <c:numCache/>
            </c:numRef>
          </c:yVal>
          <c:smooth val="0"/>
        </c:ser>
        <c:ser>
          <c:idx val="2"/>
          <c:order val="2"/>
          <c:tx>
            <c:strRef>
              <c:f>'(2)(xii) Fail OBD'!$H$6:$J$6</c:f>
              <c:strCache>
                <c:ptCount val="1"/>
                <c:pt idx="0">
                  <c:v>MDGV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xVal>
            <c:numRef>
              <c:f>'(2)(xii) Fail OBD'!$A$8:$A$23</c:f>
              <c:numCache/>
            </c:numRef>
          </c:xVal>
          <c:yVal>
            <c:numRef>
              <c:f>'(2)(xii) Fail OBD'!$J$8:$J$23</c:f>
              <c:numCache/>
            </c:numRef>
          </c:yVal>
          <c:smooth val="0"/>
        </c:ser>
        <c:axId val="7183413"/>
        <c:axId val="64650718"/>
      </c:scatterChart>
      <c:valAx>
        <c:axId val="7183413"/>
        <c:scaling>
          <c:orientation val="minMax"/>
          <c:max val="2014"/>
          <c:min val="1999"/>
        </c:scaling>
        <c:axPos val="b"/>
        <c:title>
          <c:tx>
            <c:rich>
              <a:bodyPr vert="horz" rot="0" anchor="ctr"/>
              <a:lstStyle/>
              <a:p>
                <a:pPr algn="ctr">
                  <a:defRPr/>
                </a:pPr>
                <a:r>
                  <a:rPr lang="en-US" cap="none" sz="1325" b="1" i="0" u="none" baseline="0">
                    <a:solidFill>
                      <a:srgbClr val="000000"/>
                    </a:solidFill>
                    <a:latin typeface="Arial"/>
                    <a:ea typeface="Arial"/>
                    <a:cs typeface="Arial"/>
                  </a:rPr>
                  <a:t>Model Year</a:t>
                </a:r>
              </a:p>
            </c:rich>
          </c:tx>
          <c:layout>
            <c:manualLayout>
              <c:xMode val="factor"/>
              <c:yMode val="factor"/>
              <c:x val="0"/>
              <c:y val="-0.003"/>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25" b="1" i="0" u="none" baseline="0">
                <a:solidFill>
                  <a:srgbClr val="000000"/>
                </a:solidFill>
                <a:latin typeface="Arial"/>
                <a:ea typeface="Arial"/>
                <a:cs typeface="Arial"/>
              </a:defRPr>
            </a:pPr>
          </a:p>
        </c:txPr>
        <c:crossAx val="64650718"/>
        <c:crosses val="autoZero"/>
        <c:crossBetween val="midCat"/>
        <c:dispUnits/>
        <c:majorUnit val="1"/>
      </c:valAx>
      <c:valAx>
        <c:axId val="64650718"/>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7183413"/>
        <c:crosses val="autoZero"/>
        <c:crossBetween val="midCat"/>
        <c:dispUnits/>
      </c:valAx>
      <c:spPr>
        <a:noFill/>
        <a:ln w="12700">
          <a:solidFill>
            <a:srgbClr val="808080"/>
          </a:solidFill>
        </a:ln>
      </c:spPr>
    </c:plotArea>
    <c:legend>
      <c:legendPos val="r"/>
      <c:layout>
        <c:manualLayout>
          <c:xMode val="edge"/>
          <c:yMode val="edge"/>
          <c:x val="0.7665"/>
          <c:y val="0.18675"/>
          <c:w val="0.119"/>
          <c:h val="0.109"/>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1" i="0" u="none" baseline="0">
                <a:solidFill>
                  <a:srgbClr val="000000"/>
                </a:solidFill>
                <a:latin typeface="Arial"/>
                <a:ea typeface="Arial"/>
                <a:cs typeface="Arial"/>
              </a:rPr>
              <a:t>OBDII MIL Commanded on and No DTCs Present
</a:t>
            </a:r>
            <a:r>
              <a:rPr lang="en-US" cap="none" sz="1675" b="0" i="0" u="none" baseline="0">
                <a:solidFill>
                  <a:srgbClr val="000000"/>
                </a:solidFill>
                <a:latin typeface="Arial"/>
                <a:ea typeface="Arial"/>
                <a:cs typeface="Arial"/>
              </a:rPr>
              <a:t>by Model Year and Vehicle Class </a:t>
            </a:r>
          </a:p>
        </c:rich>
      </c:tx>
      <c:layout>
        <c:manualLayout>
          <c:xMode val="factor"/>
          <c:yMode val="factor"/>
          <c:x val="0.00325"/>
          <c:y val="0"/>
        </c:manualLayout>
      </c:layout>
      <c:spPr>
        <a:noFill/>
        <a:ln w="3175">
          <a:noFill/>
        </a:ln>
      </c:spPr>
    </c:title>
    <c:plotArea>
      <c:layout>
        <c:manualLayout>
          <c:xMode val="edge"/>
          <c:yMode val="edge"/>
          <c:x val="0.07175"/>
          <c:y val="0.14775"/>
          <c:w val="0.86925"/>
          <c:h val="0.76625"/>
        </c:manualLayout>
      </c:layout>
      <c:lineChart>
        <c:grouping val="standard"/>
        <c:varyColors val="0"/>
        <c:ser>
          <c:idx val="0"/>
          <c:order val="0"/>
          <c:tx>
            <c:strRef>
              <c:f>'(2)(xix) MIL on no DTCs'!$B$9:$D$9</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cat>
            <c:numRef>
              <c:f>'(2)(xix) MIL on no DTCs'!$A$11:$A$26</c:f>
              <c:numCache/>
            </c:numRef>
          </c:cat>
          <c:val>
            <c:numRef>
              <c:f>'(2)(xix) MIL on no DTCs'!$B$11:$B$26</c:f>
              <c:numCache/>
            </c:numRef>
          </c:val>
          <c:smooth val="0"/>
        </c:ser>
        <c:ser>
          <c:idx val="1"/>
          <c:order val="1"/>
          <c:tx>
            <c:strRef>
              <c:f>'(2)(xix) MIL on no DTCs'!$E$9:$G$9</c:f>
              <c:strCache>
                <c:ptCount val="1"/>
                <c:pt idx="0">
                  <c:v>LDGT</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969696"/>
                </a:solidFill>
              </a:ln>
            </c:spPr>
          </c:marker>
          <c:cat>
            <c:numRef>
              <c:f>'(2)(xix) MIL on no DTCs'!$A$11:$A$26</c:f>
              <c:numCache/>
            </c:numRef>
          </c:cat>
          <c:val>
            <c:numRef>
              <c:f>'(2)(xix) MIL on no DTCs'!$E$11:$E$26</c:f>
              <c:numCache/>
            </c:numRef>
          </c:val>
          <c:smooth val="0"/>
        </c:ser>
        <c:marker val="1"/>
        <c:axId val="44985551"/>
        <c:axId val="2216776"/>
      </c:lineChart>
      <c:catAx>
        <c:axId val="44985551"/>
        <c:scaling>
          <c:orientation val="minMax"/>
        </c:scaling>
        <c:axPos val="b"/>
        <c:title>
          <c:tx>
            <c:rich>
              <a:bodyPr vert="horz" rot="0" anchor="ctr"/>
              <a:lstStyle/>
              <a:p>
                <a:pPr algn="ctr">
                  <a:defRPr/>
                </a:pPr>
                <a:r>
                  <a:rPr lang="en-US" cap="none" sz="1375" b="1" i="0" u="none" baseline="0">
                    <a:solidFill>
                      <a:srgbClr val="000000"/>
                    </a:solidFill>
                    <a:latin typeface="Arial"/>
                    <a:ea typeface="Arial"/>
                    <a:cs typeface="Arial"/>
                  </a:rPr>
                  <a:t>Model Year</a:t>
                </a:r>
              </a:p>
            </c:rich>
          </c:tx>
          <c:layout>
            <c:manualLayout>
              <c:xMode val="factor"/>
              <c:yMode val="factor"/>
              <c:x val="-0.0035"/>
              <c:y val="0.003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75" b="1" i="0" u="none" baseline="0">
                <a:solidFill>
                  <a:srgbClr val="000000"/>
                </a:solidFill>
                <a:latin typeface="Arial"/>
                <a:ea typeface="Arial"/>
                <a:cs typeface="Arial"/>
              </a:defRPr>
            </a:pPr>
          </a:p>
        </c:txPr>
        <c:crossAx val="2216776"/>
        <c:crosses val="autoZero"/>
        <c:auto val="1"/>
        <c:lblOffset val="100"/>
        <c:tickLblSkip val="1"/>
        <c:noMultiLvlLbl val="0"/>
      </c:catAx>
      <c:valAx>
        <c:axId val="2216776"/>
        <c:scaling>
          <c:orientation val="minMax"/>
          <c:max val="200"/>
        </c:scaling>
        <c:axPos val="l"/>
        <c:title>
          <c:tx>
            <c:rich>
              <a:bodyPr vert="horz" rot="-5400000" anchor="ctr"/>
              <a:lstStyle/>
              <a:p>
                <a:pPr algn="ctr">
                  <a:defRPr/>
                </a:pPr>
                <a:r>
                  <a:rPr lang="en-US" cap="none" sz="1375" b="1" i="0" u="none" baseline="0">
                    <a:solidFill>
                      <a:srgbClr val="000000"/>
                    </a:solidFill>
                    <a:latin typeface="Arial"/>
                    <a:ea typeface="Arial"/>
                    <a:cs typeface="Arial"/>
                  </a:rPr>
                  <a:t>Number of MIL On</a:t>
                </a:r>
              </a:p>
            </c:rich>
          </c:tx>
          <c:layout>
            <c:manualLayout>
              <c:xMode val="factor"/>
              <c:yMode val="factor"/>
              <c:x val="-0.00775"/>
              <c:y val="0"/>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175" b="1" i="0" u="none" baseline="0">
                <a:solidFill>
                  <a:srgbClr val="000000"/>
                </a:solidFill>
                <a:latin typeface="Arial"/>
                <a:ea typeface="Arial"/>
                <a:cs typeface="Arial"/>
              </a:defRPr>
            </a:pPr>
          </a:p>
        </c:txPr>
        <c:crossAx val="44985551"/>
        <c:crossesAt val="1"/>
        <c:crossBetween val="midCat"/>
        <c:dispUnits/>
        <c:majorUnit val="25"/>
      </c:valAx>
      <c:spPr>
        <a:noFill/>
        <a:ln w="12700">
          <a:solidFill>
            <a:srgbClr val="808080"/>
          </a:solidFill>
        </a:ln>
      </c:spPr>
    </c:plotArea>
    <c:legend>
      <c:legendPos val="r"/>
      <c:layout>
        <c:manualLayout>
          <c:xMode val="edge"/>
          <c:yMode val="edge"/>
          <c:x val="0.77875"/>
          <c:y val="0.22875"/>
          <c:w val="0.09925"/>
          <c:h val="0.0817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Number of Unique Vehicles Tested 
by Model Year and Vehicle Class</a:t>
            </a:r>
          </a:p>
        </c:rich>
      </c:tx>
      <c:layout>
        <c:manualLayout>
          <c:xMode val="factor"/>
          <c:yMode val="factor"/>
          <c:x val="-0.006"/>
          <c:y val="0"/>
        </c:manualLayout>
      </c:layout>
      <c:spPr>
        <a:noFill/>
        <a:ln w="3175">
          <a:noFill/>
        </a:ln>
      </c:spPr>
    </c:title>
    <c:plotArea>
      <c:layout>
        <c:manualLayout>
          <c:xMode val="edge"/>
          <c:yMode val="edge"/>
          <c:x val="0.04725"/>
          <c:y val="0.147"/>
          <c:w val="0.91975"/>
          <c:h val="0.754"/>
        </c:manualLayout>
      </c:layout>
      <c:lineChart>
        <c:grouping val="standard"/>
        <c:varyColors val="0"/>
        <c:ser>
          <c:idx val="0"/>
          <c:order val="0"/>
          <c:tx>
            <c:strRef>
              <c:f>'(1) VINs tested'!$B$7</c:f>
              <c:strCache>
                <c:ptCount val="1"/>
                <c:pt idx="0">
                  <c:v>LDGV</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'(1) VINs tested'!$A$8:$A$38</c:f>
              <c:numCache/>
            </c:numRef>
          </c:cat>
          <c:val>
            <c:numRef>
              <c:f>'(1) VINs tested'!$B$8:$B$38</c:f>
              <c:numCache/>
            </c:numRef>
          </c:val>
          <c:smooth val="0"/>
        </c:ser>
        <c:ser>
          <c:idx val="1"/>
          <c:order val="1"/>
          <c:tx>
            <c:strRef>
              <c:f>'(1) VINs tested'!$C$7</c:f>
              <c:strCache>
                <c:ptCount val="1"/>
                <c:pt idx="0">
                  <c:v>LDGT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'(1) VINs tested'!$A$8:$A$38</c:f>
              <c:numCache/>
            </c:numRef>
          </c:cat>
          <c:val>
            <c:numRef>
              <c:f>'(1) VINs tested'!$C$8:$C$38</c:f>
              <c:numCache/>
            </c:numRef>
          </c:val>
          <c:smooth val="0"/>
        </c:ser>
        <c:ser>
          <c:idx val="2"/>
          <c:order val="2"/>
          <c:tx>
            <c:strRef>
              <c:f>'(1) VINs tested'!$D$7</c:f>
              <c:strCache>
                <c:ptCount val="1"/>
                <c:pt idx="0">
                  <c:v>MDGV</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666699"/>
              </a:solidFill>
              <a:ln>
                <a:solidFill>
                  <a:srgbClr val="666699"/>
                </a:solidFill>
              </a:ln>
            </c:spPr>
          </c:marker>
          <c:cat>
            <c:numRef>
              <c:f>'(1) VINs tested'!$A$8:$A$38</c:f>
              <c:numCache/>
            </c:numRef>
          </c:cat>
          <c:val>
            <c:numRef>
              <c:f>'(1) VINs tested'!$D$8:$D$37</c:f>
              <c:numCache/>
            </c:numRef>
          </c:val>
          <c:smooth val="0"/>
        </c:ser>
        <c:ser>
          <c:idx val="4"/>
          <c:order val="3"/>
          <c:tx>
            <c:strRef>
              <c:f>'(1) VINs tested'!$E$7</c:f>
              <c:strCache>
                <c:ptCount val="1"/>
                <c:pt idx="0">
                  <c:v>LDDV</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'(1) VINs tested'!$A$8:$A$38</c:f>
              <c:numCache/>
            </c:numRef>
          </c:cat>
          <c:val>
            <c:numRef>
              <c:f>'(1) VINs tested'!$E$8:$E$38</c:f>
              <c:numCache/>
            </c:numRef>
          </c:val>
          <c:smooth val="0"/>
        </c:ser>
        <c:ser>
          <c:idx val="5"/>
          <c:order val="4"/>
          <c:tx>
            <c:strRef>
              <c:f>'(1) VINs tested'!$F$7</c:f>
              <c:strCache>
                <c:ptCount val="1"/>
                <c:pt idx="0">
                  <c:v>LDDT</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Ref>
              <c:f>'(1) VINs tested'!$A$8:$A$38</c:f>
              <c:numCache/>
            </c:numRef>
          </c:cat>
          <c:val>
            <c:numRef>
              <c:f>'(1) VINs tested'!$F$8:$F$38</c:f>
              <c:numCache/>
            </c:numRef>
          </c:val>
          <c:smooth val="0"/>
        </c:ser>
        <c:ser>
          <c:idx val="6"/>
          <c:order val="5"/>
          <c:tx>
            <c:strRef>
              <c:f>'(1) VINs tested'!$G$7</c:f>
              <c:strCache>
                <c:ptCount val="1"/>
                <c:pt idx="0">
                  <c:v>MDDV</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numRef>
              <c:f>'(1) VINs tested'!$A$8:$A$38</c:f>
              <c:numCache/>
            </c:numRef>
          </c:cat>
          <c:val>
            <c:numRef>
              <c:f>'(1) VINs tested'!$G$8:$G$38</c:f>
              <c:numCache/>
            </c:numRef>
          </c:val>
          <c:smooth val="0"/>
        </c:ser>
        <c:ser>
          <c:idx val="7"/>
          <c:order val="6"/>
          <c:tx>
            <c:strRef>
              <c:f>'(1) VINs tested'!$H$7</c:f>
              <c:strCache>
                <c:ptCount val="1"/>
                <c:pt idx="0">
                  <c:v>HDDV</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cat>
            <c:numRef>
              <c:f>'(1) VINs tested'!$A$8:$A$38</c:f>
              <c:numCache/>
            </c:numRef>
          </c:cat>
          <c:val>
            <c:numRef>
              <c:f>'(1) VINs tested'!$H$8:$H$38</c:f>
              <c:numCache/>
            </c:numRef>
          </c:val>
          <c:smooth val="0"/>
        </c:ser>
        <c:marker val="1"/>
        <c:axId val="61371339"/>
        <c:axId val="15471140"/>
      </c:lineChart>
      <c:catAx>
        <c:axId val="61371339"/>
        <c:scaling>
          <c:orientation val="minMax"/>
        </c:scaling>
        <c:axPos val="b"/>
        <c:title>
          <c:tx>
            <c:rich>
              <a:bodyPr vert="horz" rot="0" anchor="ctr"/>
              <a:lstStyle/>
              <a:p>
                <a:pPr algn="ctr">
                  <a:defRPr/>
                </a:pPr>
                <a:r>
                  <a:rPr lang="en-US" cap="none" sz="1000" b="1" i="0" u="none" baseline="0">
                    <a:solidFill>
                      <a:srgbClr val="000000"/>
                    </a:solidFill>
                  </a:rPr>
                  <a:t>Model Year</a:t>
                </a:r>
              </a:p>
            </c:rich>
          </c:tx>
          <c:layout>
            <c:manualLayout>
              <c:xMode val="factor"/>
              <c:yMode val="factor"/>
              <c:x val="-0.00175"/>
              <c:y val="0.000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000" b="0" i="0" u="none" baseline="0">
                <a:solidFill>
                  <a:srgbClr val="000000"/>
                </a:solidFill>
              </a:defRPr>
            </a:pPr>
          </a:p>
        </c:txPr>
        <c:crossAx val="15471140"/>
        <c:crosses val="autoZero"/>
        <c:auto val="1"/>
        <c:lblOffset val="100"/>
        <c:tickLblSkip val="2"/>
        <c:noMultiLvlLbl val="0"/>
      </c:catAx>
      <c:valAx>
        <c:axId val="15471140"/>
        <c:scaling>
          <c:logBase val="10"/>
          <c:orientation val="minMax"/>
        </c:scaling>
        <c:axPos val="l"/>
        <c:title>
          <c:tx>
            <c:rich>
              <a:bodyPr vert="horz" rot="-5400000" anchor="ctr"/>
              <a:lstStyle/>
              <a:p>
                <a:pPr algn="ctr">
                  <a:defRPr/>
                </a:pPr>
                <a:r>
                  <a:rPr lang="en-US" cap="none" sz="1000" b="1" i="0" u="none" baseline="0">
                    <a:solidFill>
                      <a:srgbClr val="000000"/>
                    </a:solidFill>
                  </a:rPr>
                  <a:t>Number of Vehicles</a:t>
                </a:r>
              </a:p>
            </c:rich>
          </c:tx>
          <c:layout>
            <c:manualLayout>
              <c:xMode val="factor"/>
              <c:yMode val="factor"/>
              <c:x val="-0.00075"/>
              <c:y val="-0.001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1371339"/>
        <c:crossesAt val="1"/>
        <c:crossBetween val="between"/>
        <c:dispUnits/>
      </c:valAx>
      <c:spPr>
        <a:noFill/>
        <a:ln w="12700">
          <a:solidFill>
            <a:srgbClr val="808080"/>
          </a:solidFill>
        </a:ln>
      </c:spPr>
    </c:plotArea>
    <c:legend>
      <c:legendPos val="r"/>
      <c:layout>
        <c:manualLayout>
          <c:xMode val="edge"/>
          <c:yMode val="edge"/>
          <c:x val="0.16825"/>
          <c:y val="0.2005"/>
          <c:w val="0.26525"/>
          <c:h val="0.244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a:ea typeface="Arial"/>
                <a:cs typeface="Arial"/>
              </a:rPr>
              <a:t>OBDII MIL Commanded Off with DTCs Present  
</a:t>
            </a:r>
            <a:r>
              <a:rPr lang="en-US" cap="none" sz="200" b="0" i="0" u="none" baseline="0">
                <a:solidFill>
                  <a:srgbClr val="000000"/>
                </a:solidFill>
                <a:latin typeface="Arial"/>
                <a:ea typeface="Arial"/>
                <a:cs typeface="Arial"/>
              </a:rPr>
              <a:t>by Model Year and Vehicle Class </a:t>
            </a:r>
          </a:p>
        </c:rich>
      </c:tx>
      <c:layout/>
      <c:spPr>
        <a:noFill/>
        <a:ln w="3175">
          <a:noFill/>
        </a:ln>
      </c:spPr>
    </c:title>
    <c:plotArea>
      <c:layout/>
      <c:lineChart>
        <c:grouping val="standard"/>
        <c:varyColors val="0"/>
        <c:ser>
          <c:idx val="0"/>
          <c:order val="0"/>
          <c:tx>
            <c:strRef>
              <c:f>'(2)(xx) MIL off w  DTCs'!$B$8:$D$8</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cat>
            <c:numRef>
              <c:f>'(2)(xx) MIL off w  DTCs'!$A$10:$A$22</c:f>
              <c:numCache/>
            </c:numRef>
          </c:cat>
          <c:val>
            <c:numRef>
              <c:f>'(2)(xx) MIL off w  DTCs'!$D$10:$D$22</c:f>
              <c:numCache/>
            </c:numRef>
          </c:val>
          <c:smooth val="0"/>
        </c:ser>
        <c:ser>
          <c:idx val="1"/>
          <c:order val="1"/>
          <c:tx>
            <c:strRef>
              <c:f>'(2)(xx) MIL off w  DTCs'!$E$8:$G$8</c:f>
              <c:strCache>
                <c:ptCount val="1"/>
                <c:pt idx="0">
                  <c:v>LDGT</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969696"/>
                </a:solidFill>
              </a:ln>
            </c:spPr>
          </c:marker>
          <c:cat>
            <c:numRef>
              <c:f>'(2)(xx) MIL off w  DTCs'!$A$10:$A$22</c:f>
              <c:numCache/>
            </c:numRef>
          </c:cat>
          <c:val>
            <c:numRef>
              <c:f>'(2)(xx) MIL off w  DTCs'!$G$10:$G$22</c:f>
              <c:numCache/>
            </c:numRef>
          </c:val>
          <c:smooth val="0"/>
        </c:ser>
        <c:ser>
          <c:idx val="2"/>
          <c:order val="2"/>
          <c:tx>
            <c:strRef>
              <c:f>'(2)(xx) MIL off w  DTCs'!$H$8:$J$8</c:f>
              <c:strCache>
                <c:ptCount val="1"/>
                <c:pt idx="0">
                  <c:v>MDGV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cat>
            <c:numRef>
              <c:f>'(2)(xx) MIL off w  DTCs'!$A$10:$A$22</c:f>
              <c:numCache/>
            </c:numRef>
          </c:cat>
          <c:val>
            <c:numRef>
              <c:f>'(2)(xx) MIL off w  DTCs'!$J$10:$J$22</c:f>
              <c:numCache/>
            </c:numRef>
          </c:val>
          <c:smooth val="0"/>
        </c:ser>
        <c:marker val="1"/>
        <c:axId val="19950985"/>
        <c:axId val="45341138"/>
      </c:lineChart>
      <c:catAx>
        <c:axId val="1995098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45341138"/>
        <c:crosses val="autoZero"/>
        <c:auto val="1"/>
        <c:lblOffset val="100"/>
        <c:tickLblSkip val="1"/>
        <c:noMultiLvlLbl val="0"/>
      </c:catAx>
      <c:valAx>
        <c:axId val="45341138"/>
        <c:scaling>
          <c:orientation val="minMax"/>
          <c:max val="0.010000000000000005"/>
        </c:scaling>
        <c:axPos val="l"/>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19950985"/>
        <c:crossesAt val="1"/>
        <c:crossBetween val="midCat"/>
        <c:dispUnits/>
        <c:majorUnit val="0.005000000000000011"/>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a:ea typeface="Arial"/>
                <a:cs typeface="Arial"/>
              </a:rPr>
              <a:t>OBDII MIL Commanded off and DTCs Present
</a:t>
            </a:r>
            <a:r>
              <a:rPr lang="en-US" cap="none" sz="200" b="0" i="0" u="none" baseline="0">
                <a:solidFill>
                  <a:srgbClr val="000000"/>
                </a:solidFill>
                <a:latin typeface="Arial"/>
                <a:ea typeface="Arial"/>
                <a:cs typeface="Arial"/>
              </a:rPr>
              <a:t>by Model Year and Vehicle Class </a:t>
            </a:r>
          </a:p>
        </c:rich>
      </c:tx>
      <c:layout/>
      <c:spPr>
        <a:noFill/>
        <a:ln w="3175">
          <a:noFill/>
        </a:ln>
      </c:spPr>
    </c:title>
    <c:plotArea>
      <c:layout/>
      <c:lineChart>
        <c:grouping val="standard"/>
        <c:varyColors val="0"/>
        <c:ser>
          <c:idx val="0"/>
          <c:order val="0"/>
          <c:tx>
            <c:strRef>
              <c:f>'(2)(xx) MIL off w  DTCs'!$B$8:$D$8</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cat>
            <c:numRef>
              <c:f>'(2)(xx) MIL off w  DTCs'!$A$10:$A$22</c:f>
              <c:numCache/>
            </c:numRef>
          </c:cat>
          <c:val>
            <c:numRef>
              <c:f>'(2)(xx) MIL off w  DTCs'!$B$10:$B$22</c:f>
              <c:numCache/>
            </c:numRef>
          </c:val>
          <c:smooth val="0"/>
        </c:ser>
        <c:ser>
          <c:idx val="1"/>
          <c:order val="1"/>
          <c:tx>
            <c:strRef>
              <c:f>'(2)(xx) MIL off w  DTCs'!$E$8:$G$8</c:f>
              <c:strCache>
                <c:ptCount val="1"/>
                <c:pt idx="0">
                  <c:v>LDGT</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969696"/>
                </a:solidFill>
              </a:ln>
            </c:spPr>
          </c:marker>
          <c:cat>
            <c:numRef>
              <c:f>'(2)(xx) MIL off w  DTCs'!$A$10:$A$22</c:f>
              <c:numCache/>
            </c:numRef>
          </c:cat>
          <c:val>
            <c:numRef>
              <c:f>'(2)(xx) MIL off w  DTCs'!$E$10:$E$22</c:f>
              <c:numCache/>
            </c:numRef>
          </c:val>
          <c:smooth val="0"/>
        </c:ser>
        <c:ser>
          <c:idx val="2"/>
          <c:order val="2"/>
          <c:tx>
            <c:strRef>
              <c:f>'(2)(xx) MIL off w  DTCs'!$H$8:$J$8</c:f>
              <c:strCache>
                <c:ptCount val="1"/>
                <c:pt idx="0">
                  <c:v>MDGV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cat>
            <c:numRef>
              <c:f>'(2)(xx) MIL off w  DTCs'!$A$10:$A$22</c:f>
              <c:numCache/>
            </c:numRef>
          </c:cat>
          <c:val>
            <c:numRef>
              <c:f>'(2)(xx) MIL off w  DTCs'!$H$10:$H$22</c:f>
              <c:numCache/>
            </c:numRef>
          </c:val>
          <c:smooth val="0"/>
        </c:ser>
        <c:marker val="1"/>
        <c:axId val="5417059"/>
        <c:axId val="48753532"/>
      </c:lineChart>
      <c:catAx>
        <c:axId val="541705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48753532"/>
        <c:crosses val="autoZero"/>
        <c:auto val="1"/>
        <c:lblOffset val="100"/>
        <c:tickLblSkip val="1"/>
        <c:noMultiLvlLbl val="0"/>
      </c:catAx>
      <c:valAx>
        <c:axId val="48753532"/>
        <c:scaling>
          <c:orientation val="minMax"/>
        </c:scaling>
        <c:axPos val="l"/>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5417059"/>
        <c:crossesAt val="1"/>
        <c:crossBetween val="midCat"/>
        <c:dispUnits/>
        <c:majorUnit val="54.69660000000001"/>
        <c:minorUnit val="54.69660000000001"/>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000000"/>
                </a:solidFill>
                <a:latin typeface="Arial"/>
                <a:ea typeface="Arial"/>
                <a:cs typeface="Arial"/>
              </a:rPr>
              <a:t>OBDII MIL Commanded on with DTCs Present  
</a:t>
            </a:r>
            <a:r>
              <a:rPr lang="en-US" cap="none" sz="1375" b="0" i="0" u="none" baseline="0">
                <a:solidFill>
                  <a:srgbClr val="000000"/>
                </a:solidFill>
                <a:latin typeface="Arial"/>
                <a:ea typeface="Arial"/>
                <a:cs typeface="Arial"/>
              </a:rPr>
              <a:t>by Model Year and Vehicle Class </a:t>
            </a:r>
          </a:p>
        </c:rich>
      </c:tx>
      <c:layout>
        <c:manualLayout>
          <c:xMode val="factor"/>
          <c:yMode val="factor"/>
          <c:x val="0.00075"/>
          <c:y val="0"/>
        </c:manualLayout>
      </c:layout>
      <c:spPr>
        <a:noFill/>
        <a:ln w="3175">
          <a:noFill/>
        </a:ln>
      </c:spPr>
    </c:title>
    <c:plotArea>
      <c:layout>
        <c:manualLayout>
          <c:xMode val="edge"/>
          <c:yMode val="edge"/>
          <c:x val="0.0395"/>
          <c:y val="0.2075"/>
          <c:w val="0.882"/>
          <c:h val="0.70675"/>
        </c:manualLayout>
      </c:layout>
      <c:scatterChart>
        <c:scatterStyle val="lineMarker"/>
        <c:varyColors val="0"/>
        <c:ser>
          <c:idx val="0"/>
          <c:order val="0"/>
          <c:tx>
            <c:strRef>
              <c:f>'(2)(xxi) MIL on w DTCs '!$B$7:$D$7</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xVal>
            <c:numRef>
              <c:f>'(2)(xxi) MIL on w DTCs '!$A$9:$A$24</c:f>
              <c:numCache/>
            </c:numRef>
          </c:xVal>
          <c:yVal>
            <c:numRef>
              <c:f>'(2)(xxi) MIL on w DTCs '!$D$9:$D$24</c:f>
              <c:numCache/>
            </c:numRef>
          </c:yVal>
          <c:smooth val="0"/>
        </c:ser>
        <c:ser>
          <c:idx val="1"/>
          <c:order val="1"/>
          <c:tx>
            <c:strRef>
              <c:f>'(2)(xxi) MIL on w DTCs '!$E$7:$G$7</c:f>
              <c:strCache>
                <c:ptCount val="1"/>
                <c:pt idx="0">
                  <c:v>LDGT</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969696"/>
                </a:solidFill>
              </a:ln>
            </c:spPr>
          </c:marker>
          <c:xVal>
            <c:numRef>
              <c:f>'(2)(xxi) MIL on w DTCs '!$A$9:$A$24</c:f>
              <c:numCache/>
            </c:numRef>
          </c:xVal>
          <c:yVal>
            <c:numRef>
              <c:f>'(2)(xxi) MIL on w DTCs '!$G$9:$G$24</c:f>
              <c:numCache/>
            </c:numRef>
          </c:yVal>
          <c:smooth val="0"/>
        </c:ser>
        <c:ser>
          <c:idx val="2"/>
          <c:order val="2"/>
          <c:tx>
            <c:strRef>
              <c:f>'(2)(xxi) MIL on w DTCs '!$H$7:$J$7</c:f>
              <c:strCache>
                <c:ptCount val="1"/>
                <c:pt idx="0">
                  <c:v>MDGV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xVal>
            <c:numRef>
              <c:f>'(2)(xxi) MIL on w DTCs '!$A$9:$A$24</c:f>
              <c:numCache/>
            </c:numRef>
          </c:xVal>
          <c:yVal>
            <c:numRef>
              <c:f>'(2)(xxi) MIL on w DTCs '!$J$9:$J$24</c:f>
              <c:numCache/>
            </c:numRef>
          </c:yVal>
          <c:smooth val="0"/>
        </c:ser>
        <c:axId val="36128605"/>
        <c:axId val="56721990"/>
      </c:scatterChart>
      <c:valAx>
        <c:axId val="36128605"/>
        <c:scaling>
          <c:orientation val="minMax"/>
          <c:max val="2014"/>
          <c:min val="1999"/>
        </c:scaling>
        <c:axPos val="b"/>
        <c:title>
          <c:tx>
            <c:rich>
              <a:bodyPr vert="horz" rot="0" anchor="ctr"/>
              <a:lstStyle/>
              <a:p>
                <a:pPr algn="ctr">
                  <a:defRPr/>
                </a:pPr>
                <a:r>
                  <a:rPr lang="en-US" cap="none" sz="1375" b="1" i="0" u="none" baseline="0">
                    <a:solidFill>
                      <a:srgbClr val="000000"/>
                    </a:solidFill>
                    <a:latin typeface="Arial"/>
                    <a:ea typeface="Arial"/>
                    <a:cs typeface="Arial"/>
                  </a:rPr>
                  <a:t>Model Year</a:t>
                </a:r>
              </a:p>
            </c:rich>
          </c:tx>
          <c:layout>
            <c:manualLayout>
              <c:xMode val="factor"/>
              <c:yMode val="factor"/>
              <c:x val="0"/>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56721990"/>
        <c:crosses val="autoZero"/>
        <c:crossBetween val="midCat"/>
        <c:dispUnits/>
        <c:majorUnit val="1"/>
      </c:valAx>
      <c:valAx>
        <c:axId val="56721990"/>
        <c:scaling>
          <c:orientation val="minMax"/>
          <c:max val="0.2"/>
        </c:scaling>
        <c:axPos val="l"/>
        <c:title>
          <c:tx>
            <c:rich>
              <a:bodyPr vert="horz" rot="-5400000" anchor="ctr"/>
              <a:lstStyle/>
              <a:p>
                <a:pPr algn="ctr">
                  <a:defRPr/>
                </a:pPr>
                <a:r>
                  <a:rPr lang="en-US" cap="none" sz="1375" b="1" i="0" u="none" baseline="0">
                    <a:solidFill>
                      <a:srgbClr val="000000"/>
                    </a:solidFill>
                    <a:latin typeface="Arial"/>
                    <a:ea typeface="Arial"/>
                    <a:cs typeface="Arial"/>
                  </a:rPr>
                  <a:t>Mil On with DTCs Rate (%)</a:t>
                </a:r>
              </a:p>
            </c:rich>
          </c:tx>
          <c:layout>
            <c:manualLayout>
              <c:xMode val="factor"/>
              <c:yMode val="factor"/>
              <c:x val="-0.00125"/>
              <c:y val="-0.020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175" b="1" i="0" u="none" baseline="0">
                <a:solidFill>
                  <a:srgbClr val="000000"/>
                </a:solidFill>
                <a:latin typeface="Arial"/>
                <a:ea typeface="Arial"/>
                <a:cs typeface="Arial"/>
              </a:defRPr>
            </a:pPr>
          </a:p>
        </c:txPr>
        <c:crossAx val="36128605"/>
        <c:crosses val="autoZero"/>
        <c:crossBetween val="midCat"/>
        <c:dispUnits/>
        <c:majorUnit val="0.05"/>
      </c:valAx>
      <c:spPr>
        <a:noFill/>
        <a:ln w="12700">
          <a:solidFill>
            <a:srgbClr val="808080"/>
          </a:solidFill>
        </a:ln>
      </c:spPr>
    </c:plotArea>
    <c:legend>
      <c:legendPos val="r"/>
      <c:layout>
        <c:manualLayout>
          <c:xMode val="edge"/>
          <c:yMode val="edge"/>
          <c:x val="0.80725"/>
          <c:y val="0.2445"/>
          <c:w val="0.083"/>
          <c:h val="0.1357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000000"/>
                </a:solidFill>
                <a:latin typeface="Arial"/>
                <a:ea typeface="Arial"/>
                <a:cs typeface="Arial"/>
              </a:rPr>
              <a:t>OBDII MIL Commanded on with DTCs Present 
</a:t>
            </a:r>
            <a:r>
              <a:rPr lang="en-US" cap="none" sz="1375" b="0" i="0" u="none" baseline="0">
                <a:solidFill>
                  <a:srgbClr val="000000"/>
                </a:solidFill>
                <a:latin typeface="Arial"/>
                <a:ea typeface="Arial"/>
                <a:cs typeface="Arial"/>
              </a:rPr>
              <a:t>by Model Year and Vehicle Class </a:t>
            </a:r>
          </a:p>
        </c:rich>
      </c:tx>
      <c:layout>
        <c:manualLayout>
          <c:xMode val="factor"/>
          <c:yMode val="factor"/>
          <c:x val="0.00075"/>
          <c:y val="0"/>
        </c:manualLayout>
      </c:layout>
      <c:spPr>
        <a:noFill/>
        <a:ln w="3175">
          <a:noFill/>
        </a:ln>
      </c:spPr>
    </c:title>
    <c:plotArea>
      <c:layout>
        <c:manualLayout>
          <c:xMode val="edge"/>
          <c:yMode val="edge"/>
          <c:x val="0.04025"/>
          <c:y val="0.1675"/>
          <c:w val="0.89"/>
          <c:h val="0.747"/>
        </c:manualLayout>
      </c:layout>
      <c:lineChart>
        <c:grouping val="standard"/>
        <c:varyColors val="0"/>
        <c:ser>
          <c:idx val="0"/>
          <c:order val="0"/>
          <c:tx>
            <c:strRef>
              <c:f>'(2)(xxi) MIL on w DTCs '!$B$7:$D$7</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cat>
            <c:numRef>
              <c:f>'(2)(xxi) MIL on w DTCs '!$A$9:$A$24</c:f>
              <c:numCache/>
            </c:numRef>
          </c:cat>
          <c:val>
            <c:numRef>
              <c:f>'(2)(xxi) MIL on w DTCs '!$B$9:$B$24</c:f>
              <c:numCache/>
            </c:numRef>
          </c:val>
          <c:smooth val="0"/>
        </c:ser>
        <c:ser>
          <c:idx val="1"/>
          <c:order val="1"/>
          <c:tx>
            <c:strRef>
              <c:f>'(2)(xxi) MIL on w DTCs '!$E$7:$G$7</c:f>
              <c:strCache>
                <c:ptCount val="1"/>
                <c:pt idx="0">
                  <c:v>LDGT</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969696"/>
                </a:solidFill>
              </a:ln>
            </c:spPr>
          </c:marker>
          <c:cat>
            <c:numRef>
              <c:f>'(2)(xxi) MIL on w DTCs '!$A$9:$A$24</c:f>
              <c:numCache/>
            </c:numRef>
          </c:cat>
          <c:val>
            <c:numRef>
              <c:f>'(2)(xxi) MIL on w DTCs '!$E$9:$E$24</c:f>
              <c:numCache/>
            </c:numRef>
          </c:val>
          <c:smooth val="0"/>
        </c:ser>
        <c:ser>
          <c:idx val="2"/>
          <c:order val="2"/>
          <c:tx>
            <c:strRef>
              <c:f>'(2)(xxi) MIL on w DTCs '!$H$7:$J$7</c:f>
              <c:strCache>
                <c:ptCount val="1"/>
                <c:pt idx="0">
                  <c:v>MDGV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cat>
            <c:numRef>
              <c:f>'(2)(xxi) MIL on w DTCs '!$A$9:$A$24</c:f>
              <c:numCache/>
            </c:numRef>
          </c:cat>
          <c:val>
            <c:numRef>
              <c:f>'(2)(xxi) MIL on w DTCs '!$H$9:$H$24</c:f>
              <c:numCache/>
            </c:numRef>
          </c:val>
          <c:smooth val="0"/>
        </c:ser>
        <c:marker val="1"/>
        <c:axId val="40735863"/>
        <c:axId val="31078448"/>
      </c:lineChart>
      <c:catAx>
        <c:axId val="40735863"/>
        <c:scaling>
          <c:orientation val="minMax"/>
        </c:scaling>
        <c:axPos val="b"/>
        <c:title>
          <c:tx>
            <c:rich>
              <a:bodyPr vert="horz" rot="0" anchor="ctr"/>
              <a:lstStyle/>
              <a:p>
                <a:pPr algn="ctr">
                  <a:defRPr/>
                </a:pPr>
                <a:r>
                  <a:rPr lang="en-US" cap="none" sz="1375" b="1" i="0" u="none" baseline="0">
                    <a:solidFill>
                      <a:srgbClr val="000000"/>
                    </a:solidFill>
                    <a:latin typeface="Arial"/>
                    <a:ea typeface="Arial"/>
                    <a:cs typeface="Arial"/>
                  </a:rPr>
                  <a:t>Model Year</a:t>
                </a:r>
              </a:p>
            </c:rich>
          </c:tx>
          <c:layout>
            <c:manualLayout>
              <c:xMode val="factor"/>
              <c:yMode val="factor"/>
              <c:x val="0"/>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31078448"/>
        <c:crosses val="autoZero"/>
        <c:auto val="1"/>
        <c:lblOffset val="100"/>
        <c:tickLblSkip val="1"/>
        <c:noMultiLvlLbl val="0"/>
      </c:catAx>
      <c:valAx>
        <c:axId val="31078448"/>
        <c:scaling>
          <c:orientation val="minMax"/>
        </c:scaling>
        <c:axPos val="l"/>
        <c:title>
          <c:tx>
            <c:rich>
              <a:bodyPr vert="horz" rot="-5400000" anchor="ctr"/>
              <a:lstStyle/>
              <a:p>
                <a:pPr algn="ctr">
                  <a:defRPr/>
                </a:pPr>
                <a:r>
                  <a:rPr lang="en-US" cap="none" sz="1375" b="1" i="0" u="none" baseline="0">
                    <a:solidFill>
                      <a:srgbClr val="000000"/>
                    </a:solidFill>
                    <a:latin typeface="Arial"/>
                    <a:ea typeface="Arial"/>
                    <a:cs typeface="Arial"/>
                  </a:rPr>
                  <a:t>Number of MIL On</a:t>
                </a:r>
              </a:p>
            </c:rich>
          </c:tx>
          <c:layout>
            <c:manualLayout>
              <c:xMode val="factor"/>
              <c:yMode val="factor"/>
              <c:x val="-0.00125"/>
              <c:y val="-0.000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175" b="1" i="0" u="none" baseline="0">
                <a:solidFill>
                  <a:srgbClr val="000000"/>
                </a:solidFill>
                <a:latin typeface="Arial"/>
                <a:ea typeface="Arial"/>
                <a:cs typeface="Arial"/>
              </a:defRPr>
            </a:pPr>
          </a:p>
        </c:txPr>
        <c:crossAx val="40735863"/>
        <c:crossesAt val="1"/>
        <c:crossBetween val="midCat"/>
        <c:dispUnits/>
      </c:valAx>
      <c:spPr>
        <a:noFill/>
        <a:ln w="12700">
          <a:solidFill>
            <a:srgbClr val="808080"/>
          </a:solidFill>
        </a:ln>
      </c:spPr>
    </c:plotArea>
    <c:legend>
      <c:legendPos val="r"/>
      <c:layout>
        <c:manualLayout>
          <c:xMode val="edge"/>
          <c:yMode val="edge"/>
          <c:x val="0.8145"/>
          <c:y val="0.2035"/>
          <c:w val="0.08275"/>
          <c:h val="0.138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000000"/>
                </a:solidFill>
                <a:latin typeface="Arial"/>
                <a:ea typeface="Arial"/>
                <a:cs typeface="Arial"/>
              </a:rPr>
              <a:t>OBDII MIL Commanded off and No DTCs Present
</a:t>
            </a:r>
            <a:r>
              <a:rPr lang="en-US" cap="none" sz="1375" b="0" i="0" u="none" baseline="0">
                <a:solidFill>
                  <a:srgbClr val="000000"/>
                </a:solidFill>
                <a:latin typeface="Arial"/>
                <a:ea typeface="Arial"/>
                <a:cs typeface="Arial"/>
              </a:rPr>
              <a:t>by Model Year and Vehicle Class </a:t>
            </a:r>
          </a:p>
        </c:rich>
      </c:tx>
      <c:layout>
        <c:manualLayout>
          <c:xMode val="factor"/>
          <c:yMode val="factor"/>
          <c:x val="0.001"/>
          <c:y val="0"/>
        </c:manualLayout>
      </c:layout>
      <c:spPr>
        <a:noFill/>
        <a:ln w="3175">
          <a:noFill/>
        </a:ln>
      </c:spPr>
    </c:title>
    <c:plotArea>
      <c:layout>
        <c:manualLayout>
          <c:xMode val="edge"/>
          <c:yMode val="edge"/>
          <c:x val="0.04175"/>
          <c:y val="0.1715"/>
          <c:w val="0.88525"/>
          <c:h val="0.737"/>
        </c:manualLayout>
      </c:layout>
      <c:scatterChart>
        <c:scatterStyle val="lineMarker"/>
        <c:varyColors val="0"/>
        <c:ser>
          <c:idx val="0"/>
          <c:order val="0"/>
          <c:tx>
            <c:strRef>
              <c:f>'(2)(xxii) MIL off no DTCs '!$B$8:$D$8</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xVal>
            <c:numRef>
              <c:f>'(2)(xxii) MIL off no DTCs '!$A$10:$A$25</c:f>
              <c:numCache/>
            </c:numRef>
          </c:xVal>
          <c:yVal>
            <c:numRef>
              <c:f>'(2)(xxii) MIL off no DTCs '!$B$10:$B$25</c:f>
              <c:numCache/>
            </c:numRef>
          </c:yVal>
          <c:smooth val="0"/>
        </c:ser>
        <c:ser>
          <c:idx val="1"/>
          <c:order val="1"/>
          <c:tx>
            <c:strRef>
              <c:f>'(2)(xxii) MIL off no DTCs '!$E$8:$G$8</c:f>
              <c:strCache>
                <c:ptCount val="1"/>
                <c:pt idx="0">
                  <c:v>LDGT</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969696"/>
                </a:solidFill>
              </a:ln>
            </c:spPr>
          </c:marker>
          <c:xVal>
            <c:numRef>
              <c:f>'(2)(xxii) MIL off no DTCs '!$A$10:$A$25</c:f>
              <c:numCache/>
            </c:numRef>
          </c:xVal>
          <c:yVal>
            <c:numRef>
              <c:f>'(2)(xxii) MIL off no DTCs '!$E$10:$E$25</c:f>
              <c:numCache/>
            </c:numRef>
          </c:yVal>
          <c:smooth val="0"/>
        </c:ser>
        <c:ser>
          <c:idx val="2"/>
          <c:order val="2"/>
          <c:tx>
            <c:strRef>
              <c:f>'(2)(xxii) MIL off no DTCs '!$H$8:$J$8</c:f>
              <c:strCache>
                <c:ptCount val="1"/>
                <c:pt idx="0">
                  <c:v>MDGV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xVal>
            <c:numRef>
              <c:f>'(2)(xxii) MIL off no DTCs '!$A$10:$A$25</c:f>
              <c:numCache/>
            </c:numRef>
          </c:xVal>
          <c:yVal>
            <c:numRef>
              <c:f>'(2)(xxii) MIL off no DTCs '!$H$10:$H$25</c:f>
              <c:numCache/>
            </c:numRef>
          </c:yVal>
          <c:smooth val="0"/>
        </c:ser>
        <c:axId val="11270577"/>
        <c:axId val="34326330"/>
      </c:scatterChart>
      <c:valAx>
        <c:axId val="11270577"/>
        <c:scaling>
          <c:orientation val="minMax"/>
          <c:max val="2014"/>
          <c:min val="1999"/>
        </c:scaling>
        <c:axPos val="b"/>
        <c:title>
          <c:tx>
            <c:rich>
              <a:bodyPr vert="horz" rot="0" anchor="ctr"/>
              <a:lstStyle/>
              <a:p>
                <a:pPr algn="ctr">
                  <a:defRPr/>
                </a:pPr>
                <a:r>
                  <a:rPr lang="en-US" cap="none" sz="1375" b="1" i="0" u="none" baseline="0">
                    <a:solidFill>
                      <a:srgbClr val="000000"/>
                    </a:solidFill>
                    <a:latin typeface="Arial"/>
                    <a:ea typeface="Arial"/>
                    <a:cs typeface="Arial"/>
                  </a:rPr>
                  <a:t>Model Year</a:t>
                </a:r>
              </a:p>
            </c:rich>
          </c:tx>
          <c:layout>
            <c:manualLayout>
              <c:xMode val="factor"/>
              <c:yMode val="factor"/>
              <c:x val="-0.0015"/>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75" b="1" i="0" u="none" baseline="0">
                <a:solidFill>
                  <a:srgbClr val="000000"/>
                </a:solidFill>
                <a:latin typeface="Arial"/>
                <a:ea typeface="Arial"/>
                <a:cs typeface="Arial"/>
              </a:defRPr>
            </a:pPr>
          </a:p>
        </c:txPr>
        <c:crossAx val="34326330"/>
        <c:crosses val="autoZero"/>
        <c:crossBetween val="midCat"/>
        <c:dispUnits/>
        <c:majorUnit val="1"/>
      </c:valAx>
      <c:valAx>
        <c:axId val="34326330"/>
        <c:scaling>
          <c:orientation val="minMax"/>
        </c:scaling>
        <c:axPos val="l"/>
        <c:title>
          <c:tx>
            <c:rich>
              <a:bodyPr vert="horz" rot="-5400000" anchor="ctr"/>
              <a:lstStyle/>
              <a:p>
                <a:pPr algn="ctr">
                  <a:defRPr/>
                </a:pPr>
                <a:r>
                  <a:rPr lang="en-US" cap="none" sz="1375" b="1" i="0" u="none" baseline="0">
                    <a:solidFill>
                      <a:srgbClr val="000000"/>
                    </a:solidFill>
                    <a:latin typeface="Arial"/>
                    <a:ea typeface="Arial"/>
                    <a:cs typeface="Arial"/>
                  </a:rPr>
                  <a:t>Number of MIL Off</a:t>
                </a:r>
              </a:p>
            </c:rich>
          </c:tx>
          <c:layout>
            <c:manualLayout>
              <c:xMode val="factor"/>
              <c:yMode val="factor"/>
              <c:x val="-0.0015"/>
              <c:y val="0.003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175" b="1" i="0" u="none" baseline="0">
                <a:solidFill>
                  <a:srgbClr val="000000"/>
                </a:solidFill>
                <a:latin typeface="Arial"/>
                <a:ea typeface="Arial"/>
                <a:cs typeface="Arial"/>
              </a:defRPr>
            </a:pPr>
          </a:p>
        </c:txPr>
        <c:crossAx val="11270577"/>
        <c:crosses val="autoZero"/>
        <c:crossBetween val="midCat"/>
        <c:dispUnits/>
      </c:valAx>
      <c:spPr>
        <a:noFill/>
        <a:ln w="12700">
          <a:solidFill>
            <a:srgbClr val="808080"/>
          </a:solidFill>
        </a:ln>
      </c:spPr>
    </c:plotArea>
    <c:legend>
      <c:legendPos val="r"/>
      <c:layout>
        <c:manualLayout>
          <c:xMode val="edge"/>
          <c:yMode val="edge"/>
          <c:x val="0.79175"/>
          <c:y val="0.22475"/>
          <c:w val="0.09725"/>
          <c:h val="0.114"/>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19025"/>
          <c:w val="0.79775"/>
          <c:h val="0.737"/>
        </c:manualLayout>
      </c:layout>
      <c:lineChart>
        <c:grouping val="standard"/>
        <c:varyColors val="0"/>
        <c:ser>
          <c:idx val="0"/>
          <c:order val="0"/>
          <c:tx>
            <c:strRef>
              <c:f>'(2)(xxii) MIL off no DTCs '!$B$8:$D$8</c:f>
              <c:strCache>
                <c:ptCount val="1"/>
                <c:pt idx="0">
                  <c:v>LDGV</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'(2)(xxii) MIL off no DTCs '!$A$10:$A$25</c:f>
              <c:numCache/>
            </c:numRef>
          </c:cat>
          <c:val>
            <c:numRef>
              <c:f>'(2)(xxii) MIL off no DTCs '!$D$10:$D$25</c:f>
              <c:numCache/>
            </c:numRef>
          </c:val>
          <c:smooth val="0"/>
        </c:ser>
        <c:ser>
          <c:idx val="1"/>
          <c:order val="1"/>
          <c:tx>
            <c:strRef>
              <c:f>'(2)(xxii) MIL off no DTCs '!$E$8:$G$8</c:f>
              <c:strCache>
                <c:ptCount val="1"/>
                <c:pt idx="0">
                  <c:v>LDGT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'(2)(xxii) MIL off no DTCs '!$G$10:$G$25</c:f>
              <c:numCache/>
            </c:numRef>
          </c:val>
          <c:smooth val="0"/>
        </c:ser>
        <c:ser>
          <c:idx val="2"/>
          <c:order val="2"/>
          <c:tx>
            <c:strRef>
              <c:f>'(2)(xxii) MIL off no DTCs '!$H$8:$J$8</c:f>
              <c:strCache>
                <c:ptCount val="1"/>
                <c:pt idx="0">
                  <c:v>MDGV</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val>
            <c:numRef>
              <c:f>'(2)(xxii) MIL off no DTCs '!$J$10:$J$25</c:f>
              <c:numCache/>
            </c:numRef>
          </c:val>
          <c:smooth val="0"/>
        </c:ser>
        <c:marker val="1"/>
        <c:axId val="40501515"/>
        <c:axId val="28969316"/>
      </c:lineChart>
      <c:catAx>
        <c:axId val="40501515"/>
        <c:scaling>
          <c:orientation val="minMax"/>
        </c:scaling>
        <c:axPos val="b"/>
        <c:title>
          <c:tx>
            <c:rich>
              <a:bodyPr vert="horz" rot="0" anchor="ctr"/>
              <a:lstStyle/>
              <a:p>
                <a:pPr algn="ctr">
                  <a:defRPr/>
                </a:pPr>
                <a:r>
                  <a:rPr lang="en-US" cap="none" sz="1375" b="1" i="0" u="none" baseline="0">
                    <a:solidFill>
                      <a:srgbClr val="000000"/>
                    </a:solidFill>
                    <a:latin typeface="Arial"/>
                    <a:ea typeface="Arial"/>
                    <a:cs typeface="Arial"/>
                  </a:rPr>
                  <a:t>Model Year</a:t>
                </a:r>
              </a:p>
            </c:rich>
          </c:tx>
          <c:layout>
            <c:manualLayout>
              <c:xMode val="factor"/>
              <c:yMode val="factor"/>
              <c:x val="0.00275"/>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28969316"/>
        <c:crosses val="autoZero"/>
        <c:auto val="1"/>
        <c:lblOffset val="100"/>
        <c:tickLblSkip val="1"/>
        <c:noMultiLvlLbl val="0"/>
      </c:catAx>
      <c:valAx>
        <c:axId val="28969316"/>
        <c:scaling>
          <c:orientation val="minMax"/>
          <c:max val="1"/>
        </c:scaling>
        <c:axPos val="l"/>
        <c:title>
          <c:tx>
            <c:rich>
              <a:bodyPr vert="horz" rot="-5400000" anchor="ctr"/>
              <a:lstStyle/>
              <a:p>
                <a:pPr algn="ctr">
                  <a:defRPr/>
                </a:pPr>
                <a:r>
                  <a:rPr lang="en-US" cap="none" sz="1375" b="1" i="0" u="none" baseline="0">
                    <a:solidFill>
                      <a:srgbClr val="000000"/>
                    </a:solidFill>
                    <a:latin typeface="Arial"/>
                    <a:ea typeface="Arial"/>
                    <a:cs typeface="Arial"/>
                  </a:rPr>
                  <a:t>MIL Off with no DTCs Rate (%)</a:t>
                </a:r>
              </a:p>
            </c:rich>
          </c:tx>
          <c:layout>
            <c:manualLayout>
              <c:xMode val="factor"/>
              <c:yMode val="factor"/>
              <c:x val="-0.0055"/>
              <c:y val="-0.043"/>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175" b="1" i="0" u="none" baseline="0">
                <a:solidFill>
                  <a:srgbClr val="000000"/>
                </a:solidFill>
                <a:latin typeface="Arial"/>
                <a:ea typeface="Arial"/>
                <a:cs typeface="Arial"/>
              </a:defRPr>
            </a:pPr>
          </a:p>
        </c:txPr>
        <c:crossAx val="40501515"/>
        <c:crossesAt val="1"/>
        <c:crossBetween val="between"/>
        <c:dispUnits/>
      </c:valAx>
      <c:spPr>
        <a:noFill/>
        <a:ln w="12700">
          <a:solidFill>
            <a:srgbClr val="808080"/>
          </a:solidFill>
        </a:ln>
      </c:spPr>
    </c:plotArea>
    <c:legend>
      <c:legendPos val="r"/>
      <c:layout>
        <c:manualLayout>
          <c:xMode val="edge"/>
          <c:yMode val="edge"/>
          <c:x val="0.7625"/>
          <c:y val="0.342"/>
          <c:w val="0.086"/>
          <c:h val="0.1107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000000"/>
                </a:solidFill>
                <a:latin typeface="Arial"/>
                <a:ea typeface="Arial"/>
                <a:cs typeface="Arial"/>
              </a:rPr>
              <a:t>Vehicle "Not Ready" for OBDII Test 
</a:t>
            </a:r>
            <a:r>
              <a:rPr lang="en-US" cap="none" sz="1375" b="0" i="0" u="none" baseline="0">
                <a:solidFill>
                  <a:srgbClr val="000000"/>
                </a:solidFill>
                <a:latin typeface="Arial"/>
                <a:ea typeface="Arial"/>
                <a:cs typeface="Arial"/>
              </a:rPr>
              <a:t>by Model Year and Vehicle Class </a:t>
            </a:r>
          </a:p>
        </c:rich>
      </c:tx>
      <c:layout>
        <c:manualLayout>
          <c:xMode val="factor"/>
          <c:yMode val="factor"/>
          <c:x val="0.001"/>
          <c:y val="0"/>
        </c:manualLayout>
      </c:layout>
      <c:spPr>
        <a:noFill/>
        <a:ln w="3175">
          <a:noFill/>
        </a:ln>
      </c:spPr>
    </c:title>
    <c:plotArea>
      <c:layout>
        <c:manualLayout>
          <c:xMode val="edge"/>
          <c:yMode val="edge"/>
          <c:x val="0.0355"/>
          <c:y val="0.1235"/>
          <c:w val="0.89425"/>
          <c:h val="0.79025"/>
        </c:manualLayout>
      </c:layout>
      <c:lineChart>
        <c:grouping val="standard"/>
        <c:varyColors val="0"/>
        <c:ser>
          <c:idx val="0"/>
          <c:order val="0"/>
          <c:tx>
            <c:strRef>
              <c:f>'(2)(xxiii) Not Ready Failures'!$B$9:$D$9</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cat>
            <c:numRef>
              <c:f>'(2)(xxiii) Not Ready Failures'!$A$11:$A$26</c:f>
              <c:numCache/>
            </c:numRef>
          </c:cat>
          <c:val>
            <c:numRef>
              <c:f>'(2)(xxiii) Not Ready Failures'!$B$11:$B$26</c:f>
              <c:numCache/>
            </c:numRef>
          </c:val>
          <c:smooth val="0"/>
        </c:ser>
        <c:ser>
          <c:idx val="1"/>
          <c:order val="1"/>
          <c:tx>
            <c:strRef>
              <c:f>'(2)(xxiii) Not Ready Failures'!$E$9:$G$9</c:f>
              <c:strCache>
                <c:ptCount val="1"/>
                <c:pt idx="0">
                  <c:v>LDGT</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969696"/>
                </a:solidFill>
              </a:ln>
            </c:spPr>
          </c:marker>
          <c:cat>
            <c:numRef>
              <c:f>'(2)(xxiii) Not Ready Failures'!$A$11:$A$26</c:f>
              <c:numCache/>
            </c:numRef>
          </c:cat>
          <c:val>
            <c:numRef>
              <c:f>'(2)(xxiii) Not Ready Failures'!$E$11:$E$26</c:f>
              <c:numCache/>
            </c:numRef>
          </c:val>
          <c:smooth val="0"/>
        </c:ser>
        <c:ser>
          <c:idx val="2"/>
          <c:order val="2"/>
          <c:tx>
            <c:strRef>
              <c:f>'(2)(xxiii) Not Ready Failures'!$H$9:$J$9</c:f>
              <c:strCache>
                <c:ptCount val="1"/>
                <c:pt idx="0">
                  <c:v>MDGV</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val>
            <c:numRef>
              <c:f>'(2)(xxiii) Not Ready Failures'!$H$11:$H$26</c:f>
              <c:numCache/>
            </c:numRef>
          </c:val>
          <c:smooth val="0"/>
        </c:ser>
        <c:ser>
          <c:idx val="3"/>
          <c:order val="3"/>
          <c:tx>
            <c:strRef>
              <c:f>'(2)(xxiii) Not Ready Failures'!$Q$9:$S$9</c:f>
              <c:strCache>
                <c:ptCount val="1"/>
                <c:pt idx="0">
                  <c:v>MDDV</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val>
            <c:numRef>
              <c:f>'(2)(xxiii) Not Ready Failures'!$Q$11:$Q$26</c:f>
              <c:numCache/>
            </c:numRef>
          </c:val>
          <c:smooth val="0"/>
        </c:ser>
        <c:marker val="1"/>
        <c:axId val="59397253"/>
        <c:axId val="64813230"/>
      </c:lineChart>
      <c:catAx>
        <c:axId val="59397253"/>
        <c:scaling>
          <c:orientation val="minMax"/>
        </c:scaling>
        <c:axPos val="b"/>
        <c:title>
          <c:tx>
            <c:rich>
              <a:bodyPr vert="horz" rot="0" anchor="ctr"/>
              <a:lstStyle/>
              <a:p>
                <a:pPr algn="ctr">
                  <a:defRPr/>
                </a:pPr>
                <a:r>
                  <a:rPr lang="en-US" cap="none" sz="1375" b="1" i="0" u="none" baseline="0">
                    <a:solidFill>
                      <a:srgbClr val="000000"/>
                    </a:solidFill>
                    <a:latin typeface="Arial"/>
                    <a:ea typeface="Arial"/>
                    <a:cs typeface="Arial"/>
                  </a:rPr>
                  <a:t>Model Year</a:t>
                </a:r>
              </a:p>
            </c:rich>
          </c:tx>
          <c:layout>
            <c:manualLayout>
              <c:xMode val="factor"/>
              <c:yMode val="factor"/>
              <c:x val="0"/>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75" b="1" i="0" u="none" baseline="0">
                <a:solidFill>
                  <a:srgbClr val="000000"/>
                </a:solidFill>
                <a:latin typeface="Arial"/>
                <a:ea typeface="Arial"/>
                <a:cs typeface="Arial"/>
              </a:defRPr>
            </a:pPr>
          </a:p>
        </c:txPr>
        <c:crossAx val="64813230"/>
        <c:crosses val="autoZero"/>
        <c:auto val="1"/>
        <c:lblOffset val="100"/>
        <c:tickLblSkip val="1"/>
        <c:noMultiLvlLbl val="0"/>
      </c:catAx>
      <c:valAx>
        <c:axId val="64813230"/>
        <c:scaling>
          <c:logBase val="10"/>
          <c:orientation val="minMax"/>
        </c:scaling>
        <c:axPos val="l"/>
        <c:title>
          <c:tx>
            <c:rich>
              <a:bodyPr vert="horz" rot="-5400000" anchor="ctr"/>
              <a:lstStyle/>
              <a:p>
                <a:pPr algn="ctr">
                  <a:defRPr/>
                </a:pPr>
                <a:r>
                  <a:rPr lang="en-US" cap="none" sz="1375" b="1" i="0" u="none" baseline="0">
                    <a:solidFill>
                      <a:srgbClr val="000000"/>
                    </a:solidFill>
                    <a:latin typeface="Arial"/>
                    <a:ea typeface="Arial"/>
                    <a:cs typeface="Arial"/>
                  </a:rPr>
                  <a:t>Number of Not Ready Vehicles</a:t>
                </a:r>
              </a:p>
            </c:rich>
          </c:tx>
          <c:layout>
            <c:manualLayout>
              <c:xMode val="factor"/>
              <c:yMode val="factor"/>
              <c:x val="0.00075"/>
              <c:y val="0.00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175" b="1" i="0" u="none" baseline="0">
                <a:solidFill>
                  <a:srgbClr val="000000"/>
                </a:solidFill>
                <a:latin typeface="Arial"/>
                <a:ea typeface="Arial"/>
                <a:cs typeface="Arial"/>
              </a:defRPr>
            </a:pPr>
          </a:p>
        </c:txPr>
        <c:crossAx val="59397253"/>
        <c:crossesAt val="1"/>
        <c:crossBetween val="midCat"/>
        <c:dispUnits/>
      </c:valAx>
      <c:spPr>
        <a:noFill/>
        <a:ln w="12700">
          <a:solidFill>
            <a:srgbClr val="808080"/>
          </a:solidFill>
        </a:ln>
      </c:spPr>
    </c:plotArea>
    <c:legend>
      <c:legendPos val="r"/>
      <c:layout>
        <c:manualLayout>
          <c:xMode val="edge"/>
          <c:yMode val="edge"/>
          <c:x val="0.77825"/>
          <c:y val="0.192"/>
          <c:w val="0.07925"/>
          <c:h val="0.158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75" b="0" i="0" u="none" baseline="0">
          <a:solidFill>
            <a:srgbClr val="000000"/>
          </a:solidFill>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5"/>
          <c:y val="0.183"/>
          <c:w val="0.838"/>
          <c:h val="0.74525"/>
        </c:manualLayout>
      </c:layout>
      <c:lineChart>
        <c:grouping val="standard"/>
        <c:varyColors val="0"/>
        <c:ser>
          <c:idx val="0"/>
          <c:order val="0"/>
          <c:tx>
            <c:strRef>
              <c:f>'(2)(xxiii) Not Ready Failures'!$B$9:$D$9</c:f>
              <c:strCache>
                <c:ptCount val="1"/>
                <c:pt idx="0">
                  <c:v>LDGV</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'(2)(xxiii) Not Ready Failures'!$A$11:$A$26</c:f>
              <c:numCache/>
            </c:numRef>
          </c:cat>
          <c:val>
            <c:numRef>
              <c:f>'(2)(xxiii) Not Ready Failures'!$D$11:$D$26</c:f>
              <c:numCache/>
            </c:numRef>
          </c:val>
          <c:smooth val="0"/>
        </c:ser>
        <c:ser>
          <c:idx val="1"/>
          <c:order val="1"/>
          <c:tx>
            <c:strRef>
              <c:f>'(2)(xxiii) Not Ready Failures'!$E$9:$G$9</c:f>
              <c:strCache>
                <c:ptCount val="1"/>
                <c:pt idx="0">
                  <c:v>LDGT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'(2)(xxiii) Not Ready Failures'!$G$11:$G$26</c:f>
              <c:numCache/>
            </c:numRef>
          </c:val>
          <c:smooth val="0"/>
        </c:ser>
        <c:ser>
          <c:idx val="2"/>
          <c:order val="2"/>
          <c:tx>
            <c:strRef>
              <c:f>'(2)(xxiii) Not Ready Failures'!$H$9:$J$9</c:f>
              <c:strCache>
                <c:ptCount val="1"/>
                <c:pt idx="0">
                  <c:v>MDGV</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val>
            <c:numRef>
              <c:f>'(2)(xxiii) Not Ready Failures'!$J$11:$J$26</c:f>
              <c:numCache/>
            </c:numRef>
          </c:val>
          <c:smooth val="0"/>
        </c:ser>
        <c:ser>
          <c:idx val="3"/>
          <c:order val="3"/>
          <c:tx>
            <c:strRef>
              <c:f>'(2)(xxiii) Not Ready Failures'!$Q$9:$S$9</c:f>
              <c:strCache>
                <c:ptCount val="1"/>
                <c:pt idx="0">
                  <c:v>MDDV</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val>
            <c:numRef>
              <c:f>'(2)(xxiii) Not Ready Failures'!$S$11:$S$26</c:f>
              <c:numCache/>
            </c:numRef>
          </c:val>
          <c:smooth val="0"/>
        </c:ser>
        <c:marker val="1"/>
        <c:axId val="46448159"/>
        <c:axId val="15380248"/>
      </c:lineChart>
      <c:catAx>
        <c:axId val="46448159"/>
        <c:scaling>
          <c:orientation val="minMax"/>
        </c:scaling>
        <c:axPos val="b"/>
        <c:title>
          <c:tx>
            <c:rich>
              <a:bodyPr vert="horz" rot="0" anchor="ctr"/>
              <a:lstStyle/>
              <a:p>
                <a:pPr algn="ctr">
                  <a:defRPr/>
                </a:pPr>
                <a:r>
                  <a:rPr lang="en-US" cap="none" sz="1375" b="1" i="0" u="none" baseline="0">
                    <a:solidFill>
                      <a:srgbClr val="000000"/>
                    </a:solidFill>
                    <a:latin typeface="Arial"/>
                    <a:ea typeface="Arial"/>
                    <a:cs typeface="Arial"/>
                  </a:rPr>
                  <a:t>Model Year</a:t>
                </a:r>
              </a:p>
            </c:rich>
          </c:tx>
          <c:layout>
            <c:manualLayout>
              <c:xMode val="factor"/>
              <c:yMode val="factor"/>
              <c:x val="0"/>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75" b="1" i="0" u="none" baseline="0">
                <a:solidFill>
                  <a:srgbClr val="000000"/>
                </a:solidFill>
                <a:latin typeface="Arial"/>
                <a:ea typeface="Arial"/>
                <a:cs typeface="Arial"/>
              </a:defRPr>
            </a:pPr>
          </a:p>
        </c:txPr>
        <c:crossAx val="15380248"/>
        <c:crosses val="autoZero"/>
        <c:auto val="1"/>
        <c:lblOffset val="100"/>
        <c:tickLblSkip val="1"/>
        <c:noMultiLvlLbl val="0"/>
      </c:catAx>
      <c:valAx>
        <c:axId val="15380248"/>
        <c:scaling>
          <c:orientation val="minMax"/>
        </c:scaling>
        <c:axPos val="l"/>
        <c:title>
          <c:tx>
            <c:rich>
              <a:bodyPr vert="horz" rot="-5400000" anchor="ctr"/>
              <a:lstStyle/>
              <a:p>
                <a:pPr algn="ctr">
                  <a:defRPr/>
                </a:pPr>
                <a:r>
                  <a:rPr lang="en-US" cap="none" sz="1375" b="1" i="0" u="none" baseline="0">
                    <a:solidFill>
                      <a:srgbClr val="000000"/>
                    </a:solidFill>
                    <a:latin typeface="Arial"/>
                    <a:ea typeface="Arial"/>
                    <a:cs typeface="Arial"/>
                  </a:rPr>
                  <a:t>Not Ready (%)</a:t>
                </a:r>
              </a:p>
            </c:rich>
          </c:tx>
          <c:layout>
            <c:manualLayout>
              <c:xMode val="factor"/>
              <c:yMode val="factor"/>
              <c:x val="-0.006"/>
              <c:y val="0.005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75" b="1" i="0" u="none" baseline="0">
                <a:solidFill>
                  <a:srgbClr val="000000"/>
                </a:solidFill>
                <a:latin typeface="Arial"/>
                <a:ea typeface="Arial"/>
                <a:cs typeface="Arial"/>
              </a:defRPr>
            </a:pPr>
          </a:p>
        </c:txPr>
        <c:crossAx val="46448159"/>
        <c:crossesAt val="1"/>
        <c:crossBetween val="between"/>
        <c:dispUnits/>
      </c:valAx>
      <c:spPr>
        <a:noFill/>
        <a:ln w="12700">
          <a:solidFill>
            <a:srgbClr val="808080"/>
          </a:solidFill>
        </a:ln>
      </c:spPr>
    </c:plotArea>
    <c:legend>
      <c:legendPos val="r"/>
      <c:layout>
        <c:manualLayout>
          <c:xMode val="edge"/>
          <c:yMode val="edge"/>
          <c:x val="0.73"/>
          <c:y val="0.2505"/>
          <c:w val="0.07925"/>
          <c:h val="0.167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solidFill>
                  <a:srgbClr val="000000"/>
                </a:solidFill>
                <a:latin typeface="Arial"/>
                <a:ea typeface="Arial"/>
                <a:cs typeface="Arial"/>
              </a:rPr>
              <a:t>Vehicle "Turnaways" for OBDII Test
</a:t>
            </a:r>
            <a:r>
              <a:rPr lang="en-US" cap="none" sz="1325" b="0" i="0" u="none" baseline="0">
                <a:solidFill>
                  <a:srgbClr val="000000"/>
                </a:solidFill>
                <a:latin typeface="Arial"/>
                <a:ea typeface="Arial"/>
                <a:cs typeface="Arial"/>
              </a:rPr>
              <a:t>by Model Year and Vehicle Class </a:t>
            </a:r>
          </a:p>
        </c:rich>
      </c:tx>
      <c:layout>
        <c:manualLayout>
          <c:xMode val="factor"/>
          <c:yMode val="factor"/>
          <c:x val="-0.01175"/>
          <c:y val="-0.00175"/>
        </c:manualLayout>
      </c:layout>
      <c:spPr>
        <a:noFill/>
        <a:ln w="3175">
          <a:noFill/>
        </a:ln>
      </c:spPr>
    </c:title>
    <c:plotArea>
      <c:layout>
        <c:manualLayout>
          <c:xMode val="edge"/>
          <c:yMode val="edge"/>
          <c:x val="0.0445"/>
          <c:y val="0.1255"/>
          <c:w val="0.88125"/>
          <c:h val="0.7875"/>
        </c:manualLayout>
      </c:layout>
      <c:lineChart>
        <c:grouping val="standard"/>
        <c:varyColors val="0"/>
        <c:ser>
          <c:idx val="0"/>
          <c:order val="0"/>
          <c:tx>
            <c:strRef>
              <c:f>'(2)(xxiii) Not Ready Turnaways'!$B$9:$D$9</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cat>
            <c:numRef>
              <c:f>'(2)(xxiii) Not Ready Failures'!$A$11:$A$26</c:f>
              <c:numCache>
                <c:ptCount val="16"/>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numCache>
            </c:numRef>
          </c:cat>
          <c:val>
            <c:numRef>
              <c:f>'(2)(xxiii) Not Ready Turnaways'!$B$11:$B$26</c:f>
              <c:numCache/>
            </c:numRef>
          </c:val>
          <c:smooth val="0"/>
        </c:ser>
        <c:ser>
          <c:idx val="1"/>
          <c:order val="1"/>
          <c:tx>
            <c:strRef>
              <c:f>'(2)(xxiii) Not Ready Failures'!$E$9:$G$9</c:f>
              <c:strCache>
                <c:ptCount val="1"/>
                <c:pt idx="0">
                  <c:v>LDGT</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969696"/>
                </a:solidFill>
              </a:ln>
            </c:spPr>
          </c:marker>
          <c:cat>
            <c:numRef>
              <c:f>'(2)(xxiii) Not Ready Failures'!$A$11:$A$26</c:f>
              <c:numCache>
                <c:ptCount val="16"/>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numCache>
            </c:numRef>
          </c:cat>
          <c:val>
            <c:numRef>
              <c:f>'(2)(xxiii) Not Ready Turnaways'!$E$11:$E$26</c:f>
              <c:numCache/>
            </c:numRef>
          </c:val>
          <c:smooth val="0"/>
        </c:ser>
        <c:ser>
          <c:idx val="2"/>
          <c:order val="2"/>
          <c:tx>
            <c:strRef>
              <c:f>'(2)(xxiii) Not Ready Turnaways'!$H$9:$J$9</c:f>
              <c:strCache>
                <c:ptCount val="1"/>
                <c:pt idx="0">
                  <c:v>MDGV</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666699"/>
              </a:solidFill>
              <a:ln>
                <a:solidFill>
                  <a:srgbClr val="666699"/>
                </a:solidFill>
              </a:ln>
            </c:spPr>
          </c:marker>
          <c:cat>
            <c:numRef>
              <c:f>'(2)(xxiii) Not Ready Failures'!$A$11:$A$26</c:f>
              <c:numCache>
                <c:ptCount val="16"/>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numCache>
            </c:numRef>
          </c:cat>
          <c:val>
            <c:numRef>
              <c:f>'(2)(xxiii) Not Ready Turnaways'!$H$11:$H$26</c:f>
              <c:numCache/>
            </c:numRef>
          </c:val>
          <c:smooth val="0"/>
        </c:ser>
        <c:ser>
          <c:idx val="3"/>
          <c:order val="3"/>
          <c:tx>
            <c:strRef>
              <c:f>'(2)(xxiii) Not Ready Turnaways'!$Q$9:$S$9</c:f>
              <c:strCache>
                <c:ptCount val="1"/>
                <c:pt idx="0">
                  <c:v>MDDV</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val>
            <c:numRef>
              <c:f>'(2)(xxiii) Not Ready Turnaways'!$Q$11:$Q$26</c:f>
              <c:numCache/>
            </c:numRef>
          </c:val>
          <c:smooth val="0"/>
        </c:ser>
        <c:marker val="1"/>
        <c:axId val="4204505"/>
        <c:axId val="37840546"/>
      </c:lineChart>
      <c:catAx>
        <c:axId val="4204505"/>
        <c:scaling>
          <c:orientation val="minMax"/>
        </c:scaling>
        <c:axPos val="b"/>
        <c:title>
          <c:tx>
            <c:rich>
              <a:bodyPr vert="horz" rot="0" anchor="ctr"/>
              <a:lstStyle/>
              <a:p>
                <a:pPr algn="ctr">
                  <a:defRPr/>
                </a:pPr>
                <a:r>
                  <a:rPr lang="en-US" cap="none" sz="1325" b="1" i="0" u="none" baseline="0">
                    <a:solidFill>
                      <a:srgbClr val="000000"/>
                    </a:solidFill>
                    <a:latin typeface="Arial"/>
                    <a:ea typeface="Arial"/>
                    <a:cs typeface="Arial"/>
                  </a:rPr>
                  <a:t>Model Year</a:t>
                </a:r>
              </a:p>
            </c:rich>
          </c:tx>
          <c:layout>
            <c:manualLayout>
              <c:xMode val="factor"/>
              <c:yMode val="factor"/>
              <c:x val="-0.0005"/>
              <c:y val="-0.001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50" b="1" i="0" u="none" baseline="0">
                <a:solidFill>
                  <a:srgbClr val="000000"/>
                </a:solidFill>
                <a:latin typeface="Arial"/>
                <a:ea typeface="Arial"/>
                <a:cs typeface="Arial"/>
              </a:defRPr>
            </a:pPr>
          </a:p>
        </c:txPr>
        <c:crossAx val="37840546"/>
        <c:crosses val="autoZero"/>
        <c:auto val="1"/>
        <c:lblOffset val="100"/>
        <c:tickLblSkip val="1"/>
        <c:noMultiLvlLbl val="0"/>
      </c:catAx>
      <c:valAx>
        <c:axId val="37840546"/>
        <c:scaling>
          <c:logBase val="10"/>
          <c:orientation val="minMax"/>
        </c:scaling>
        <c:axPos val="l"/>
        <c:title>
          <c:tx>
            <c:rich>
              <a:bodyPr vert="horz" rot="-5400000" anchor="ctr"/>
              <a:lstStyle/>
              <a:p>
                <a:pPr algn="ctr">
                  <a:defRPr/>
                </a:pPr>
                <a:r>
                  <a:rPr lang="en-US" cap="none" sz="1325" b="1" i="0" u="none" baseline="0">
                    <a:solidFill>
                      <a:srgbClr val="000000"/>
                    </a:solidFill>
                    <a:latin typeface="Arial"/>
                    <a:ea typeface="Arial"/>
                    <a:cs typeface="Arial"/>
                  </a:rPr>
                  <a:t>Number of Vehicles "Turnaways"</a:t>
                </a:r>
              </a:p>
            </c:rich>
          </c:tx>
          <c:layout>
            <c:manualLayout>
              <c:xMode val="factor"/>
              <c:yMode val="factor"/>
              <c:x val="-0.00175"/>
              <c:y val="0.003"/>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150" b="1" i="0" u="none" baseline="0">
                <a:solidFill>
                  <a:srgbClr val="000000"/>
                </a:solidFill>
                <a:latin typeface="Arial"/>
                <a:ea typeface="Arial"/>
                <a:cs typeface="Arial"/>
              </a:defRPr>
            </a:pPr>
          </a:p>
        </c:txPr>
        <c:crossAx val="4204505"/>
        <c:crossesAt val="1"/>
        <c:crossBetween val="midCat"/>
        <c:dispUnits/>
      </c:valAx>
      <c:spPr>
        <a:noFill/>
        <a:ln w="12700">
          <a:solidFill>
            <a:srgbClr val="808080"/>
          </a:solidFill>
        </a:ln>
      </c:spPr>
    </c:plotArea>
    <c:legend>
      <c:legendPos val="r"/>
      <c:layout>
        <c:manualLayout>
          <c:xMode val="edge"/>
          <c:yMode val="edge"/>
          <c:x val="0.77025"/>
          <c:y val="0.253"/>
          <c:w val="0.0805"/>
          <c:h val="0.16"/>
        </c:manualLayout>
      </c:layout>
      <c:overlay val="0"/>
      <c:spPr>
        <a:solidFill>
          <a:srgbClr val="FFFFFF"/>
        </a:solidFill>
        <a:ln w="3175">
          <a:solidFill>
            <a:srgbClr val="000000"/>
          </a:solidFill>
        </a:ln>
      </c:spPr>
      <c:txPr>
        <a:bodyPr vert="horz" rot="0"/>
        <a:lstStyle/>
        <a:p>
          <a:pPr>
            <a:defRPr lang="en-US" cap="none" sz="10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5"/>
          <c:y val="0.1375"/>
          <c:w val="0.87275"/>
          <c:h val="0.78425"/>
        </c:manualLayout>
      </c:layout>
      <c:lineChart>
        <c:grouping val="standard"/>
        <c:varyColors val="0"/>
        <c:ser>
          <c:idx val="0"/>
          <c:order val="0"/>
          <c:tx>
            <c:strRef>
              <c:f>'(2)(xxiii) Not Ready Turnaways'!$B$9:$D$9</c:f>
              <c:strCache>
                <c:ptCount val="1"/>
                <c:pt idx="0">
                  <c:v>LDGV</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'(2)(xxiii) Not Ready Turnaways'!$A$11:$A$26</c:f>
              <c:numCache/>
            </c:numRef>
          </c:cat>
          <c:val>
            <c:numRef>
              <c:f>'(2)(xxiii) Not Ready Turnaways'!$D$11:$D$26</c:f>
              <c:numCache/>
            </c:numRef>
          </c:val>
          <c:smooth val="0"/>
        </c:ser>
        <c:ser>
          <c:idx val="1"/>
          <c:order val="1"/>
          <c:tx>
            <c:strRef>
              <c:f>'(2)(xxiii) Not Ready Turnaways'!$E$9:$G$9</c:f>
              <c:strCache>
                <c:ptCount val="1"/>
                <c:pt idx="0">
                  <c:v>LDGT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'(2)(xxiii) Not Ready Turnaways'!$G$11:$G$26</c:f>
              <c:numCache/>
            </c:numRef>
          </c:val>
          <c:smooth val="0"/>
        </c:ser>
        <c:ser>
          <c:idx val="3"/>
          <c:order val="2"/>
          <c:tx>
            <c:strRef>
              <c:f>'(2)(xxiii) Not Ready Turnaways'!$H$9:$J$9</c:f>
              <c:strCache>
                <c:ptCount val="1"/>
                <c:pt idx="0">
                  <c:v>MDGV</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val>
            <c:numRef>
              <c:f>'(2)(xxiii) Not Ready Turnaways'!$J$11:$J$26</c:f>
              <c:numCache/>
            </c:numRef>
          </c:val>
          <c:smooth val="0"/>
        </c:ser>
        <c:ser>
          <c:idx val="2"/>
          <c:order val="3"/>
          <c:tx>
            <c:strRef>
              <c:f>'(2)(xxiii) Not Ready Turnaways'!$Q$9:$S$9</c:f>
              <c:strCache>
                <c:ptCount val="1"/>
                <c:pt idx="0">
                  <c:v>MDDV</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val>
            <c:numRef>
              <c:f>'(2)(xxiii) Not Ready Turnaways'!$S$11:$S$26</c:f>
              <c:numCache/>
            </c:numRef>
          </c:val>
          <c:smooth val="0"/>
        </c:ser>
        <c:marker val="1"/>
        <c:axId val="5020595"/>
        <c:axId val="45185356"/>
      </c:lineChart>
      <c:catAx>
        <c:axId val="5020595"/>
        <c:scaling>
          <c:orientation val="minMax"/>
        </c:scaling>
        <c:axPos val="b"/>
        <c:title>
          <c:tx>
            <c:rich>
              <a:bodyPr vert="horz" rot="0" anchor="ctr"/>
              <a:lstStyle/>
              <a:p>
                <a:pPr algn="ctr">
                  <a:defRPr/>
                </a:pPr>
                <a:r>
                  <a:rPr lang="en-US" cap="none" sz="1325" b="1" i="0" u="none" baseline="0">
                    <a:solidFill>
                      <a:srgbClr val="000000"/>
                    </a:solidFill>
                    <a:latin typeface="Arial"/>
                    <a:ea typeface="Arial"/>
                    <a:cs typeface="Arial"/>
                  </a:rPr>
                  <a:t>Model Year</a:t>
                </a:r>
              </a:p>
            </c:rich>
          </c:tx>
          <c:layout>
            <c:manualLayout>
              <c:xMode val="factor"/>
              <c:yMode val="factor"/>
              <c:x val="-0.001"/>
              <c:y val="-0.001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50" b="1" i="0" u="none" baseline="0">
                <a:solidFill>
                  <a:srgbClr val="000000"/>
                </a:solidFill>
                <a:latin typeface="Arial"/>
                <a:ea typeface="Arial"/>
                <a:cs typeface="Arial"/>
              </a:defRPr>
            </a:pPr>
          </a:p>
        </c:txPr>
        <c:crossAx val="45185356"/>
        <c:crosses val="autoZero"/>
        <c:auto val="1"/>
        <c:lblOffset val="100"/>
        <c:tickLblSkip val="1"/>
        <c:noMultiLvlLbl val="0"/>
      </c:catAx>
      <c:valAx>
        <c:axId val="45185356"/>
        <c:scaling>
          <c:orientation val="minMax"/>
        </c:scaling>
        <c:axPos val="l"/>
        <c:title>
          <c:tx>
            <c:rich>
              <a:bodyPr vert="horz" rot="-5400000" anchor="ctr"/>
              <a:lstStyle/>
              <a:p>
                <a:pPr algn="ctr">
                  <a:defRPr/>
                </a:pPr>
                <a:r>
                  <a:rPr lang="en-US" cap="none" sz="1325" b="1" i="0" u="none" baseline="0">
                    <a:solidFill>
                      <a:srgbClr val="000000"/>
                    </a:solidFill>
                    <a:latin typeface="Arial"/>
                    <a:ea typeface="Arial"/>
                    <a:cs typeface="Arial"/>
                  </a:rPr>
                  <a:t>Turnaway (%)</a:t>
                </a:r>
              </a:p>
            </c:rich>
          </c:tx>
          <c:layout>
            <c:manualLayout>
              <c:xMode val="factor"/>
              <c:yMode val="factor"/>
              <c:x val="-0.00975"/>
              <c:y val="0.006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150" b="1" i="0" u="none" baseline="0">
                <a:solidFill>
                  <a:srgbClr val="000000"/>
                </a:solidFill>
                <a:latin typeface="Arial"/>
                <a:ea typeface="Arial"/>
                <a:cs typeface="Arial"/>
              </a:defRPr>
            </a:pPr>
          </a:p>
        </c:txPr>
        <c:crossAx val="5020595"/>
        <c:crossesAt val="1"/>
        <c:crossBetween val="between"/>
        <c:dispUnits/>
      </c:valAx>
      <c:spPr>
        <a:noFill/>
        <a:ln w="12700">
          <a:solidFill>
            <a:srgbClr val="808080"/>
          </a:solidFill>
        </a:ln>
      </c:spPr>
    </c:plotArea>
    <c:legend>
      <c:legendPos val="r"/>
      <c:layout>
        <c:manualLayout>
          <c:xMode val="edge"/>
          <c:yMode val="edge"/>
          <c:x val="0.715"/>
          <c:y val="0.1965"/>
          <c:w val="0.0815"/>
          <c:h val="0.1667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rPr>
              <a:t>Number of Emission Tests  
</a:t>
            </a:r>
            <a:r>
              <a:rPr lang="en-US" cap="none" sz="1175" b="0" i="0" u="none" baseline="0">
                <a:solidFill>
                  <a:srgbClr val="000000"/>
                </a:solidFill>
              </a:rPr>
              <a:t>by Model Year and Vehicle Class</a:t>
            </a:r>
          </a:p>
        </c:rich>
      </c:tx>
      <c:layout>
        <c:manualLayout>
          <c:xMode val="factor"/>
          <c:yMode val="factor"/>
          <c:x val="-0.00875"/>
          <c:y val="-0.0025"/>
        </c:manualLayout>
      </c:layout>
      <c:spPr>
        <a:noFill/>
        <a:ln w="3175">
          <a:noFill/>
        </a:ln>
      </c:spPr>
    </c:title>
    <c:plotArea>
      <c:layout>
        <c:manualLayout>
          <c:xMode val="edge"/>
          <c:yMode val="edge"/>
          <c:x val="0.04325"/>
          <c:y val="0.16175"/>
          <c:w val="0.91125"/>
          <c:h val="0.71325"/>
        </c:manualLayout>
      </c:layout>
      <c:lineChart>
        <c:grouping val="standard"/>
        <c:varyColors val="0"/>
        <c:ser>
          <c:idx val="0"/>
          <c:order val="0"/>
          <c:tx>
            <c:strRef>
              <c:f>'(1) Total Tests'!$B$6</c:f>
              <c:strCache>
                <c:ptCount val="1"/>
                <c:pt idx="0">
                  <c:v>LDGV</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'(1) Total Tests'!$A$7:$A$37</c:f>
              <c:numCache/>
            </c:numRef>
          </c:cat>
          <c:val>
            <c:numRef>
              <c:f>'(1) Total Tests'!$B$7:$B$37</c:f>
              <c:numCache/>
            </c:numRef>
          </c:val>
          <c:smooth val="0"/>
        </c:ser>
        <c:ser>
          <c:idx val="1"/>
          <c:order val="1"/>
          <c:tx>
            <c:strRef>
              <c:f>'(1) Total Tests'!$C$6</c:f>
              <c:strCache>
                <c:ptCount val="1"/>
                <c:pt idx="0">
                  <c:v>LDGT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'(1) Total Tests'!$A$7:$A$37</c:f>
              <c:numCache/>
            </c:numRef>
          </c:cat>
          <c:val>
            <c:numRef>
              <c:f>'(1) Total Tests'!$C$7:$C$37</c:f>
              <c:numCache/>
            </c:numRef>
          </c:val>
          <c:smooth val="0"/>
        </c:ser>
        <c:ser>
          <c:idx val="2"/>
          <c:order val="2"/>
          <c:tx>
            <c:strRef>
              <c:f>'(1) Total Tests'!$D$6</c:f>
              <c:strCache>
                <c:ptCount val="1"/>
                <c:pt idx="0">
                  <c:v>MDGV</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666699"/>
              </a:solidFill>
              <a:ln>
                <a:solidFill>
                  <a:srgbClr val="666699"/>
                </a:solidFill>
              </a:ln>
            </c:spPr>
          </c:marker>
          <c:cat>
            <c:numRef>
              <c:f>'(1) Total Tests'!$A$7:$A$37</c:f>
              <c:numCache/>
            </c:numRef>
          </c:cat>
          <c:val>
            <c:numRef>
              <c:f>'(1) Total Tests'!$D$7:$D$37</c:f>
              <c:numCache/>
            </c:numRef>
          </c:val>
          <c:smooth val="0"/>
        </c:ser>
        <c:ser>
          <c:idx val="4"/>
          <c:order val="3"/>
          <c:tx>
            <c:strRef>
              <c:f>'(1) Total Tests'!$E$6</c:f>
              <c:strCache>
                <c:ptCount val="1"/>
                <c:pt idx="0">
                  <c:v>LDDV</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numRef>
              <c:f>'(1) Total Tests'!$A$7:$A$37</c:f>
              <c:numCache/>
            </c:numRef>
          </c:cat>
          <c:val>
            <c:numRef>
              <c:f>'(1) Total Tests'!$E$7:$E$37</c:f>
              <c:numCache/>
            </c:numRef>
          </c:val>
          <c:smooth val="0"/>
        </c:ser>
        <c:ser>
          <c:idx val="5"/>
          <c:order val="4"/>
          <c:tx>
            <c:strRef>
              <c:f>'(1) Total Tests'!$F$6</c:f>
              <c:strCache>
                <c:ptCount val="1"/>
                <c:pt idx="0">
                  <c:v>LDDT</c:v>
                </c:pt>
              </c:strCache>
            </c:strRef>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cat>
            <c:numRef>
              <c:f>'(1) Total Tests'!$A$7:$A$37</c:f>
              <c:numCache/>
            </c:numRef>
          </c:cat>
          <c:val>
            <c:numRef>
              <c:f>'(1) Total Tests'!$F$7:$F$37</c:f>
              <c:numCache/>
            </c:numRef>
          </c:val>
          <c:smooth val="0"/>
        </c:ser>
        <c:ser>
          <c:idx val="6"/>
          <c:order val="5"/>
          <c:tx>
            <c:strRef>
              <c:f>'(1) Total Tests'!$G$6</c:f>
              <c:strCache>
                <c:ptCount val="1"/>
                <c:pt idx="0">
                  <c:v>MDDV</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9999FF"/>
              </a:solidFill>
              <a:ln>
                <a:solidFill>
                  <a:srgbClr val="9999FF"/>
                </a:solidFill>
              </a:ln>
            </c:spPr>
          </c:marker>
          <c:cat>
            <c:numRef>
              <c:f>'(1) Total Tests'!$A$7:$A$37</c:f>
              <c:numCache/>
            </c:numRef>
          </c:cat>
          <c:val>
            <c:numRef>
              <c:f>'(1) Total Tests'!$G$7:$G$37</c:f>
              <c:numCache/>
            </c:numRef>
          </c:val>
          <c:smooth val="0"/>
        </c:ser>
        <c:ser>
          <c:idx val="3"/>
          <c:order val="6"/>
          <c:tx>
            <c:strRef>
              <c:f>'(1) Total Tests'!$H$6</c:f>
              <c:strCache>
                <c:ptCount val="1"/>
                <c:pt idx="0">
                  <c:v>HDDV</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numRef>
              <c:f>'(1) Total Tests'!$A$7:$A$37</c:f>
              <c:numCache/>
            </c:numRef>
          </c:cat>
          <c:val>
            <c:numRef>
              <c:f>'(1) Total Tests'!$H$7:$H$37</c:f>
              <c:numCache/>
            </c:numRef>
          </c:val>
          <c:smooth val="0"/>
        </c:ser>
        <c:marker val="1"/>
        <c:axId val="5022533"/>
        <c:axId val="45202798"/>
      </c:lineChart>
      <c:catAx>
        <c:axId val="5022533"/>
        <c:scaling>
          <c:orientation val="minMax"/>
        </c:scaling>
        <c:axPos val="b"/>
        <c:title>
          <c:tx>
            <c:rich>
              <a:bodyPr vert="horz" rot="0" anchor="ctr"/>
              <a:lstStyle/>
              <a:p>
                <a:pPr algn="ctr">
                  <a:defRPr/>
                </a:pPr>
                <a:r>
                  <a:rPr lang="en-US" cap="none" sz="975" b="1" i="0" u="none" baseline="0">
                    <a:solidFill>
                      <a:srgbClr val="000000"/>
                    </a:solidFill>
                  </a:rPr>
                  <a:t>Model Year</a:t>
                </a:r>
              </a:p>
            </c:rich>
          </c:tx>
          <c:layout>
            <c:manualLayout>
              <c:xMode val="factor"/>
              <c:yMode val="factor"/>
              <c:x val="-0.0085"/>
              <c:y val="0.000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defRPr>
            </a:pPr>
          </a:p>
        </c:txPr>
        <c:crossAx val="45202798"/>
        <c:crosses val="autoZero"/>
        <c:auto val="1"/>
        <c:lblOffset val="100"/>
        <c:tickLblSkip val="2"/>
        <c:noMultiLvlLbl val="0"/>
      </c:catAx>
      <c:valAx>
        <c:axId val="45202798"/>
        <c:scaling>
          <c:logBase val="10"/>
          <c:orientation val="minMax"/>
        </c:scaling>
        <c:axPos val="l"/>
        <c:title>
          <c:tx>
            <c:rich>
              <a:bodyPr vert="horz" rot="-5400000" anchor="ctr"/>
              <a:lstStyle/>
              <a:p>
                <a:pPr algn="ctr">
                  <a:defRPr/>
                </a:pPr>
                <a:r>
                  <a:rPr lang="en-US" cap="none" sz="975" b="1" i="0" u="none" baseline="0">
                    <a:solidFill>
                      <a:srgbClr val="000000"/>
                    </a:solidFill>
                  </a:rPr>
                  <a:t>Number of Vehicles</a:t>
                </a:r>
              </a:p>
            </c:rich>
          </c:tx>
          <c:layout>
            <c:manualLayout>
              <c:xMode val="factor"/>
              <c:yMode val="factor"/>
              <c:x val="-0.0005"/>
              <c:y val="0.011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022533"/>
        <c:crossesAt val="1"/>
        <c:crossBetween val="between"/>
        <c:dispUnits/>
      </c:valAx>
      <c:spPr>
        <a:noFill/>
        <a:ln w="12700">
          <a:solidFill>
            <a:srgbClr val="808080"/>
          </a:solidFill>
        </a:ln>
      </c:spPr>
    </c:plotArea>
    <c:legend>
      <c:legendPos val="r"/>
      <c:layout>
        <c:manualLayout>
          <c:xMode val="edge"/>
          <c:yMode val="edge"/>
          <c:x val="0.147"/>
          <c:y val="0.19575"/>
          <c:w val="0.2825"/>
          <c:h val="0.21975"/>
        </c:manualLayout>
      </c:layout>
      <c:overlay val="0"/>
      <c:spPr>
        <a:solidFill>
          <a:srgbClr val="FFFFFF"/>
        </a:solidFill>
        <a:ln w="3175">
          <a:solidFill>
            <a:srgbClr val="000000"/>
          </a:solidFill>
        </a:ln>
      </c:spPr>
      <c:txPr>
        <a:bodyPr vert="horz" rot="0"/>
        <a:lstStyle/>
        <a:p>
          <a:pPr>
            <a:defRPr lang="en-US" cap="none" sz="89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OBDII Initial Failure Rate - Non-diesel
</a:t>
            </a:r>
            <a:r>
              <a:rPr lang="en-US" cap="none" sz="1200" b="0" i="0" u="none" baseline="0">
                <a:solidFill>
                  <a:srgbClr val="000000"/>
                </a:solidFill>
                <a:latin typeface="Arial"/>
                <a:ea typeface="Arial"/>
                <a:cs typeface="Arial"/>
              </a:rPr>
              <a:t>by Model Year and Vehicle Class </a:t>
            </a:r>
          </a:p>
        </c:rich>
      </c:tx>
      <c:layout>
        <c:manualLayout>
          <c:xMode val="factor"/>
          <c:yMode val="factor"/>
          <c:x val="0.0015"/>
          <c:y val="-0.0025"/>
        </c:manualLayout>
      </c:layout>
      <c:spPr>
        <a:noFill/>
        <a:ln w="3175">
          <a:noFill/>
        </a:ln>
      </c:spPr>
    </c:title>
    <c:plotArea>
      <c:layout>
        <c:manualLayout>
          <c:xMode val="edge"/>
          <c:yMode val="edge"/>
          <c:x val="0.052"/>
          <c:y val="0.16775"/>
          <c:w val="0.8935"/>
          <c:h val="0.73575"/>
        </c:manualLayout>
      </c:layout>
      <c:scatterChart>
        <c:scatterStyle val="lineMarker"/>
        <c:varyColors val="0"/>
        <c:ser>
          <c:idx val="0"/>
          <c:order val="0"/>
          <c:tx>
            <c:strRef>
              <c:f>'(2)(i) OBD'!$B$8:$D$8</c:f>
              <c:strCache>
                <c:ptCount val="1"/>
                <c:pt idx="0">
                  <c:v>LDGV</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'(2)(i) OBD'!$A$10:$A$25</c:f>
              <c:numCache/>
            </c:numRef>
          </c:xVal>
          <c:yVal>
            <c:numRef>
              <c:f>'(2)(i) OBD'!$D$10:$D$25</c:f>
              <c:numCache/>
            </c:numRef>
          </c:yVal>
          <c:smooth val="0"/>
        </c:ser>
        <c:ser>
          <c:idx val="1"/>
          <c:order val="1"/>
          <c:tx>
            <c:strRef>
              <c:f>'(2)(i) OBD'!$E$8:$G$8</c:f>
              <c:strCache>
                <c:ptCount val="1"/>
                <c:pt idx="0">
                  <c:v>LDGT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'(2)(i) OBD'!$A$10:$A$25</c:f>
              <c:numCache/>
            </c:numRef>
          </c:xVal>
          <c:yVal>
            <c:numRef>
              <c:f>'(2)(i) OBD'!$G$10:$G$25</c:f>
              <c:numCache/>
            </c:numRef>
          </c:yVal>
          <c:smooth val="0"/>
        </c:ser>
        <c:ser>
          <c:idx val="2"/>
          <c:order val="2"/>
          <c:tx>
            <c:strRef>
              <c:f>'(2)(i) OBD'!$H$8:$J$8</c:f>
              <c:strCache>
                <c:ptCount val="1"/>
                <c:pt idx="0">
                  <c:v>MDGV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000000"/>
                </a:solidFill>
              </a:ln>
            </c:spPr>
          </c:marker>
          <c:xVal>
            <c:numRef>
              <c:f>'(2)(i) OBD'!$A$10:$A$25</c:f>
              <c:numCache/>
            </c:numRef>
          </c:xVal>
          <c:yVal>
            <c:numRef>
              <c:f>'(2)(i) OBD'!$J$10:$J$25</c:f>
              <c:numCache/>
            </c:numRef>
          </c:yVal>
          <c:smooth val="0"/>
        </c:ser>
        <c:axId val="4171999"/>
        <c:axId val="37547992"/>
      </c:scatterChart>
      <c:valAx>
        <c:axId val="4171999"/>
        <c:scaling>
          <c:orientation val="minMax"/>
          <c:max val="2014"/>
          <c:min val="1999"/>
        </c:scaling>
        <c:axPos val="b"/>
        <c:title>
          <c:tx>
            <c:rich>
              <a:bodyPr vert="horz" rot="0" anchor="ctr"/>
              <a:lstStyle/>
              <a:p>
                <a:pPr algn="ctr">
                  <a:defRPr/>
                </a:pPr>
                <a:r>
                  <a:rPr lang="en-US" cap="none" sz="1025" b="1" i="0" u="none" baseline="0">
                    <a:solidFill>
                      <a:srgbClr val="000000"/>
                    </a:solidFill>
                    <a:latin typeface="Arial"/>
                    <a:ea typeface="Arial"/>
                    <a:cs typeface="Arial"/>
                  </a:rPr>
                  <a:t>Model Year</a:t>
                </a:r>
              </a:p>
            </c:rich>
          </c:tx>
          <c:layout>
            <c:manualLayout>
              <c:xMode val="factor"/>
              <c:yMode val="factor"/>
              <c:x val="-0.001"/>
              <c:y val="-0.001"/>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1" i="0" u="none" baseline="0">
                <a:solidFill>
                  <a:srgbClr val="000000"/>
                </a:solidFill>
                <a:latin typeface="Arial"/>
                <a:ea typeface="Arial"/>
                <a:cs typeface="Arial"/>
              </a:defRPr>
            </a:pPr>
          </a:p>
        </c:txPr>
        <c:crossAx val="37547992"/>
        <c:crosses val="autoZero"/>
        <c:crossBetween val="midCat"/>
        <c:dispUnits/>
        <c:majorUnit val="1"/>
      </c:valAx>
      <c:valAx>
        <c:axId val="37547992"/>
        <c:scaling>
          <c:orientation val="minMax"/>
        </c:scaling>
        <c:axPos val="l"/>
        <c:title>
          <c:tx>
            <c:rich>
              <a:bodyPr vert="horz" rot="-5400000" anchor="ctr"/>
              <a:lstStyle/>
              <a:p>
                <a:pPr algn="ctr">
                  <a:defRPr/>
                </a:pPr>
                <a:r>
                  <a:rPr lang="en-US" cap="none" sz="1025" b="1" i="0" u="none" baseline="0">
                    <a:solidFill>
                      <a:srgbClr val="000000"/>
                    </a:solidFill>
                    <a:latin typeface="Arial"/>
                    <a:ea typeface="Arial"/>
                    <a:cs typeface="Arial"/>
                  </a:rPr>
                  <a:t>Failure Rate (%)</a:t>
                </a:r>
              </a:p>
            </c:rich>
          </c:tx>
          <c:layout>
            <c:manualLayout>
              <c:xMode val="factor"/>
              <c:yMode val="factor"/>
              <c:x val="-0.002"/>
              <c:y val="-0.001"/>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25" b="1" i="0" u="none" baseline="0">
                <a:solidFill>
                  <a:srgbClr val="000000"/>
                </a:solidFill>
                <a:latin typeface="Arial"/>
                <a:ea typeface="Arial"/>
                <a:cs typeface="Arial"/>
              </a:defRPr>
            </a:pPr>
          </a:p>
        </c:txPr>
        <c:crossAx val="4171999"/>
        <c:crosses val="autoZero"/>
        <c:crossBetween val="midCat"/>
        <c:dispUnits/>
        <c:majorUnit val="0.1"/>
      </c:valAx>
      <c:spPr>
        <a:solidFill>
          <a:srgbClr val="FFFFFF"/>
        </a:solidFill>
        <a:ln w="3175">
          <a:noFill/>
        </a:ln>
      </c:spPr>
    </c:plotArea>
    <c:legend>
      <c:legendPos val="r"/>
      <c:layout>
        <c:manualLayout>
          <c:xMode val="edge"/>
          <c:yMode val="edge"/>
          <c:x val="0.715"/>
          <c:y val="0.212"/>
          <c:w val="0.149"/>
          <c:h val="0.1857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OBDII Initial Failures - Non-diesel
</a:t>
            </a:r>
            <a:r>
              <a:rPr lang="en-US" cap="none" sz="1200" b="0" i="0" u="none" baseline="0">
                <a:solidFill>
                  <a:srgbClr val="000000"/>
                </a:solidFill>
                <a:latin typeface="Arial"/>
                <a:ea typeface="Arial"/>
                <a:cs typeface="Arial"/>
              </a:rPr>
              <a:t>by Model Year and Vehicle Class </a:t>
            </a:r>
          </a:p>
        </c:rich>
      </c:tx>
      <c:layout>
        <c:manualLayout>
          <c:xMode val="factor"/>
          <c:yMode val="factor"/>
          <c:x val="0.00275"/>
          <c:y val="0"/>
        </c:manualLayout>
      </c:layout>
      <c:spPr>
        <a:noFill/>
        <a:ln w="3175">
          <a:noFill/>
        </a:ln>
      </c:spPr>
    </c:title>
    <c:plotArea>
      <c:layout>
        <c:manualLayout>
          <c:xMode val="edge"/>
          <c:yMode val="edge"/>
          <c:x val="0.04125"/>
          <c:y val="0.136"/>
          <c:w val="0.8835"/>
          <c:h val="0.78525"/>
        </c:manualLayout>
      </c:layout>
      <c:lineChart>
        <c:grouping val="standard"/>
        <c:varyColors val="0"/>
        <c:ser>
          <c:idx val="0"/>
          <c:order val="0"/>
          <c:tx>
            <c:strRef>
              <c:f>'(2)(i) OBD'!$B$8:$D$8</c:f>
              <c:strCache>
                <c:ptCount val="1"/>
                <c:pt idx="0">
                  <c:v>LDGV</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'(2)(i) OBD'!$A$10:$A$25</c:f>
              <c:numCache/>
            </c:numRef>
          </c:cat>
          <c:val>
            <c:numRef>
              <c:f>'(2)(i) OBD'!$B$10:$B$25</c:f>
              <c:numCache/>
            </c:numRef>
          </c:val>
          <c:smooth val="0"/>
        </c:ser>
        <c:ser>
          <c:idx val="1"/>
          <c:order val="1"/>
          <c:tx>
            <c:strRef>
              <c:f>'(2)(i) OBD'!$E$8:$G$8</c:f>
              <c:strCache>
                <c:ptCount val="1"/>
                <c:pt idx="0">
                  <c:v>LDGT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'(2)(i) OBD'!$A$10:$A$25</c:f>
              <c:numCache/>
            </c:numRef>
          </c:cat>
          <c:val>
            <c:numRef>
              <c:f>'(2)(i) OBD'!$E$10:$E$25</c:f>
              <c:numCache/>
            </c:numRef>
          </c:val>
          <c:smooth val="0"/>
        </c:ser>
        <c:ser>
          <c:idx val="2"/>
          <c:order val="2"/>
          <c:tx>
            <c:strRef>
              <c:f>'(2)(i) OBD'!$H$8:$J$8</c:f>
              <c:strCache>
                <c:ptCount val="1"/>
                <c:pt idx="0">
                  <c:v>MDGV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000000"/>
                </a:solidFill>
              </a:ln>
            </c:spPr>
          </c:marker>
          <c:cat>
            <c:numRef>
              <c:f>'(2)(i) OBD'!$A$10:$A$25</c:f>
              <c:numCache/>
            </c:numRef>
          </c:cat>
          <c:val>
            <c:numRef>
              <c:f>'(2)(i) OBD'!$H$10:$H$25</c:f>
              <c:numCache/>
            </c:numRef>
          </c:val>
          <c:smooth val="0"/>
        </c:ser>
        <c:marker val="1"/>
        <c:axId val="2387609"/>
        <c:axId val="21488482"/>
      </c:lineChart>
      <c:catAx>
        <c:axId val="2387609"/>
        <c:scaling>
          <c:orientation val="minMax"/>
        </c:scaling>
        <c:axPos val="b"/>
        <c:title>
          <c:tx>
            <c:rich>
              <a:bodyPr vert="horz" rot="0" anchor="ctr"/>
              <a:lstStyle/>
              <a:p>
                <a:pPr algn="ctr">
                  <a:defRPr/>
                </a:pPr>
                <a:r>
                  <a:rPr lang="en-US" cap="none" sz="1025" b="1" i="0" u="none" baseline="0">
                    <a:solidFill>
                      <a:srgbClr val="000000"/>
                    </a:solidFill>
                    <a:latin typeface="Arial"/>
                    <a:ea typeface="Arial"/>
                    <a:cs typeface="Arial"/>
                  </a:rPr>
                  <a:t>Model Year</a:t>
                </a:r>
              </a:p>
            </c:rich>
          </c:tx>
          <c:layout>
            <c:manualLayout>
              <c:xMode val="factor"/>
              <c:yMode val="factor"/>
              <c:x val="0.00075"/>
              <c:y val="-0.000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1" i="0" u="none" baseline="0">
                <a:solidFill>
                  <a:srgbClr val="000000"/>
                </a:solidFill>
                <a:latin typeface="Arial"/>
                <a:ea typeface="Arial"/>
                <a:cs typeface="Arial"/>
              </a:defRPr>
            </a:pPr>
          </a:p>
        </c:txPr>
        <c:crossAx val="21488482"/>
        <c:crosses val="autoZero"/>
        <c:auto val="1"/>
        <c:lblOffset val="100"/>
        <c:tickLblSkip val="1"/>
        <c:noMultiLvlLbl val="0"/>
      </c:catAx>
      <c:valAx>
        <c:axId val="21488482"/>
        <c:scaling>
          <c:orientation val="minMax"/>
          <c:max val="30000"/>
        </c:scaling>
        <c:axPos val="l"/>
        <c:title>
          <c:tx>
            <c:rich>
              <a:bodyPr vert="horz" rot="-5400000" anchor="ctr"/>
              <a:lstStyle/>
              <a:p>
                <a:pPr algn="ctr">
                  <a:defRPr/>
                </a:pPr>
                <a:r>
                  <a:rPr lang="en-US" cap="none" sz="1025" b="1" i="0" u="none" baseline="0">
                    <a:solidFill>
                      <a:srgbClr val="000000"/>
                    </a:solidFill>
                    <a:latin typeface="Arial"/>
                    <a:ea typeface="Arial"/>
                    <a:cs typeface="Arial"/>
                  </a:rPr>
                  <a:t># of Failing Tests</a:t>
                </a:r>
              </a:p>
            </c:rich>
          </c:tx>
          <c:layout>
            <c:manualLayout>
              <c:xMode val="factor"/>
              <c:yMode val="factor"/>
              <c:x val="-0.004"/>
              <c:y val="-0.001"/>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75" b="1" i="0" u="none" baseline="0">
                <a:solidFill>
                  <a:srgbClr val="000000"/>
                </a:solidFill>
                <a:latin typeface="Arial"/>
                <a:ea typeface="Arial"/>
                <a:cs typeface="Arial"/>
              </a:defRPr>
            </a:pPr>
          </a:p>
        </c:txPr>
        <c:crossAx val="2387609"/>
        <c:crossesAt val="1"/>
        <c:crossBetween val="midCat"/>
        <c:dispUnits/>
        <c:majorUnit val="5000"/>
      </c:valAx>
      <c:spPr>
        <a:noFill/>
        <a:ln w="12700">
          <a:solidFill>
            <a:srgbClr val="808080"/>
          </a:solidFill>
        </a:ln>
      </c:spPr>
    </c:plotArea>
    <c:legend>
      <c:legendPos val="r"/>
      <c:layout>
        <c:manualLayout>
          <c:xMode val="edge"/>
          <c:yMode val="edge"/>
          <c:x val="0.761"/>
          <c:y val="0.1935"/>
          <c:w val="0.116"/>
          <c:h val="0.16925"/>
        </c:manualLayout>
      </c:layout>
      <c:overlay val="0"/>
      <c:spPr>
        <a:solidFill>
          <a:srgbClr val="FFFFFF"/>
        </a:solidFill>
        <a:ln w="3175">
          <a:solidFill>
            <a:srgbClr val="000000"/>
          </a:solidFill>
        </a:ln>
      </c:spPr>
      <c:txPr>
        <a:bodyPr vert="horz" rot="0"/>
        <a:lstStyle/>
        <a:p>
          <a:pPr>
            <a:defRPr lang="en-US" cap="none" sz="9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OBDII Initial Failure Rate - Diesel
</a:t>
            </a:r>
            <a:r>
              <a:rPr lang="en-US" cap="none" sz="1200" b="0" i="0" u="none" baseline="0">
                <a:solidFill>
                  <a:srgbClr val="000000"/>
                </a:solidFill>
                <a:latin typeface="Arial"/>
                <a:ea typeface="Arial"/>
                <a:cs typeface="Arial"/>
              </a:rPr>
              <a:t>by Model Year and Vehicle Class </a:t>
            </a:r>
          </a:p>
        </c:rich>
      </c:tx>
      <c:layout>
        <c:manualLayout>
          <c:xMode val="factor"/>
          <c:yMode val="factor"/>
          <c:x val="0"/>
          <c:y val="-0.0025"/>
        </c:manualLayout>
      </c:layout>
      <c:spPr>
        <a:noFill/>
        <a:ln w="3175">
          <a:noFill/>
        </a:ln>
      </c:spPr>
    </c:title>
    <c:plotArea>
      <c:layout>
        <c:manualLayout>
          <c:xMode val="edge"/>
          <c:yMode val="edge"/>
          <c:x val="0.0385"/>
          <c:y val="0.1675"/>
          <c:w val="0.9065"/>
          <c:h val="0.74"/>
        </c:manualLayout>
      </c:layout>
      <c:scatterChart>
        <c:scatterStyle val="lineMarker"/>
        <c:varyColors val="0"/>
        <c:ser>
          <c:idx val="0"/>
          <c:order val="0"/>
          <c:tx>
            <c:strRef>
              <c:f>'(2)(i) OBD'!$K$8:$M$8</c:f>
              <c:strCache>
                <c:ptCount val="1"/>
                <c:pt idx="0">
                  <c:v>LDDV</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'(2)(i) OBD'!$A$11:$A$25</c:f>
              <c:numCache/>
            </c:numRef>
          </c:xVal>
          <c:yVal>
            <c:numRef>
              <c:f>'(2)(i) OBD'!$M$11:$M$25</c:f>
              <c:numCache/>
            </c:numRef>
          </c:yVal>
          <c:smooth val="0"/>
        </c:ser>
        <c:ser>
          <c:idx val="1"/>
          <c:order val="1"/>
          <c:tx>
            <c:strRef>
              <c:f>'(2)(i) OBD'!$N$8:$P$8</c:f>
              <c:strCache>
                <c:ptCount val="1"/>
                <c:pt idx="0">
                  <c:v>LDDT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'(2)(i) OBD'!$A$11:$A$25</c:f>
              <c:numCache/>
            </c:numRef>
          </c:xVal>
          <c:yVal>
            <c:numRef>
              <c:f>'(2)(i) OBD'!$P$10:$P$25</c:f>
              <c:numCache/>
            </c:numRef>
          </c:yVal>
          <c:smooth val="0"/>
        </c:ser>
        <c:ser>
          <c:idx val="2"/>
          <c:order val="2"/>
          <c:tx>
            <c:strRef>
              <c:f>'(2)(i) OBD'!$Q$8:$S$8</c:f>
              <c:strCache>
                <c:ptCount val="1"/>
                <c:pt idx="0">
                  <c:v>MDDV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000000"/>
                </a:solidFill>
              </a:ln>
            </c:spPr>
          </c:marker>
          <c:xVal>
            <c:numRef>
              <c:f>'(2)(i) OBD'!$A$10:$A$25</c:f>
              <c:numCache/>
            </c:numRef>
          </c:xVal>
          <c:yVal>
            <c:numRef>
              <c:f>'(2)(i) OBD'!$S$10:$S$25</c:f>
              <c:numCache/>
            </c:numRef>
          </c:yVal>
          <c:smooth val="0"/>
        </c:ser>
        <c:axId val="59178611"/>
        <c:axId val="62845452"/>
      </c:scatterChart>
      <c:valAx>
        <c:axId val="59178611"/>
        <c:scaling>
          <c:orientation val="minMax"/>
          <c:max val="2014"/>
          <c:min val="1999"/>
        </c:scaling>
        <c:axPos val="b"/>
        <c:title>
          <c:tx>
            <c:rich>
              <a:bodyPr vert="horz" rot="0" anchor="ctr"/>
              <a:lstStyle/>
              <a:p>
                <a:pPr algn="ctr">
                  <a:defRPr/>
                </a:pPr>
                <a:r>
                  <a:rPr lang="en-US" cap="none" sz="1000" b="1" i="0" u="none" baseline="0">
                    <a:solidFill>
                      <a:srgbClr val="000000"/>
                    </a:solidFill>
                    <a:latin typeface="Arial"/>
                    <a:ea typeface="Arial"/>
                    <a:cs typeface="Arial"/>
                  </a:rPr>
                  <a:t>Model Year</a:t>
                </a:r>
              </a:p>
            </c:rich>
          </c:tx>
          <c:layout>
            <c:manualLayout>
              <c:xMode val="factor"/>
              <c:yMode val="factor"/>
              <c:x val="0"/>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1" i="0" u="none" baseline="0">
                <a:solidFill>
                  <a:srgbClr val="000000"/>
                </a:solidFill>
                <a:latin typeface="Arial"/>
                <a:ea typeface="Arial"/>
                <a:cs typeface="Arial"/>
              </a:defRPr>
            </a:pPr>
          </a:p>
        </c:txPr>
        <c:crossAx val="62845452"/>
        <c:crosses val="autoZero"/>
        <c:crossBetween val="midCat"/>
        <c:dispUnits/>
        <c:majorUnit val="1"/>
      </c:valAx>
      <c:valAx>
        <c:axId val="62845452"/>
        <c:scaling>
          <c:orientation val="minMax"/>
          <c:max val="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Failure Rate (%)</a:t>
                </a:r>
              </a:p>
            </c:rich>
          </c:tx>
          <c:layout>
            <c:manualLayout>
              <c:xMode val="factor"/>
              <c:yMode val="factor"/>
              <c:x val="0.00075"/>
              <c:y val="-0.004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25" b="1" i="0" u="none" baseline="0">
                <a:solidFill>
                  <a:srgbClr val="000000"/>
                </a:solidFill>
                <a:latin typeface="Arial"/>
                <a:ea typeface="Arial"/>
                <a:cs typeface="Arial"/>
              </a:defRPr>
            </a:pPr>
          </a:p>
        </c:txPr>
        <c:crossAx val="59178611"/>
        <c:crosses val="autoZero"/>
        <c:crossBetween val="midCat"/>
        <c:dispUnits/>
        <c:majorUnit val="0.1"/>
      </c:valAx>
      <c:spPr>
        <a:solidFill>
          <a:srgbClr val="FFFFFF"/>
        </a:solidFill>
        <a:ln w="3175">
          <a:noFill/>
        </a:ln>
      </c:spPr>
    </c:plotArea>
    <c:legend>
      <c:legendPos val="r"/>
      <c:layout>
        <c:manualLayout>
          <c:xMode val="edge"/>
          <c:yMode val="edge"/>
          <c:x val="0.71825"/>
          <c:y val="0.233"/>
          <c:w val="0.14425"/>
          <c:h val="0.1857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OBDII Initial Failures - Diesel
</a:t>
            </a:r>
            <a:r>
              <a:rPr lang="en-US" cap="none" sz="1200" b="0" i="0" u="none" baseline="0">
                <a:solidFill>
                  <a:srgbClr val="000000"/>
                </a:solidFill>
                <a:latin typeface="Arial"/>
                <a:ea typeface="Arial"/>
                <a:cs typeface="Arial"/>
              </a:rPr>
              <a:t>by Model Year and Vehicle Class </a:t>
            </a:r>
          </a:p>
        </c:rich>
      </c:tx>
      <c:layout>
        <c:manualLayout>
          <c:xMode val="factor"/>
          <c:yMode val="factor"/>
          <c:x val="-0.00125"/>
          <c:y val="0"/>
        </c:manualLayout>
      </c:layout>
      <c:spPr>
        <a:noFill/>
        <a:ln w="3175">
          <a:noFill/>
        </a:ln>
      </c:spPr>
    </c:title>
    <c:plotArea>
      <c:layout>
        <c:manualLayout>
          <c:xMode val="edge"/>
          <c:yMode val="edge"/>
          <c:x val="0.038"/>
          <c:y val="0.13225"/>
          <c:w val="0.909"/>
          <c:h val="0.79575"/>
        </c:manualLayout>
      </c:layout>
      <c:lineChart>
        <c:grouping val="standard"/>
        <c:varyColors val="0"/>
        <c:ser>
          <c:idx val="0"/>
          <c:order val="0"/>
          <c:tx>
            <c:strRef>
              <c:f>'(2)(i) OBD'!$K$8:$M$8</c:f>
              <c:strCache>
                <c:ptCount val="1"/>
                <c:pt idx="0">
                  <c:v>LDDV</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'(2)(i) OBD'!$A$10:$A$25</c:f>
              <c:numCache/>
            </c:numRef>
          </c:cat>
          <c:val>
            <c:numRef>
              <c:f>'(2)(i) OBD'!$K$10:$K$25</c:f>
              <c:numCache/>
            </c:numRef>
          </c:val>
          <c:smooth val="0"/>
        </c:ser>
        <c:ser>
          <c:idx val="1"/>
          <c:order val="1"/>
          <c:tx>
            <c:strRef>
              <c:f>'(2)(i) OBD'!$N$8:$P$8</c:f>
              <c:strCache>
                <c:ptCount val="1"/>
                <c:pt idx="0">
                  <c:v>LDDT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'(2)(i) OBD'!$A$10:$A$25</c:f>
              <c:numCache/>
            </c:numRef>
          </c:cat>
          <c:val>
            <c:numRef>
              <c:f>'(2)(i) OBD'!$N$10:$N$25</c:f>
              <c:numCache/>
            </c:numRef>
          </c:val>
          <c:smooth val="0"/>
        </c:ser>
        <c:ser>
          <c:idx val="2"/>
          <c:order val="2"/>
          <c:tx>
            <c:v>MDDV</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000000"/>
                </a:solidFill>
              </a:ln>
            </c:spPr>
          </c:marker>
          <c:cat>
            <c:numRef>
              <c:f>'(2)(i) OBD'!$A$10:$A$25</c:f>
              <c:numCache/>
            </c:numRef>
          </c:cat>
          <c:val>
            <c:numRef>
              <c:f>'(2)(i) OBD'!$Q$10:$Q$25</c:f>
              <c:numCache/>
            </c:numRef>
          </c:val>
          <c:smooth val="0"/>
        </c:ser>
        <c:marker val="1"/>
        <c:axId val="28738157"/>
        <c:axId val="57316822"/>
      </c:lineChart>
      <c:catAx>
        <c:axId val="28738157"/>
        <c:scaling>
          <c:orientation val="minMax"/>
        </c:scaling>
        <c:axPos val="b"/>
        <c:title>
          <c:tx>
            <c:rich>
              <a:bodyPr vert="horz" rot="0" anchor="ctr"/>
              <a:lstStyle/>
              <a:p>
                <a:pPr algn="ctr">
                  <a:defRPr/>
                </a:pPr>
                <a:r>
                  <a:rPr lang="en-US" cap="none" sz="1025" b="1" i="0" u="none" baseline="0">
                    <a:solidFill>
                      <a:srgbClr val="000000"/>
                    </a:solidFill>
                    <a:latin typeface="Arial"/>
                    <a:ea typeface="Arial"/>
                    <a:cs typeface="Arial"/>
                  </a:rPr>
                  <a:t>Model Year</a:t>
                </a:r>
              </a:p>
            </c:rich>
          </c:tx>
          <c:layout>
            <c:manualLayout>
              <c:xMode val="factor"/>
              <c:yMode val="factor"/>
              <c:x val="0.00075"/>
              <c:y val="-0.004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1" i="0" u="none" baseline="0">
                <a:solidFill>
                  <a:srgbClr val="000000"/>
                </a:solidFill>
                <a:latin typeface="Arial"/>
                <a:ea typeface="Arial"/>
                <a:cs typeface="Arial"/>
              </a:defRPr>
            </a:pPr>
          </a:p>
        </c:txPr>
        <c:crossAx val="57316822"/>
        <c:crosses val="autoZero"/>
        <c:auto val="1"/>
        <c:lblOffset val="100"/>
        <c:tickLblSkip val="1"/>
        <c:noMultiLvlLbl val="0"/>
      </c:catAx>
      <c:valAx>
        <c:axId val="57316822"/>
        <c:scaling>
          <c:orientation val="minMax"/>
          <c:max val="350"/>
        </c:scaling>
        <c:axPos val="l"/>
        <c:title>
          <c:tx>
            <c:rich>
              <a:bodyPr vert="horz" rot="-5400000" anchor="ctr"/>
              <a:lstStyle/>
              <a:p>
                <a:pPr algn="ctr">
                  <a:defRPr/>
                </a:pPr>
                <a:r>
                  <a:rPr lang="en-US" cap="none" sz="1025" b="1" i="0" u="none" baseline="0">
                    <a:solidFill>
                      <a:srgbClr val="000000"/>
                    </a:solidFill>
                    <a:latin typeface="Arial"/>
                    <a:ea typeface="Arial"/>
                    <a:cs typeface="Arial"/>
                  </a:rPr>
                  <a:t># of Failing Tests</a:t>
                </a:r>
              </a:p>
            </c:rich>
          </c:tx>
          <c:layout>
            <c:manualLayout>
              <c:xMode val="factor"/>
              <c:yMode val="factor"/>
              <c:x val="-0.00325"/>
              <c:y val="-0.002"/>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75" b="1" i="0" u="none" baseline="0">
                <a:solidFill>
                  <a:srgbClr val="000000"/>
                </a:solidFill>
                <a:latin typeface="Arial"/>
                <a:ea typeface="Arial"/>
                <a:cs typeface="Arial"/>
              </a:defRPr>
            </a:pPr>
          </a:p>
        </c:txPr>
        <c:crossAx val="28738157"/>
        <c:crossesAt val="1"/>
        <c:crossBetween val="midCat"/>
        <c:dispUnits/>
        <c:majorUnit val="50"/>
        <c:minorUnit val="20"/>
      </c:valAx>
      <c:spPr>
        <a:noFill/>
        <a:ln w="12700">
          <a:solidFill>
            <a:srgbClr val="808080"/>
          </a:solidFill>
        </a:ln>
      </c:spPr>
    </c:plotArea>
    <c:legend>
      <c:legendPos val="r"/>
      <c:layout>
        <c:manualLayout>
          <c:xMode val="edge"/>
          <c:yMode val="edge"/>
          <c:x val="0.10775"/>
          <c:y val="0.192"/>
          <c:w val="0.11175"/>
          <c:h val="0.17025"/>
        </c:manualLayout>
      </c:layout>
      <c:overlay val="0"/>
      <c:spPr>
        <a:solidFill>
          <a:srgbClr val="FFFFFF"/>
        </a:solidFill>
        <a:ln w="3175">
          <a:solidFill>
            <a:srgbClr val="000000"/>
          </a:solidFill>
        </a:ln>
      </c:spPr>
      <c:txPr>
        <a:bodyPr vert="horz" rot="0"/>
        <a:lstStyle/>
        <a:p>
          <a:pPr>
            <a:defRPr lang="en-US" cap="none" sz="9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marker val="1"/>
        <c:axId val="46089351"/>
        <c:axId val="12150976"/>
      </c:lineChart>
      <c:catAx>
        <c:axId val="46089351"/>
        <c:scaling>
          <c:orientation val="minMax"/>
        </c:scaling>
        <c:axPos val="b"/>
        <c:title>
          <c:tx>
            <c:rich>
              <a:bodyPr vert="horz" rot="0" anchor="ctr"/>
              <a:lstStyle/>
              <a:p>
                <a:pPr algn="ctr">
                  <a:defRPr/>
                </a:pPr>
                <a:r>
                  <a:rPr lang="en-US" cap="none" sz="150" b="1" i="0" u="none" baseline="0">
                    <a:solidFill>
                      <a:srgbClr val="000000"/>
                    </a:solidFill>
                  </a:rPr>
                  <a:t>Vehicle Model Year</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12150976"/>
        <c:crosses val="autoZero"/>
        <c:auto val="1"/>
        <c:lblOffset val="100"/>
        <c:tickLblSkip val="1"/>
        <c:noMultiLvlLbl val="0"/>
      </c:catAx>
      <c:valAx>
        <c:axId val="12150976"/>
        <c:scaling>
          <c:orientation val="minMax"/>
        </c:scaling>
        <c:axPos val="l"/>
        <c:title>
          <c:tx>
            <c:rich>
              <a:bodyPr vert="horz" rot="-5400000" anchor="ctr"/>
              <a:lstStyle/>
              <a:p>
                <a:pPr algn="ctr">
                  <a:defRPr/>
                </a:pPr>
                <a:r>
                  <a:rPr lang="en-US" cap="none" sz="150" b="1" i="0" u="none" baseline="0">
                    <a:solidFill>
                      <a:srgbClr val="000000"/>
                    </a:solidFill>
                  </a:rPr>
                  <a:t>Failure Rate</a:t>
                </a:r>
              </a:p>
            </c:rich>
          </c:tx>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6089351"/>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30.xml" /><Relationship Id="rId2" Type="http://schemas.openxmlformats.org/officeDocument/2006/relationships/chart" Target="/xl/charts/chart31.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32.xml" /><Relationship Id="rId2" Type="http://schemas.openxmlformats.org/officeDocument/2006/relationships/chart" Target="/xl/charts/chart33.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34.xml" /><Relationship Id="rId2" Type="http://schemas.openxmlformats.org/officeDocument/2006/relationships/chart" Target="/xl/charts/chart35.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36.xml" /><Relationship Id="rId2" Type="http://schemas.openxmlformats.org/officeDocument/2006/relationships/chart" Target="/xl/charts/chart37.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38.xml" /><Relationship Id="rId2" Type="http://schemas.openxmlformats.org/officeDocument/2006/relationships/chart" Target="/xl/charts/chart3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chart" Target="/xl/charts/chart9.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20</xdr:row>
      <xdr:rowOff>76200</xdr:rowOff>
    </xdr:from>
    <xdr:to>
      <xdr:col>9</xdr:col>
      <xdr:colOff>581025</xdr:colOff>
      <xdr:row>20</xdr:row>
      <xdr:rowOff>76200</xdr:rowOff>
    </xdr:to>
    <xdr:sp>
      <xdr:nvSpPr>
        <xdr:cNvPr id="1" name="Line 1"/>
        <xdr:cNvSpPr>
          <a:spLocks/>
        </xdr:cNvSpPr>
      </xdr:nvSpPr>
      <xdr:spPr>
        <a:xfrm>
          <a:off x="1485900" y="4114800"/>
          <a:ext cx="542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4</xdr:row>
      <xdr:rowOff>76200</xdr:rowOff>
    </xdr:from>
    <xdr:to>
      <xdr:col>1</xdr:col>
      <xdr:colOff>47625</xdr:colOff>
      <xdr:row>11</xdr:row>
      <xdr:rowOff>57150</xdr:rowOff>
    </xdr:to>
    <xdr:pic>
      <xdr:nvPicPr>
        <xdr:cNvPr id="2" name="Picture 2"/>
        <xdr:cNvPicPr preferRelativeResize="1">
          <a:picLocks noChangeAspect="1"/>
        </xdr:cNvPicPr>
      </xdr:nvPicPr>
      <xdr:blipFill>
        <a:blip r:embed="rId1"/>
        <a:stretch>
          <a:fillRect/>
        </a:stretch>
      </xdr:blipFill>
      <xdr:spPr>
        <a:xfrm>
          <a:off x="28575" y="723900"/>
          <a:ext cx="1476375" cy="11525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142875</xdr:rowOff>
    </xdr:from>
    <xdr:to>
      <xdr:col>14</xdr:col>
      <xdr:colOff>76200</xdr:colOff>
      <xdr:row>62</xdr:row>
      <xdr:rowOff>114300</xdr:rowOff>
    </xdr:to>
    <xdr:graphicFrame>
      <xdr:nvGraphicFramePr>
        <xdr:cNvPr id="1" name="Chart 1"/>
        <xdr:cNvGraphicFramePr/>
      </xdr:nvGraphicFramePr>
      <xdr:xfrm>
        <a:off x="0" y="5095875"/>
        <a:ext cx="7753350" cy="56388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63</xdr:row>
      <xdr:rowOff>123825</xdr:rowOff>
    </xdr:from>
    <xdr:to>
      <xdr:col>14</xdr:col>
      <xdr:colOff>66675</xdr:colOff>
      <xdr:row>98</xdr:row>
      <xdr:rowOff>85725</xdr:rowOff>
    </xdr:to>
    <xdr:graphicFrame>
      <xdr:nvGraphicFramePr>
        <xdr:cNvPr id="2" name="Chart 2"/>
        <xdr:cNvGraphicFramePr/>
      </xdr:nvGraphicFramePr>
      <xdr:xfrm>
        <a:off x="0" y="10906125"/>
        <a:ext cx="7743825" cy="5629275"/>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104775</xdr:rowOff>
    </xdr:from>
    <xdr:to>
      <xdr:col>13</xdr:col>
      <xdr:colOff>581025</xdr:colOff>
      <xdr:row>61</xdr:row>
      <xdr:rowOff>76200</xdr:rowOff>
    </xdr:to>
    <xdr:graphicFrame>
      <xdr:nvGraphicFramePr>
        <xdr:cNvPr id="1" name="Chart 1"/>
        <xdr:cNvGraphicFramePr/>
      </xdr:nvGraphicFramePr>
      <xdr:xfrm>
        <a:off x="0" y="5000625"/>
        <a:ext cx="8315325" cy="54768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123825</xdr:rowOff>
    </xdr:from>
    <xdr:to>
      <xdr:col>13</xdr:col>
      <xdr:colOff>590550</xdr:colOff>
      <xdr:row>97</xdr:row>
      <xdr:rowOff>85725</xdr:rowOff>
    </xdr:to>
    <xdr:graphicFrame>
      <xdr:nvGraphicFramePr>
        <xdr:cNvPr id="2" name="Chart 2"/>
        <xdr:cNvGraphicFramePr/>
      </xdr:nvGraphicFramePr>
      <xdr:xfrm>
        <a:off x="0" y="10687050"/>
        <a:ext cx="8324850" cy="5629275"/>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9525</xdr:rowOff>
    </xdr:from>
    <xdr:to>
      <xdr:col>13</xdr:col>
      <xdr:colOff>514350</xdr:colOff>
      <xdr:row>61</xdr:row>
      <xdr:rowOff>0</xdr:rowOff>
    </xdr:to>
    <xdr:graphicFrame>
      <xdr:nvGraphicFramePr>
        <xdr:cNvPr id="1" name="Chart 1"/>
        <xdr:cNvGraphicFramePr/>
      </xdr:nvGraphicFramePr>
      <xdr:xfrm>
        <a:off x="0" y="4914900"/>
        <a:ext cx="8239125" cy="54959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161925</xdr:rowOff>
    </xdr:from>
    <xdr:to>
      <xdr:col>13</xdr:col>
      <xdr:colOff>523875</xdr:colOff>
      <xdr:row>97</xdr:row>
      <xdr:rowOff>152400</xdr:rowOff>
    </xdr:to>
    <xdr:graphicFrame>
      <xdr:nvGraphicFramePr>
        <xdr:cNvPr id="2" name="Chart 2"/>
        <xdr:cNvGraphicFramePr/>
      </xdr:nvGraphicFramePr>
      <xdr:xfrm>
        <a:off x="0" y="10734675"/>
        <a:ext cx="8248650" cy="565785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0</xdr:rowOff>
    </xdr:from>
    <xdr:to>
      <xdr:col>0</xdr:col>
      <xdr:colOff>0</xdr:colOff>
      <xdr:row>28</xdr:row>
      <xdr:rowOff>0</xdr:rowOff>
    </xdr:to>
    <xdr:graphicFrame>
      <xdr:nvGraphicFramePr>
        <xdr:cNvPr id="1" name="Chart 1"/>
        <xdr:cNvGraphicFramePr/>
      </xdr:nvGraphicFramePr>
      <xdr:xfrm>
        <a:off x="0" y="523875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28</xdr:row>
      <xdr:rowOff>0</xdr:rowOff>
    </xdr:from>
    <xdr:to>
      <xdr:col>0</xdr:col>
      <xdr:colOff>0</xdr:colOff>
      <xdr:row>28</xdr:row>
      <xdr:rowOff>0</xdr:rowOff>
    </xdr:to>
    <xdr:graphicFrame>
      <xdr:nvGraphicFramePr>
        <xdr:cNvPr id="2" name="Chart 2"/>
        <xdr:cNvGraphicFramePr/>
      </xdr:nvGraphicFramePr>
      <xdr:xfrm>
        <a:off x="0" y="5238750"/>
        <a:ext cx="0" cy="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28</xdr:row>
      <xdr:rowOff>0</xdr:rowOff>
    </xdr:from>
    <xdr:to>
      <xdr:col>11</xdr:col>
      <xdr:colOff>590550</xdr:colOff>
      <xdr:row>28</xdr:row>
      <xdr:rowOff>0</xdr:rowOff>
    </xdr:to>
    <xdr:graphicFrame>
      <xdr:nvGraphicFramePr>
        <xdr:cNvPr id="1" name="Chart 1"/>
        <xdr:cNvGraphicFramePr/>
      </xdr:nvGraphicFramePr>
      <xdr:xfrm>
        <a:off x="619125" y="4886325"/>
        <a:ext cx="6924675" cy="0"/>
      </xdr:xfrm>
      <a:graphic>
        <a:graphicData uri="http://schemas.openxmlformats.org/drawingml/2006/chart">
          <c:chart xmlns:c="http://schemas.openxmlformats.org/drawingml/2006/chart" r:id="rId1"/>
        </a:graphicData>
      </a:graphic>
    </xdr:graphicFrame>
    <xdr:clientData/>
  </xdr:twoCellAnchor>
  <xdr:twoCellAnchor>
    <xdr:from>
      <xdr:col>0</xdr:col>
      <xdr:colOff>619125</xdr:colOff>
      <xdr:row>28</xdr:row>
      <xdr:rowOff>0</xdr:rowOff>
    </xdr:from>
    <xdr:to>
      <xdr:col>12</xdr:col>
      <xdr:colOff>9525</xdr:colOff>
      <xdr:row>28</xdr:row>
      <xdr:rowOff>0</xdr:rowOff>
    </xdr:to>
    <xdr:graphicFrame>
      <xdr:nvGraphicFramePr>
        <xdr:cNvPr id="2" name="Chart 2"/>
        <xdr:cNvGraphicFramePr/>
      </xdr:nvGraphicFramePr>
      <xdr:xfrm>
        <a:off x="619125" y="4886325"/>
        <a:ext cx="6934200" cy="0"/>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33</xdr:row>
      <xdr:rowOff>104775</xdr:rowOff>
    </xdr:from>
    <xdr:to>
      <xdr:col>12</xdr:col>
      <xdr:colOff>171450</xdr:colOff>
      <xdr:row>59</xdr:row>
      <xdr:rowOff>133350</xdr:rowOff>
    </xdr:to>
    <xdr:graphicFrame>
      <xdr:nvGraphicFramePr>
        <xdr:cNvPr id="1" name="Chart 1"/>
        <xdr:cNvGraphicFramePr/>
      </xdr:nvGraphicFramePr>
      <xdr:xfrm>
        <a:off x="628650" y="6419850"/>
        <a:ext cx="8305800" cy="42576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60</xdr:row>
      <xdr:rowOff>66675</xdr:rowOff>
    </xdr:from>
    <xdr:to>
      <xdr:col>12</xdr:col>
      <xdr:colOff>180975</xdr:colOff>
      <xdr:row>92</xdr:row>
      <xdr:rowOff>9525</xdr:rowOff>
    </xdr:to>
    <xdr:graphicFrame>
      <xdr:nvGraphicFramePr>
        <xdr:cNvPr id="2" name="Chart 2"/>
        <xdr:cNvGraphicFramePr/>
      </xdr:nvGraphicFramePr>
      <xdr:xfrm>
        <a:off x="638175" y="10772775"/>
        <a:ext cx="8305800" cy="5133975"/>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0.23125</cdr:y>
    </cdr:from>
    <cdr:to>
      <cdr:x>0.04325</cdr:x>
      <cdr:y>0.79925</cdr:y>
    </cdr:to>
    <cdr:sp>
      <cdr:nvSpPr>
        <cdr:cNvPr id="1" name="Text Box 1"/>
        <cdr:cNvSpPr txBox="1">
          <a:spLocks noChangeArrowheads="1"/>
        </cdr:cNvSpPr>
      </cdr:nvSpPr>
      <cdr:spPr>
        <a:xfrm>
          <a:off x="95250" y="1343025"/>
          <a:ext cx="276225" cy="3314700"/>
        </a:xfrm>
        <a:prstGeom prst="rect">
          <a:avLst/>
        </a:prstGeom>
        <a:noFill/>
        <a:ln w="9525" cmpd="sng">
          <a:noFill/>
        </a:ln>
      </cdr:spPr>
      <cdr:txBody>
        <a:bodyPr vertOverflow="clip" wrap="square" lIns="36576" tIns="27432" rIns="0" bIns="0" vert="vert270"/>
        <a:p>
          <a:pPr algn="l">
            <a:defRPr/>
          </a:pPr>
          <a:r>
            <a:rPr lang="en-US" cap="none" sz="1375" b="1" i="0" u="none" baseline="0">
              <a:solidFill>
                <a:srgbClr val="000000"/>
              </a:solidFill>
              <a:latin typeface="Arial"/>
              <a:ea typeface="Arial"/>
              <a:cs typeface="Arial"/>
            </a:rPr>
            <a:t>Number of </a:t>
          </a:r>
          <a:r>
            <a:rPr lang="en-US" cap="none" sz="1400" b="1" i="0" u="none" baseline="0">
              <a:solidFill>
                <a:srgbClr val="000000"/>
              </a:solidFill>
              <a:latin typeface="Arial"/>
              <a:ea typeface="Arial"/>
              <a:cs typeface="Arial"/>
            </a:rPr>
            <a:t>Passing</a:t>
          </a:r>
          <a:r>
            <a:rPr lang="en-US" cap="none" sz="1375" b="1" i="0" u="none" baseline="0">
              <a:solidFill>
                <a:srgbClr val="000000"/>
              </a:solidFill>
              <a:latin typeface="Arial"/>
              <a:ea typeface="Arial"/>
              <a:cs typeface="Arial"/>
            </a:rPr>
            <a:t> OBD </a:t>
          </a:r>
          <a:r>
            <a:rPr lang="en-US" cap="none" sz="1400" b="1" i="0" u="none" baseline="0">
              <a:solidFill>
                <a:srgbClr val="000000"/>
              </a:solidFill>
              <a:latin typeface="Arial"/>
              <a:ea typeface="Arial"/>
              <a:cs typeface="Arial"/>
            </a:rPr>
            <a:t>Tests</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26</xdr:row>
      <xdr:rowOff>76200</xdr:rowOff>
    </xdr:from>
    <xdr:to>
      <xdr:col>13</xdr:col>
      <xdr:colOff>419100</xdr:colOff>
      <xdr:row>61</xdr:row>
      <xdr:rowOff>76200</xdr:rowOff>
    </xdr:to>
    <xdr:graphicFrame>
      <xdr:nvGraphicFramePr>
        <xdr:cNvPr id="1" name="Chart 1"/>
        <xdr:cNvGraphicFramePr/>
      </xdr:nvGraphicFramePr>
      <xdr:xfrm>
        <a:off x="85725" y="4848225"/>
        <a:ext cx="8791575" cy="568642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64</xdr:row>
      <xdr:rowOff>0</xdr:rowOff>
    </xdr:from>
    <xdr:to>
      <xdr:col>13</xdr:col>
      <xdr:colOff>466725</xdr:colOff>
      <xdr:row>100</xdr:row>
      <xdr:rowOff>38100</xdr:rowOff>
    </xdr:to>
    <xdr:graphicFrame>
      <xdr:nvGraphicFramePr>
        <xdr:cNvPr id="2" name="Chart 2"/>
        <xdr:cNvGraphicFramePr/>
      </xdr:nvGraphicFramePr>
      <xdr:xfrm>
        <a:off x="133350" y="10944225"/>
        <a:ext cx="8791575" cy="5838825"/>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0.01575</cdr:x>
      <cdr:y>0.2765</cdr:y>
    </cdr:from>
    <cdr:to>
      <cdr:x>0.05525</cdr:x>
      <cdr:y>0.828</cdr:y>
    </cdr:to>
    <cdr:sp>
      <cdr:nvSpPr>
        <cdr:cNvPr id="1" name="Text Box 1"/>
        <cdr:cNvSpPr txBox="1">
          <a:spLocks noChangeArrowheads="1"/>
        </cdr:cNvSpPr>
      </cdr:nvSpPr>
      <cdr:spPr>
        <a:xfrm>
          <a:off x="133350" y="1543050"/>
          <a:ext cx="342900" cy="3086100"/>
        </a:xfrm>
        <a:prstGeom prst="rect">
          <a:avLst/>
        </a:prstGeom>
        <a:noFill/>
        <a:ln w="9525" cmpd="sng">
          <a:noFill/>
        </a:ln>
      </cdr:spPr>
      <cdr:txBody>
        <a:bodyPr vertOverflow="clip" wrap="square" lIns="36576" tIns="27432" rIns="0" bIns="0" vert="vert270"/>
        <a:p>
          <a:pPr algn="l">
            <a:defRPr/>
          </a:pPr>
          <a:r>
            <a:rPr lang="en-US" cap="none" sz="1325" b="1" i="0" u="none" baseline="0">
              <a:solidFill>
                <a:srgbClr val="000000"/>
              </a:solidFill>
              <a:latin typeface="Arial"/>
              <a:ea typeface="Arial"/>
              <a:cs typeface="Arial"/>
            </a:rPr>
            <a:t>Number of Failing OBD Tests</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733425</xdr:colOff>
      <xdr:row>26</xdr:row>
      <xdr:rowOff>9525</xdr:rowOff>
    </xdr:from>
    <xdr:to>
      <xdr:col>15</xdr:col>
      <xdr:colOff>114300</xdr:colOff>
      <xdr:row>60</xdr:row>
      <xdr:rowOff>57150</xdr:rowOff>
    </xdr:to>
    <xdr:graphicFrame>
      <xdr:nvGraphicFramePr>
        <xdr:cNvPr id="1" name="Chart 1"/>
        <xdr:cNvGraphicFramePr/>
      </xdr:nvGraphicFramePr>
      <xdr:xfrm>
        <a:off x="733425" y="4772025"/>
        <a:ext cx="8648700" cy="5562600"/>
      </xdr:xfrm>
      <a:graphic>
        <a:graphicData uri="http://schemas.openxmlformats.org/drawingml/2006/chart">
          <c:chart xmlns:c="http://schemas.openxmlformats.org/drawingml/2006/chart" r:id="rId1"/>
        </a:graphicData>
      </a:graphic>
    </xdr:graphicFrame>
    <xdr:clientData/>
  </xdr:twoCellAnchor>
  <xdr:twoCellAnchor>
    <xdr:from>
      <xdr:col>0</xdr:col>
      <xdr:colOff>733425</xdr:colOff>
      <xdr:row>60</xdr:row>
      <xdr:rowOff>85725</xdr:rowOff>
    </xdr:from>
    <xdr:to>
      <xdr:col>15</xdr:col>
      <xdr:colOff>114300</xdr:colOff>
      <xdr:row>95</xdr:row>
      <xdr:rowOff>0</xdr:rowOff>
    </xdr:to>
    <xdr:graphicFrame>
      <xdr:nvGraphicFramePr>
        <xdr:cNvPr id="2" name="Chart 2"/>
        <xdr:cNvGraphicFramePr/>
      </xdr:nvGraphicFramePr>
      <xdr:xfrm>
        <a:off x="733425" y="10363200"/>
        <a:ext cx="8648700" cy="55911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0</xdr:rowOff>
    </xdr:from>
    <xdr:to>
      <xdr:col>7</xdr:col>
      <xdr:colOff>609600</xdr:colOff>
      <xdr:row>53</xdr:row>
      <xdr:rowOff>133350</xdr:rowOff>
    </xdr:to>
    <xdr:graphicFrame>
      <xdr:nvGraphicFramePr>
        <xdr:cNvPr id="1" name="Chart 1"/>
        <xdr:cNvGraphicFramePr/>
      </xdr:nvGraphicFramePr>
      <xdr:xfrm>
        <a:off x="0" y="5181600"/>
        <a:ext cx="5162550" cy="3533775"/>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28</xdr:row>
      <xdr:rowOff>104775</xdr:rowOff>
    </xdr:from>
    <xdr:to>
      <xdr:col>14</xdr:col>
      <xdr:colOff>333375</xdr:colOff>
      <xdr:row>61</xdr:row>
      <xdr:rowOff>47625</xdr:rowOff>
    </xdr:to>
    <xdr:graphicFrame>
      <xdr:nvGraphicFramePr>
        <xdr:cNvPr id="1" name="Chart 2"/>
        <xdr:cNvGraphicFramePr/>
      </xdr:nvGraphicFramePr>
      <xdr:xfrm>
        <a:off x="495300" y="5495925"/>
        <a:ext cx="8915400" cy="5334000"/>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26</xdr:row>
      <xdr:rowOff>0</xdr:rowOff>
    </xdr:from>
    <xdr:to>
      <xdr:col>10</xdr:col>
      <xdr:colOff>0</xdr:colOff>
      <xdr:row>26</xdr:row>
      <xdr:rowOff>0</xdr:rowOff>
    </xdr:to>
    <xdr:graphicFrame>
      <xdr:nvGraphicFramePr>
        <xdr:cNvPr id="1" name="Chart 5"/>
        <xdr:cNvGraphicFramePr/>
      </xdr:nvGraphicFramePr>
      <xdr:xfrm>
        <a:off x="847725" y="4991100"/>
        <a:ext cx="6153150" cy="0"/>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26</xdr:row>
      <xdr:rowOff>0</xdr:rowOff>
    </xdr:from>
    <xdr:to>
      <xdr:col>10</xdr:col>
      <xdr:colOff>0</xdr:colOff>
      <xdr:row>26</xdr:row>
      <xdr:rowOff>0</xdr:rowOff>
    </xdr:to>
    <xdr:graphicFrame>
      <xdr:nvGraphicFramePr>
        <xdr:cNvPr id="2" name="Chart 6"/>
        <xdr:cNvGraphicFramePr/>
      </xdr:nvGraphicFramePr>
      <xdr:xfrm>
        <a:off x="847725" y="4991100"/>
        <a:ext cx="6153150" cy="0"/>
      </xdr:xfrm>
      <a:graphic>
        <a:graphicData uri="http://schemas.openxmlformats.org/drawingml/2006/chart">
          <c:chart xmlns:c="http://schemas.openxmlformats.org/drawingml/2006/chart" r:id="rId2"/>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0</xdr:rowOff>
    </xdr:from>
    <xdr:to>
      <xdr:col>14</xdr:col>
      <xdr:colOff>161925</xdr:colOff>
      <xdr:row>62</xdr:row>
      <xdr:rowOff>9525</xdr:rowOff>
    </xdr:to>
    <xdr:graphicFrame>
      <xdr:nvGraphicFramePr>
        <xdr:cNvPr id="1" name="Chart 1"/>
        <xdr:cNvGraphicFramePr/>
      </xdr:nvGraphicFramePr>
      <xdr:xfrm>
        <a:off x="0" y="5076825"/>
        <a:ext cx="11001375" cy="5695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63</xdr:row>
      <xdr:rowOff>9525</xdr:rowOff>
    </xdr:from>
    <xdr:to>
      <xdr:col>14</xdr:col>
      <xdr:colOff>180975</xdr:colOff>
      <xdr:row>98</xdr:row>
      <xdr:rowOff>0</xdr:rowOff>
    </xdr:to>
    <xdr:graphicFrame>
      <xdr:nvGraphicFramePr>
        <xdr:cNvPr id="2" name="Chart 2"/>
        <xdr:cNvGraphicFramePr/>
      </xdr:nvGraphicFramePr>
      <xdr:xfrm>
        <a:off x="0" y="10934700"/>
        <a:ext cx="11020425" cy="5657850"/>
      </xdr:xfrm>
      <a:graphic>
        <a:graphicData uri="http://schemas.openxmlformats.org/drawingml/2006/chart">
          <c:chart xmlns:c="http://schemas.openxmlformats.org/drawingml/2006/chart" r:id="rId2"/>
        </a:graphicData>
      </a:graphic>
    </xdr:graphicFrame>
    <xdr:clientData/>
  </xdr:twoCell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0.0185</cdr:x>
      <cdr:y>0.03875</cdr:y>
    </cdr:from>
    <cdr:to>
      <cdr:x>0.98425</cdr:x>
      <cdr:y>0.182</cdr:y>
    </cdr:to>
    <cdr:sp>
      <cdr:nvSpPr>
        <cdr:cNvPr id="1" name="Text Box 1"/>
        <cdr:cNvSpPr txBox="1">
          <a:spLocks noChangeArrowheads="1"/>
        </cdr:cNvSpPr>
      </cdr:nvSpPr>
      <cdr:spPr>
        <a:xfrm>
          <a:off x="190500" y="180975"/>
          <a:ext cx="10039350" cy="704850"/>
        </a:xfrm>
        <a:prstGeom prst="rect">
          <a:avLst/>
        </a:prstGeom>
        <a:noFill/>
        <a:ln w="9525" cmpd="sng">
          <a:noFill/>
        </a:ln>
      </cdr:spPr>
      <cdr:txBody>
        <a:bodyPr vertOverflow="clip" wrap="square" lIns="36576" tIns="32004" rIns="36576" bIns="0"/>
        <a:p>
          <a:pPr algn="ctr">
            <a:defRPr/>
          </a:pPr>
          <a:r>
            <a:rPr lang="en-US" cap="none" sz="1575" b="1" i="0" u="none" baseline="0">
              <a:solidFill>
                <a:srgbClr val="000000"/>
              </a:solidFill>
              <a:latin typeface="Arial"/>
              <a:ea typeface="Arial"/>
              <a:cs typeface="Arial"/>
            </a:rPr>
            <a:t>OBDII MIL Commanded off and No DTCs Present</a:t>
          </a:r>
          <a:r>
            <a:rPr lang="en-US" cap="none" sz="1775" b="1" i="0" u="none" baseline="0">
              <a:solidFill>
                <a:srgbClr val="000000"/>
              </a:solidFill>
              <a:latin typeface="Arial"/>
              <a:ea typeface="Arial"/>
              <a:cs typeface="Arial"/>
            </a:rPr>
            <a:t>
</a:t>
          </a:r>
          <a:r>
            <a:rPr lang="en-US" cap="none" sz="1375" b="0" i="0" u="none" baseline="0">
              <a:solidFill>
                <a:srgbClr val="000000"/>
              </a:solidFill>
              <a:latin typeface="Arial"/>
              <a:ea typeface="Arial"/>
              <a:cs typeface="Arial"/>
            </a:rPr>
            <a:t>by Model Year and Vehicle Class </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61</xdr:row>
      <xdr:rowOff>9525</xdr:rowOff>
    </xdr:from>
    <xdr:to>
      <xdr:col>14</xdr:col>
      <xdr:colOff>38100</xdr:colOff>
      <xdr:row>98</xdr:row>
      <xdr:rowOff>123825</xdr:rowOff>
    </xdr:to>
    <xdr:graphicFrame>
      <xdr:nvGraphicFramePr>
        <xdr:cNvPr id="1" name="Chart 2"/>
        <xdr:cNvGraphicFramePr/>
      </xdr:nvGraphicFramePr>
      <xdr:xfrm>
        <a:off x="0" y="10696575"/>
        <a:ext cx="10372725" cy="6105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29</xdr:row>
      <xdr:rowOff>76200</xdr:rowOff>
    </xdr:from>
    <xdr:to>
      <xdr:col>14</xdr:col>
      <xdr:colOff>57150</xdr:colOff>
      <xdr:row>59</xdr:row>
      <xdr:rowOff>104775</xdr:rowOff>
    </xdr:to>
    <xdr:graphicFrame>
      <xdr:nvGraphicFramePr>
        <xdr:cNvPr id="2" name="Chart 3"/>
        <xdr:cNvGraphicFramePr/>
      </xdr:nvGraphicFramePr>
      <xdr:xfrm>
        <a:off x="0" y="5562600"/>
        <a:ext cx="10391775" cy="4905375"/>
      </xdr:xfrm>
      <a:graphic>
        <a:graphicData uri="http://schemas.openxmlformats.org/drawingml/2006/chart">
          <c:chart xmlns:c="http://schemas.openxmlformats.org/drawingml/2006/chart" r:id="rId2"/>
        </a:graphicData>
      </a:graphic>
    </xdr:graphicFrame>
    <xdr:clientData/>
  </xdr:twoCell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0.237</cdr:x>
      <cdr:y>0.0325</cdr:y>
    </cdr:from>
    <cdr:to>
      <cdr:x>0.76675</cdr:x>
      <cdr:y>0.15975</cdr:y>
    </cdr:to>
    <cdr:sp>
      <cdr:nvSpPr>
        <cdr:cNvPr id="1" name="Text Box 1"/>
        <cdr:cNvSpPr txBox="1">
          <a:spLocks noChangeArrowheads="1"/>
        </cdr:cNvSpPr>
      </cdr:nvSpPr>
      <cdr:spPr>
        <a:xfrm>
          <a:off x="2409825" y="171450"/>
          <a:ext cx="5391150" cy="695325"/>
        </a:xfrm>
        <a:prstGeom prst="rect">
          <a:avLst/>
        </a:prstGeom>
        <a:noFill/>
        <a:ln w="9525" cmpd="sng">
          <a:noFill/>
        </a:ln>
      </cdr:spPr>
      <cdr:txBody>
        <a:bodyPr vertOverflow="clip" wrap="square" lIns="36576" tIns="32004" rIns="36576" bIns="0"/>
        <a:p>
          <a:pPr algn="ctr">
            <a:defRPr/>
          </a:pPr>
          <a:r>
            <a:rPr lang="en-US" cap="none" sz="1575" b="1" i="0" u="none" baseline="0">
              <a:solidFill>
                <a:srgbClr val="000000"/>
              </a:solidFill>
              <a:latin typeface="Arial"/>
              <a:ea typeface="Arial"/>
              <a:cs typeface="Arial"/>
            </a:rPr>
            <a:t>Vehicle "Not Ready" for OBDII Test</a:t>
          </a:r>
          <a:r>
            <a:rPr lang="en-US" cap="none" sz="1575" b="0" i="0" u="none" baseline="0">
              <a:solidFill>
                <a:srgbClr val="000000"/>
              </a:solidFill>
              <a:latin typeface="Arial"/>
              <a:ea typeface="Arial"/>
              <a:cs typeface="Arial"/>
            </a:rPr>
            <a:t>
</a:t>
          </a:r>
          <a:r>
            <a:rPr lang="en-US" cap="none" sz="1375" b="0" i="0" u="none" baseline="0">
              <a:solidFill>
                <a:srgbClr val="000000"/>
              </a:solidFill>
              <a:latin typeface="Arial"/>
              <a:ea typeface="Arial"/>
              <a:cs typeface="Arial"/>
            </a:rPr>
            <a:t>by Model Year and Vehicle Class </a:t>
          </a:r>
        </a:p>
      </cdr:txBody>
    </cdr:sp>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64</xdr:row>
      <xdr:rowOff>0</xdr:rowOff>
    </xdr:from>
    <xdr:to>
      <xdr:col>14</xdr:col>
      <xdr:colOff>447675</xdr:colOff>
      <xdr:row>99</xdr:row>
      <xdr:rowOff>123825</xdr:rowOff>
    </xdr:to>
    <xdr:graphicFrame>
      <xdr:nvGraphicFramePr>
        <xdr:cNvPr id="1" name="Chart 4"/>
        <xdr:cNvGraphicFramePr/>
      </xdr:nvGraphicFramePr>
      <xdr:xfrm>
        <a:off x="0" y="11477625"/>
        <a:ext cx="10182225" cy="57912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29</xdr:row>
      <xdr:rowOff>0</xdr:rowOff>
    </xdr:from>
    <xdr:to>
      <xdr:col>14</xdr:col>
      <xdr:colOff>438150</xdr:colOff>
      <xdr:row>62</xdr:row>
      <xdr:rowOff>142875</xdr:rowOff>
    </xdr:to>
    <xdr:graphicFrame>
      <xdr:nvGraphicFramePr>
        <xdr:cNvPr id="2" name="Chart 5"/>
        <xdr:cNvGraphicFramePr/>
      </xdr:nvGraphicFramePr>
      <xdr:xfrm>
        <a:off x="0" y="5810250"/>
        <a:ext cx="10172700" cy="5486400"/>
      </xdr:xfrm>
      <a:graphic>
        <a:graphicData uri="http://schemas.openxmlformats.org/drawingml/2006/chart">
          <c:chart xmlns:c="http://schemas.openxmlformats.org/drawingml/2006/chart" r:id="rId2"/>
        </a:graphicData>
      </a:graphic>
    </xdr:graphicFrame>
    <xdr:clientData/>
  </xdr:twoCellAnchor>
</xdr:wsDr>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0.1495</cdr:x>
      <cdr:y>0.018</cdr:y>
    </cdr:from>
    <cdr:to>
      <cdr:x>0.91525</cdr:x>
      <cdr:y>0.1465</cdr:y>
    </cdr:to>
    <cdr:sp>
      <cdr:nvSpPr>
        <cdr:cNvPr id="1" name="Text Box 1"/>
        <cdr:cNvSpPr txBox="1">
          <a:spLocks noChangeArrowheads="1"/>
        </cdr:cNvSpPr>
      </cdr:nvSpPr>
      <cdr:spPr>
        <a:xfrm>
          <a:off x="1476375" y="95250"/>
          <a:ext cx="7591425" cy="704850"/>
        </a:xfrm>
        <a:prstGeom prst="rect">
          <a:avLst/>
        </a:prstGeom>
        <a:noFill/>
        <a:ln w="9525" cmpd="sng">
          <a:noFill/>
        </a:ln>
      </cdr:spPr>
      <cdr:txBody>
        <a:bodyPr vertOverflow="clip" wrap="square" lIns="36576" tIns="32004" rIns="36576" bIns="0"/>
        <a:p>
          <a:pPr algn="ctr">
            <a:defRPr/>
          </a:pPr>
          <a:r>
            <a:rPr lang="en-US" cap="none" sz="1525" b="1" i="0" u="none" baseline="0">
              <a:solidFill>
                <a:srgbClr val="000000"/>
              </a:solidFill>
              <a:latin typeface="Arial"/>
              <a:ea typeface="Arial"/>
              <a:cs typeface="Arial"/>
            </a:rPr>
            <a:t>Vehicle "Turnaways" for OBDII Test</a:t>
          </a:r>
          <a:r>
            <a:rPr lang="en-US" cap="none" sz="1525" b="0" i="0" u="none" baseline="0">
              <a:solidFill>
                <a:srgbClr val="000000"/>
              </a:solidFill>
              <a:latin typeface="Arial"/>
              <a:ea typeface="Arial"/>
              <a:cs typeface="Arial"/>
            </a:rPr>
            <a:t>
</a:t>
          </a:r>
          <a:r>
            <a:rPr lang="en-US" cap="none" sz="1525" b="0" i="0" u="none" baseline="0">
              <a:solidFill>
                <a:srgbClr val="000000"/>
              </a:solidFill>
              <a:latin typeface="Arial"/>
              <a:ea typeface="Arial"/>
              <a:cs typeface="Arial"/>
            </a:rPr>
            <a:t>by Model Year and Vehicle Class </a:t>
          </a:r>
        </a:p>
      </cdr:txBody>
    </cdr:sp>
  </cdr:relSizeAnchor>
</c:userShapes>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63</xdr:row>
      <xdr:rowOff>161925</xdr:rowOff>
    </xdr:from>
    <xdr:to>
      <xdr:col>14</xdr:col>
      <xdr:colOff>371475</xdr:colOff>
      <xdr:row>98</xdr:row>
      <xdr:rowOff>114300</xdr:rowOff>
    </xdr:to>
    <xdr:graphicFrame>
      <xdr:nvGraphicFramePr>
        <xdr:cNvPr id="1" name="Chart 2"/>
        <xdr:cNvGraphicFramePr/>
      </xdr:nvGraphicFramePr>
      <xdr:xfrm>
        <a:off x="9525" y="11210925"/>
        <a:ext cx="9915525" cy="5619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29</xdr:row>
      <xdr:rowOff>19050</xdr:rowOff>
    </xdr:from>
    <xdr:to>
      <xdr:col>14</xdr:col>
      <xdr:colOff>361950</xdr:colOff>
      <xdr:row>63</xdr:row>
      <xdr:rowOff>28575</xdr:rowOff>
    </xdr:to>
    <xdr:graphicFrame>
      <xdr:nvGraphicFramePr>
        <xdr:cNvPr id="2" name="Chart 3"/>
        <xdr:cNvGraphicFramePr/>
      </xdr:nvGraphicFramePr>
      <xdr:xfrm>
        <a:off x="0" y="5562600"/>
        <a:ext cx="9915525" cy="55149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xdr:colOff>
      <xdr:row>65</xdr:row>
      <xdr:rowOff>171450</xdr:rowOff>
    </xdr:from>
    <xdr:to>
      <xdr:col>13</xdr:col>
      <xdr:colOff>361950</xdr:colOff>
      <xdr:row>78</xdr:row>
      <xdr:rowOff>76200</xdr:rowOff>
    </xdr:to>
    <xdr:graphicFrame>
      <xdr:nvGraphicFramePr>
        <xdr:cNvPr id="1" name="Chart 1"/>
        <xdr:cNvGraphicFramePr/>
      </xdr:nvGraphicFramePr>
      <xdr:xfrm>
        <a:off x="3714750" y="1213485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41</xdr:row>
      <xdr:rowOff>161925</xdr:rowOff>
    </xdr:from>
    <xdr:to>
      <xdr:col>9</xdr:col>
      <xdr:colOff>561975</xdr:colOff>
      <xdr:row>63</xdr:row>
      <xdr:rowOff>152400</xdr:rowOff>
    </xdr:to>
    <xdr:graphicFrame>
      <xdr:nvGraphicFramePr>
        <xdr:cNvPr id="1" name="Chart 4"/>
        <xdr:cNvGraphicFramePr/>
      </xdr:nvGraphicFramePr>
      <xdr:xfrm>
        <a:off x="9525" y="6953250"/>
        <a:ext cx="6372225" cy="35528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40</xdr:row>
      <xdr:rowOff>9525</xdr:rowOff>
    </xdr:from>
    <xdr:to>
      <xdr:col>9</xdr:col>
      <xdr:colOff>581025</xdr:colOff>
      <xdr:row>64</xdr:row>
      <xdr:rowOff>152400</xdr:rowOff>
    </xdr:to>
    <xdr:graphicFrame>
      <xdr:nvGraphicFramePr>
        <xdr:cNvPr id="1" name="Chart 8"/>
        <xdr:cNvGraphicFramePr/>
      </xdr:nvGraphicFramePr>
      <xdr:xfrm>
        <a:off x="19050" y="6581775"/>
        <a:ext cx="6696075" cy="40290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27</xdr:row>
      <xdr:rowOff>114300</xdr:rowOff>
    </xdr:from>
    <xdr:to>
      <xdr:col>11</xdr:col>
      <xdr:colOff>523875</xdr:colOff>
      <xdr:row>50</xdr:row>
      <xdr:rowOff>85725</xdr:rowOff>
    </xdr:to>
    <xdr:graphicFrame>
      <xdr:nvGraphicFramePr>
        <xdr:cNvPr id="1" name="Chart 1"/>
        <xdr:cNvGraphicFramePr/>
      </xdr:nvGraphicFramePr>
      <xdr:xfrm>
        <a:off x="9525" y="5524500"/>
        <a:ext cx="6734175" cy="37242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50</xdr:row>
      <xdr:rowOff>161925</xdr:rowOff>
    </xdr:from>
    <xdr:to>
      <xdr:col>11</xdr:col>
      <xdr:colOff>523875</xdr:colOff>
      <xdr:row>73</xdr:row>
      <xdr:rowOff>66675</xdr:rowOff>
    </xdr:to>
    <xdr:graphicFrame>
      <xdr:nvGraphicFramePr>
        <xdr:cNvPr id="2" name="Chart 2"/>
        <xdr:cNvGraphicFramePr/>
      </xdr:nvGraphicFramePr>
      <xdr:xfrm>
        <a:off x="0" y="9324975"/>
        <a:ext cx="6743700" cy="3629025"/>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27</xdr:row>
      <xdr:rowOff>142875</xdr:rowOff>
    </xdr:from>
    <xdr:to>
      <xdr:col>25</xdr:col>
      <xdr:colOff>523875</xdr:colOff>
      <xdr:row>50</xdr:row>
      <xdr:rowOff>114300</xdr:rowOff>
    </xdr:to>
    <xdr:graphicFrame>
      <xdr:nvGraphicFramePr>
        <xdr:cNvPr id="3" name="Chart 9"/>
        <xdr:cNvGraphicFramePr/>
      </xdr:nvGraphicFramePr>
      <xdr:xfrm>
        <a:off x="7239000" y="5553075"/>
        <a:ext cx="7153275" cy="3724275"/>
      </xdr:xfrm>
      <a:graphic>
        <a:graphicData uri="http://schemas.openxmlformats.org/drawingml/2006/chart">
          <c:chart xmlns:c="http://schemas.openxmlformats.org/drawingml/2006/chart" r:id="rId3"/>
        </a:graphicData>
      </a:graphic>
    </xdr:graphicFrame>
    <xdr:clientData/>
  </xdr:twoCellAnchor>
  <xdr:twoCellAnchor>
    <xdr:from>
      <xdr:col>13</xdr:col>
      <xdr:colOff>9525</xdr:colOff>
      <xdr:row>50</xdr:row>
      <xdr:rowOff>161925</xdr:rowOff>
    </xdr:from>
    <xdr:to>
      <xdr:col>25</xdr:col>
      <xdr:colOff>542925</xdr:colOff>
      <xdr:row>73</xdr:row>
      <xdr:rowOff>47625</xdr:rowOff>
    </xdr:to>
    <xdr:graphicFrame>
      <xdr:nvGraphicFramePr>
        <xdr:cNvPr id="4" name="Chart 11"/>
        <xdr:cNvGraphicFramePr/>
      </xdr:nvGraphicFramePr>
      <xdr:xfrm>
        <a:off x="7248525" y="9324975"/>
        <a:ext cx="7162800" cy="3609975"/>
      </xdr:xfrm>
      <a:graphic>
        <a:graphicData uri="http://schemas.openxmlformats.org/drawingml/2006/chart">
          <c:chart xmlns:c="http://schemas.openxmlformats.org/drawingml/2006/chart" r:id="rId4"/>
        </a:graphicData>
      </a:graphic>
    </xdr:graphicFrame>
    <xdr:clientData/>
  </xdr:twoCellAnchor>
  <xdr:twoCellAnchor>
    <xdr:from>
      <xdr:col>6</xdr:col>
      <xdr:colOff>142875</xdr:colOff>
      <xdr:row>44</xdr:row>
      <xdr:rowOff>0</xdr:rowOff>
    </xdr:from>
    <xdr:to>
      <xdr:col>17</xdr:col>
      <xdr:colOff>114300</xdr:colOff>
      <xdr:row>44</xdr:row>
      <xdr:rowOff>0</xdr:rowOff>
    </xdr:to>
    <xdr:graphicFrame>
      <xdr:nvGraphicFramePr>
        <xdr:cNvPr id="5" name="Chart 13"/>
        <xdr:cNvGraphicFramePr/>
      </xdr:nvGraphicFramePr>
      <xdr:xfrm>
        <a:off x="3800475" y="8191500"/>
        <a:ext cx="5676900" cy="0"/>
      </xdr:xfrm>
      <a:graphic>
        <a:graphicData uri="http://schemas.openxmlformats.org/drawingml/2006/chart">
          <c:chart xmlns:c="http://schemas.openxmlformats.org/drawingml/2006/chart" r:id="rId5"/>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32</xdr:row>
      <xdr:rowOff>9525</xdr:rowOff>
    </xdr:from>
    <xdr:to>
      <xdr:col>8</xdr:col>
      <xdr:colOff>685800</xdr:colOff>
      <xdr:row>57</xdr:row>
      <xdr:rowOff>28575</xdr:rowOff>
    </xdr:to>
    <xdr:graphicFrame>
      <xdr:nvGraphicFramePr>
        <xdr:cNvPr id="1" name="Chart 1"/>
        <xdr:cNvGraphicFramePr/>
      </xdr:nvGraphicFramePr>
      <xdr:xfrm>
        <a:off x="9525" y="5191125"/>
        <a:ext cx="6219825" cy="40671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46</xdr:row>
      <xdr:rowOff>85725</xdr:rowOff>
    </xdr:from>
    <xdr:to>
      <xdr:col>13</xdr:col>
      <xdr:colOff>457200</xdr:colOff>
      <xdr:row>71</xdr:row>
      <xdr:rowOff>19050</xdr:rowOff>
    </xdr:to>
    <xdr:graphicFrame>
      <xdr:nvGraphicFramePr>
        <xdr:cNvPr id="1" name="Chart 2"/>
        <xdr:cNvGraphicFramePr/>
      </xdr:nvGraphicFramePr>
      <xdr:xfrm>
        <a:off x="123825" y="7629525"/>
        <a:ext cx="8001000" cy="3981450"/>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72</xdr:row>
      <xdr:rowOff>114300</xdr:rowOff>
    </xdr:from>
    <xdr:to>
      <xdr:col>13</xdr:col>
      <xdr:colOff>466725</xdr:colOff>
      <xdr:row>98</xdr:row>
      <xdr:rowOff>57150</xdr:rowOff>
    </xdr:to>
    <xdr:graphicFrame>
      <xdr:nvGraphicFramePr>
        <xdr:cNvPr id="2" name="Chart 3"/>
        <xdr:cNvGraphicFramePr/>
      </xdr:nvGraphicFramePr>
      <xdr:xfrm>
        <a:off x="123825" y="11868150"/>
        <a:ext cx="8010525" cy="415290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0.278</cdr:y>
    </cdr:from>
    <cdr:to>
      <cdr:x>0.05725</cdr:x>
      <cdr:y>0.7155</cdr:y>
    </cdr:to>
    <cdr:sp>
      <cdr:nvSpPr>
        <cdr:cNvPr id="1" name="Text Box 2"/>
        <cdr:cNvSpPr txBox="1">
          <a:spLocks noChangeArrowheads="1"/>
        </cdr:cNvSpPr>
      </cdr:nvSpPr>
      <cdr:spPr>
        <a:xfrm>
          <a:off x="57150" y="1562100"/>
          <a:ext cx="381000" cy="2466975"/>
        </a:xfrm>
        <a:prstGeom prst="rect">
          <a:avLst/>
        </a:prstGeom>
        <a:noFill/>
        <a:ln w="9525" cmpd="sng">
          <a:noFill/>
        </a:ln>
      </cdr:spPr>
      <cdr:txBody>
        <a:bodyPr vertOverflow="clip" wrap="square" lIns="36576" tIns="27432" rIns="36576" bIns="27432" anchor="ctr" vert="vert270"/>
        <a:p>
          <a:pPr algn="ctr">
            <a:defRPr/>
          </a:pPr>
          <a:r>
            <a:rPr lang="en-US" cap="none" sz="1375" b="1" i="0" u="none" baseline="0">
              <a:solidFill>
                <a:srgbClr val="000000"/>
              </a:solidFill>
              <a:latin typeface="Arial"/>
              <a:ea typeface="Arial"/>
              <a:cs typeface="Arial"/>
            </a:rPr>
            <a:t>Number of Failed Tests</a:t>
          </a:r>
        </a:p>
      </cdr:txBody>
    </cdr:sp>
  </cdr:relSizeAnchor>
  <cdr:relSizeAnchor xmlns:cdr="http://schemas.openxmlformats.org/drawingml/2006/chartDrawing">
    <cdr:from>
      <cdr:x>0.4485</cdr:x>
      <cdr:y>0.9125</cdr:y>
    </cdr:from>
    <cdr:to>
      <cdr:x>0.616</cdr:x>
      <cdr:y>0.9715</cdr:y>
    </cdr:to>
    <cdr:sp>
      <cdr:nvSpPr>
        <cdr:cNvPr id="2" name="Text Box 3"/>
        <cdr:cNvSpPr txBox="1">
          <a:spLocks noChangeArrowheads="1"/>
        </cdr:cNvSpPr>
      </cdr:nvSpPr>
      <cdr:spPr>
        <a:xfrm>
          <a:off x="3467100" y="5133975"/>
          <a:ext cx="1295400" cy="333375"/>
        </a:xfrm>
        <a:prstGeom prst="rect">
          <a:avLst/>
        </a:prstGeom>
        <a:noFill/>
        <a:ln w="9525" cmpd="sng">
          <a:noFill/>
        </a:ln>
      </cdr:spPr>
      <cdr:txBody>
        <a:bodyPr vertOverflow="clip" wrap="square" lIns="36576" tIns="27432" rIns="0" bIns="0"/>
        <a:p>
          <a:pPr algn="l">
            <a:defRPr/>
          </a:pPr>
          <a:r>
            <a:rPr lang="en-US" cap="none" sz="1375" b="1" i="0" u="none" baseline="0">
              <a:solidFill>
                <a:srgbClr val="000000"/>
              </a:solidFill>
              <a:latin typeface="Arial"/>
              <a:ea typeface="Arial"/>
              <a:cs typeface="Arial"/>
            </a:rPr>
            <a:t>Model Year</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7:B25"/>
  <sheetViews>
    <sheetView tabSelected="1" zoomScalePageLayoutView="0" workbookViewId="0" topLeftCell="A1">
      <selection activeCell="B14" sqref="B14"/>
    </sheetView>
  </sheetViews>
  <sheetFormatPr defaultColWidth="9.140625" defaultRowHeight="12.75"/>
  <cols>
    <col min="1" max="1" width="21.8515625" style="0" customWidth="1"/>
  </cols>
  <sheetData>
    <row r="7" ht="12.75">
      <c r="B7" s="4" t="s">
        <v>21</v>
      </c>
    </row>
    <row r="8" ht="12.75">
      <c r="B8" s="4" t="s">
        <v>22</v>
      </c>
    </row>
    <row r="9" ht="12.75">
      <c r="B9" s="5" t="s">
        <v>23</v>
      </c>
    </row>
    <row r="10" ht="12.75">
      <c r="B10" s="5"/>
    </row>
    <row r="11" ht="15.75">
      <c r="B11" s="6"/>
    </row>
    <row r="12" ht="15.75">
      <c r="B12" s="6"/>
    </row>
    <row r="13" ht="15.75">
      <c r="B13" s="6"/>
    </row>
    <row r="14" ht="15.75">
      <c r="B14" s="6"/>
    </row>
    <row r="15" ht="15.75">
      <c r="B15" s="6"/>
    </row>
    <row r="16" ht="15.75">
      <c r="B16" s="6"/>
    </row>
    <row r="17" ht="27.75">
      <c r="B17" s="7"/>
    </row>
    <row r="18" ht="27.75">
      <c r="B18" s="7"/>
    </row>
    <row r="19" ht="25.5">
      <c r="B19" s="8" t="s">
        <v>180</v>
      </c>
    </row>
    <row r="20" s="226" customFormat="1" ht="15"/>
    <row r="22" ht="15.75">
      <c r="B22" s="9" t="s">
        <v>24</v>
      </c>
    </row>
    <row r="24" ht="18">
      <c r="B24" s="10"/>
    </row>
    <row r="25" ht="18">
      <c r="B25" s="10"/>
    </row>
  </sheetData>
  <sheetProtection/>
  <printOptions/>
  <pageMargins left="0.75" right="0.75" top="1" bottom="1" header="0.5" footer="0.5"/>
  <pageSetup fitToHeight="2" fitToWidth="1" horizontalDpi="1200" verticalDpi="1200" orientation="portrait" scale="7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N42"/>
  <sheetViews>
    <sheetView zoomScalePageLayoutView="0" workbookViewId="0" topLeftCell="A1">
      <selection activeCell="A1" sqref="A1"/>
    </sheetView>
  </sheetViews>
  <sheetFormatPr defaultColWidth="9.140625" defaultRowHeight="12.75"/>
  <cols>
    <col min="1" max="1" width="9.140625" style="3" customWidth="1"/>
    <col min="2" max="2" width="8.140625" style="3" bestFit="1" customWidth="1"/>
    <col min="3" max="3" width="8.8515625" style="3" bestFit="1" customWidth="1"/>
    <col min="4" max="4" width="9.140625" style="3" customWidth="1"/>
    <col min="5" max="5" width="8.140625" style="3" bestFit="1" customWidth="1"/>
    <col min="6" max="6" width="8.8515625" style="3" bestFit="1" customWidth="1"/>
    <col min="7" max="7" width="9.140625" style="3" customWidth="1"/>
    <col min="8" max="8" width="8.140625" style="3" bestFit="1" customWidth="1"/>
    <col min="9" max="9" width="8.8515625" style="3" bestFit="1" customWidth="1"/>
    <col min="10" max="16384" width="9.140625" style="3" customWidth="1"/>
  </cols>
  <sheetData>
    <row r="1" spans="1:7" ht="18">
      <c r="A1" s="31" t="s">
        <v>181</v>
      </c>
      <c r="B1" s="270"/>
      <c r="C1" s="270"/>
      <c r="D1" s="270"/>
      <c r="E1" s="270"/>
      <c r="F1" s="270"/>
      <c r="G1" s="270"/>
    </row>
    <row r="2" spans="1:14" ht="12.75">
      <c r="A2" s="253" t="s">
        <v>135</v>
      </c>
      <c r="B2" s="270"/>
      <c r="C2" s="270"/>
      <c r="D2" s="270"/>
      <c r="E2" s="270"/>
      <c r="F2" s="270"/>
      <c r="G2" s="270"/>
      <c r="N2" s="255"/>
    </row>
    <row r="3" spans="1:14" ht="12.75">
      <c r="A3" s="272"/>
      <c r="B3" s="270"/>
      <c r="C3" s="270"/>
      <c r="D3" s="270"/>
      <c r="E3" s="270"/>
      <c r="F3" s="270"/>
      <c r="G3" s="270"/>
      <c r="N3" s="289"/>
    </row>
    <row r="4" spans="1:14" ht="12.75" customHeight="1">
      <c r="A4" s="521" t="s">
        <v>161</v>
      </c>
      <c r="B4" s="535"/>
      <c r="C4" s="535"/>
      <c r="D4" s="535"/>
      <c r="E4" s="535"/>
      <c r="F4" s="535"/>
      <c r="G4" s="535"/>
      <c r="H4" s="535"/>
      <c r="I4" s="535"/>
      <c r="J4" s="535"/>
      <c r="N4" s="290"/>
    </row>
    <row r="5" spans="1:14" ht="12.75">
      <c r="A5" s="535"/>
      <c r="B5" s="535"/>
      <c r="C5" s="535"/>
      <c r="D5" s="535"/>
      <c r="E5" s="535"/>
      <c r="F5" s="535"/>
      <c r="G5" s="535"/>
      <c r="H5" s="535"/>
      <c r="I5" s="535"/>
      <c r="J5" s="535"/>
      <c r="N5" s="290"/>
    </row>
    <row r="6" spans="1:14" ht="12.75">
      <c r="A6" s="535"/>
      <c r="B6" s="535"/>
      <c r="C6" s="535"/>
      <c r="D6" s="535"/>
      <c r="E6" s="535"/>
      <c r="F6" s="535"/>
      <c r="G6" s="535"/>
      <c r="H6" s="535"/>
      <c r="I6" s="535"/>
      <c r="J6" s="535"/>
      <c r="N6" s="290"/>
    </row>
    <row r="7" spans="1:14" ht="12.75">
      <c r="A7" s="223"/>
      <c r="B7" s="223"/>
      <c r="C7" s="223"/>
      <c r="D7" s="223"/>
      <c r="E7" s="223"/>
      <c r="F7" s="223"/>
      <c r="G7" s="223"/>
      <c r="H7" s="223"/>
      <c r="I7" s="223"/>
      <c r="J7" s="223"/>
      <c r="N7" s="290"/>
    </row>
    <row r="8" spans="2:14" ht="13.5" thickBot="1">
      <c r="B8" s="255"/>
      <c r="C8" s="255"/>
      <c r="D8" s="255"/>
      <c r="E8" s="255"/>
      <c r="F8" s="255"/>
      <c r="G8" s="255"/>
      <c r="N8" s="290"/>
    </row>
    <row r="9" spans="1:14" ht="12.75" customHeight="1">
      <c r="A9" s="512" t="s">
        <v>8</v>
      </c>
      <c r="B9" s="537" t="s">
        <v>124</v>
      </c>
      <c r="C9" s="538"/>
      <c r="D9" s="539"/>
      <c r="E9" s="540" t="s">
        <v>132</v>
      </c>
      <c r="F9" s="538"/>
      <c r="G9" s="539"/>
      <c r="H9" s="540" t="s">
        <v>7</v>
      </c>
      <c r="I9" s="538"/>
      <c r="J9" s="539"/>
      <c r="N9" s="290"/>
    </row>
    <row r="10" spans="1:14" ht="13.5" thickBot="1">
      <c r="A10" s="536"/>
      <c r="B10" s="331" t="s">
        <v>9</v>
      </c>
      <c r="C10" s="234" t="s">
        <v>10</v>
      </c>
      <c r="D10" s="235" t="s">
        <v>11</v>
      </c>
      <c r="E10" s="233" t="s">
        <v>9</v>
      </c>
      <c r="F10" s="234" t="s">
        <v>10</v>
      </c>
      <c r="G10" s="235" t="s">
        <v>11</v>
      </c>
      <c r="H10" s="98" t="s">
        <v>9</v>
      </c>
      <c r="I10" s="99" t="s">
        <v>10</v>
      </c>
      <c r="J10" s="100" t="s">
        <v>11</v>
      </c>
      <c r="N10" s="290"/>
    </row>
    <row r="11" spans="1:14" ht="12.75">
      <c r="A11" s="273">
        <v>1984</v>
      </c>
      <c r="B11" s="291">
        <v>0</v>
      </c>
      <c r="C11" s="292">
        <v>8</v>
      </c>
      <c r="D11" s="40">
        <f aca="true" t="shared" si="0" ref="D11:D33">IF(C11=0,"NA",B11/C11)</f>
        <v>0</v>
      </c>
      <c r="E11" s="291">
        <v>5</v>
      </c>
      <c r="F11" s="292">
        <v>291</v>
      </c>
      <c r="G11" s="40">
        <f aca="true" t="shared" si="1" ref="G11:G41">IF(F11=0,"NA",E11/F11)</f>
        <v>0.01718213058419244</v>
      </c>
      <c r="H11" s="291">
        <f>SUM(B11,E11)</f>
        <v>5</v>
      </c>
      <c r="I11" s="292">
        <f>SUM(C11,F11)</f>
        <v>299</v>
      </c>
      <c r="J11" s="40">
        <f aca="true" t="shared" si="2" ref="J11:J37">IF(I11=0,"NA",H11/I11)</f>
        <v>0.016722408026755852</v>
      </c>
      <c r="N11" s="290"/>
    </row>
    <row r="12" spans="1:14" ht="12.75">
      <c r="A12" s="274">
        <v>1985</v>
      </c>
      <c r="B12" s="293">
        <v>0</v>
      </c>
      <c r="C12" s="275">
        <v>17</v>
      </c>
      <c r="D12" s="34">
        <f t="shared" si="0"/>
        <v>0</v>
      </c>
      <c r="E12" s="293">
        <v>13</v>
      </c>
      <c r="F12" s="275">
        <v>502</v>
      </c>
      <c r="G12" s="34">
        <f t="shared" si="1"/>
        <v>0.025896414342629483</v>
      </c>
      <c r="H12" s="293">
        <f aca="true" t="shared" si="3" ref="H12:I37">SUM(B12,E12)</f>
        <v>13</v>
      </c>
      <c r="I12" s="275">
        <f t="shared" si="3"/>
        <v>519</v>
      </c>
      <c r="J12" s="34">
        <f t="shared" si="2"/>
        <v>0.025048169556840076</v>
      </c>
      <c r="N12" s="290"/>
    </row>
    <row r="13" spans="1:14" ht="12.75">
      <c r="A13" s="274">
        <v>1986</v>
      </c>
      <c r="B13" s="293">
        <v>1</v>
      </c>
      <c r="C13" s="275">
        <v>52</v>
      </c>
      <c r="D13" s="34">
        <f t="shared" si="0"/>
        <v>0.019230769230769232</v>
      </c>
      <c r="E13" s="293">
        <v>20</v>
      </c>
      <c r="F13" s="275">
        <v>629</v>
      </c>
      <c r="G13" s="34">
        <f t="shared" si="1"/>
        <v>0.03179650238473768</v>
      </c>
      <c r="H13" s="293">
        <f t="shared" si="3"/>
        <v>21</v>
      </c>
      <c r="I13" s="275">
        <f t="shared" si="3"/>
        <v>681</v>
      </c>
      <c r="J13" s="34">
        <f t="shared" si="2"/>
        <v>0.030837004405286344</v>
      </c>
      <c r="N13" s="290"/>
    </row>
    <row r="14" spans="1:14" ht="12.75">
      <c r="A14" s="274">
        <v>1987</v>
      </c>
      <c r="B14" s="294">
        <v>1</v>
      </c>
      <c r="C14" s="275">
        <v>72</v>
      </c>
      <c r="D14" s="34">
        <f t="shared" si="0"/>
        <v>0.013888888888888888</v>
      </c>
      <c r="E14" s="294">
        <v>42</v>
      </c>
      <c r="F14" s="275">
        <v>964</v>
      </c>
      <c r="G14" s="34">
        <f t="shared" si="1"/>
        <v>0.043568464730290454</v>
      </c>
      <c r="H14" s="294">
        <f t="shared" si="3"/>
        <v>43</v>
      </c>
      <c r="I14" s="275">
        <f t="shared" si="3"/>
        <v>1036</v>
      </c>
      <c r="J14" s="34">
        <f t="shared" si="2"/>
        <v>0.041505791505791506</v>
      </c>
      <c r="N14" s="290"/>
    </row>
    <row r="15" spans="1:14" ht="12.75">
      <c r="A15" s="274">
        <v>1988</v>
      </c>
      <c r="B15" s="294">
        <v>0</v>
      </c>
      <c r="C15" s="275">
        <v>56</v>
      </c>
      <c r="D15" s="34">
        <f t="shared" si="0"/>
        <v>0</v>
      </c>
      <c r="E15" s="294">
        <v>42</v>
      </c>
      <c r="F15" s="275">
        <v>1006</v>
      </c>
      <c r="G15" s="34">
        <f t="shared" si="1"/>
        <v>0.041749502982107355</v>
      </c>
      <c r="H15" s="294">
        <f t="shared" si="3"/>
        <v>42</v>
      </c>
      <c r="I15" s="275">
        <f t="shared" si="3"/>
        <v>1062</v>
      </c>
      <c r="J15" s="34">
        <f t="shared" si="2"/>
        <v>0.03954802259887006</v>
      </c>
      <c r="N15" s="290"/>
    </row>
    <row r="16" spans="1:14" ht="12.75">
      <c r="A16" s="274">
        <v>1989</v>
      </c>
      <c r="B16" s="294">
        <v>1</v>
      </c>
      <c r="C16" s="275">
        <v>64</v>
      </c>
      <c r="D16" s="34">
        <f t="shared" si="0"/>
        <v>0.015625</v>
      </c>
      <c r="E16" s="294">
        <v>24</v>
      </c>
      <c r="F16" s="275">
        <v>792</v>
      </c>
      <c r="G16" s="34">
        <f t="shared" si="1"/>
        <v>0.030303030303030304</v>
      </c>
      <c r="H16" s="294">
        <f t="shared" si="3"/>
        <v>25</v>
      </c>
      <c r="I16" s="275">
        <f t="shared" si="3"/>
        <v>856</v>
      </c>
      <c r="J16" s="34">
        <f t="shared" si="2"/>
        <v>0.029205607476635514</v>
      </c>
      <c r="N16" s="290"/>
    </row>
    <row r="17" spans="1:14" ht="12.75">
      <c r="A17" s="274">
        <v>1990</v>
      </c>
      <c r="B17" s="294">
        <v>0</v>
      </c>
      <c r="C17" s="275">
        <v>39</v>
      </c>
      <c r="D17" s="34">
        <f t="shared" si="0"/>
        <v>0</v>
      </c>
      <c r="E17" s="294">
        <v>22</v>
      </c>
      <c r="F17" s="275">
        <v>671</v>
      </c>
      <c r="G17" s="34">
        <f t="shared" si="1"/>
        <v>0.03278688524590164</v>
      </c>
      <c r="H17" s="294">
        <f t="shared" si="3"/>
        <v>22</v>
      </c>
      <c r="I17" s="275">
        <f t="shared" si="3"/>
        <v>710</v>
      </c>
      <c r="J17" s="34">
        <f t="shared" si="2"/>
        <v>0.030985915492957747</v>
      </c>
      <c r="N17" s="290"/>
    </row>
    <row r="18" spans="1:14" ht="12.75">
      <c r="A18" s="274">
        <v>1991</v>
      </c>
      <c r="B18" s="293">
        <v>1</v>
      </c>
      <c r="C18" s="275">
        <v>37</v>
      </c>
      <c r="D18" s="34">
        <f t="shared" si="0"/>
        <v>0.02702702702702703</v>
      </c>
      <c r="E18" s="293">
        <v>31</v>
      </c>
      <c r="F18" s="275">
        <v>547</v>
      </c>
      <c r="G18" s="34">
        <f t="shared" si="1"/>
        <v>0.056672760511883</v>
      </c>
      <c r="H18" s="293">
        <f t="shared" si="3"/>
        <v>32</v>
      </c>
      <c r="I18" s="275">
        <f t="shared" si="3"/>
        <v>584</v>
      </c>
      <c r="J18" s="34">
        <f t="shared" si="2"/>
        <v>0.0547945205479452</v>
      </c>
      <c r="N18" s="290"/>
    </row>
    <row r="19" spans="1:14" ht="12.75">
      <c r="A19" s="274">
        <v>1992</v>
      </c>
      <c r="B19" s="293">
        <v>2</v>
      </c>
      <c r="C19" s="275">
        <v>46</v>
      </c>
      <c r="D19" s="34">
        <f t="shared" si="0"/>
        <v>0.043478260869565216</v>
      </c>
      <c r="E19" s="293">
        <v>10</v>
      </c>
      <c r="F19" s="275">
        <v>579</v>
      </c>
      <c r="G19" s="34">
        <f t="shared" si="1"/>
        <v>0.017271157167530225</v>
      </c>
      <c r="H19" s="293">
        <f t="shared" si="3"/>
        <v>12</v>
      </c>
      <c r="I19" s="275">
        <f t="shared" si="3"/>
        <v>625</v>
      </c>
      <c r="J19" s="34">
        <f t="shared" si="2"/>
        <v>0.0192</v>
      </c>
      <c r="N19" s="290"/>
    </row>
    <row r="20" spans="1:14" ht="12.75">
      <c r="A20" s="274">
        <v>1993</v>
      </c>
      <c r="B20" s="294">
        <v>4</v>
      </c>
      <c r="C20" s="275">
        <v>98</v>
      </c>
      <c r="D20" s="34">
        <f t="shared" si="0"/>
        <v>0.04081632653061224</v>
      </c>
      <c r="E20" s="294">
        <v>16</v>
      </c>
      <c r="F20" s="275">
        <v>847</v>
      </c>
      <c r="G20" s="34">
        <f t="shared" si="1"/>
        <v>0.018890200708382526</v>
      </c>
      <c r="H20" s="294">
        <f t="shared" si="3"/>
        <v>20</v>
      </c>
      <c r="I20" s="275">
        <f t="shared" si="3"/>
        <v>945</v>
      </c>
      <c r="J20" s="34">
        <f t="shared" si="2"/>
        <v>0.021164021164021163</v>
      </c>
      <c r="N20" s="290"/>
    </row>
    <row r="21" spans="1:14" ht="12.75">
      <c r="A21" s="274">
        <v>1994</v>
      </c>
      <c r="B21" s="294">
        <v>11</v>
      </c>
      <c r="C21" s="275">
        <v>184</v>
      </c>
      <c r="D21" s="34">
        <f t="shared" si="0"/>
        <v>0.059782608695652176</v>
      </c>
      <c r="E21" s="294">
        <v>27</v>
      </c>
      <c r="F21" s="275">
        <v>1244</v>
      </c>
      <c r="G21" s="34">
        <f t="shared" si="1"/>
        <v>0.021704180064308683</v>
      </c>
      <c r="H21" s="294">
        <f t="shared" si="3"/>
        <v>38</v>
      </c>
      <c r="I21" s="275">
        <f t="shared" si="3"/>
        <v>1428</v>
      </c>
      <c r="J21" s="34">
        <f t="shared" si="2"/>
        <v>0.02661064425770308</v>
      </c>
      <c r="N21" s="290"/>
    </row>
    <row r="22" spans="1:14" ht="12.75">
      <c r="A22" s="274">
        <v>1995</v>
      </c>
      <c r="B22" s="294">
        <v>2</v>
      </c>
      <c r="C22" s="275">
        <v>270</v>
      </c>
      <c r="D22" s="34">
        <f t="shared" si="0"/>
        <v>0.007407407407407408</v>
      </c>
      <c r="E22" s="294">
        <v>39</v>
      </c>
      <c r="F22" s="275">
        <v>2132</v>
      </c>
      <c r="G22" s="34">
        <f t="shared" si="1"/>
        <v>0.018292682926829267</v>
      </c>
      <c r="H22" s="294">
        <f t="shared" si="3"/>
        <v>41</v>
      </c>
      <c r="I22" s="275">
        <f t="shared" si="3"/>
        <v>2402</v>
      </c>
      <c r="J22" s="34">
        <f t="shared" si="2"/>
        <v>0.01706910907577019</v>
      </c>
      <c r="N22" s="290"/>
    </row>
    <row r="23" spans="1:14" ht="12.75">
      <c r="A23" s="274">
        <v>1996</v>
      </c>
      <c r="B23" s="294">
        <v>4</v>
      </c>
      <c r="C23" s="275">
        <v>273</v>
      </c>
      <c r="D23" s="34">
        <f t="shared" si="0"/>
        <v>0.014652014652014652</v>
      </c>
      <c r="E23" s="294">
        <v>17</v>
      </c>
      <c r="F23" s="275">
        <v>1665</v>
      </c>
      <c r="G23" s="34">
        <f t="shared" si="1"/>
        <v>0.01021021021021021</v>
      </c>
      <c r="H23" s="294">
        <f t="shared" si="3"/>
        <v>21</v>
      </c>
      <c r="I23" s="275">
        <f t="shared" si="3"/>
        <v>1938</v>
      </c>
      <c r="J23" s="34">
        <f t="shared" si="2"/>
        <v>0.010835913312693499</v>
      </c>
      <c r="N23" s="290"/>
    </row>
    <row r="24" spans="1:14" ht="12.75">
      <c r="A24" s="274">
        <v>1997</v>
      </c>
      <c r="B24" s="294">
        <v>12</v>
      </c>
      <c r="C24" s="275">
        <v>565</v>
      </c>
      <c r="D24" s="34">
        <f t="shared" si="0"/>
        <v>0.021238938053097345</v>
      </c>
      <c r="E24" s="294">
        <v>53</v>
      </c>
      <c r="F24" s="275">
        <v>2204</v>
      </c>
      <c r="G24" s="34">
        <f t="shared" si="1"/>
        <v>0.024047186932849365</v>
      </c>
      <c r="H24" s="294">
        <f t="shared" si="3"/>
        <v>65</v>
      </c>
      <c r="I24" s="275">
        <f t="shared" si="3"/>
        <v>2769</v>
      </c>
      <c r="J24" s="34">
        <f t="shared" si="2"/>
        <v>0.023474178403755867</v>
      </c>
      <c r="M24" s="43"/>
      <c r="N24" s="290"/>
    </row>
    <row r="25" spans="1:14" ht="12.75">
      <c r="A25" s="274">
        <v>1998</v>
      </c>
      <c r="B25" s="294">
        <v>8</v>
      </c>
      <c r="C25" s="275">
        <v>228</v>
      </c>
      <c r="D25" s="34">
        <f t="shared" si="0"/>
        <v>0.03508771929824561</v>
      </c>
      <c r="E25" s="294">
        <v>49</v>
      </c>
      <c r="F25" s="275">
        <v>2419</v>
      </c>
      <c r="G25" s="34">
        <f t="shared" si="1"/>
        <v>0.020256304257957835</v>
      </c>
      <c r="H25" s="294">
        <f t="shared" si="3"/>
        <v>57</v>
      </c>
      <c r="I25" s="275">
        <f t="shared" si="3"/>
        <v>2647</v>
      </c>
      <c r="J25" s="34">
        <f t="shared" si="2"/>
        <v>0.021533811862485833</v>
      </c>
      <c r="N25" s="290"/>
    </row>
    <row r="26" spans="1:14" ht="12.75">
      <c r="A26" s="274">
        <v>1999</v>
      </c>
      <c r="B26" s="294">
        <v>16</v>
      </c>
      <c r="C26" s="275">
        <v>772</v>
      </c>
      <c r="D26" s="34">
        <f t="shared" si="0"/>
        <v>0.02072538860103627</v>
      </c>
      <c r="E26" s="294">
        <v>45</v>
      </c>
      <c r="F26" s="275">
        <v>3541</v>
      </c>
      <c r="G26" s="34">
        <f t="shared" si="1"/>
        <v>0.012708274498729173</v>
      </c>
      <c r="H26" s="294">
        <f t="shared" si="3"/>
        <v>61</v>
      </c>
      <c r="I26" s="275">
        <f t="shared" si="3"/>
        <v>4313</v>
      </c>
      <c r="J26" s="34">
        <f t="shared" si="2"/>
        <v>0.014143287734755391</v>
      </c>
      <c r="N26" s="290"/>
    </row>
    <row r="27" spans="1:14" ht="12.75">
      <c r="A27" s="274">
        <v>2000</v>
      </c>
      <c r="B27" s="294">
        <v>17</v>
      </c>
      <c r="C27" s="275">
        <v>747</v>
      </c>
      <c r="D27" s="34">
        <f t="shared" si="0"/>
        <v>0.022757697456492636</v>
      </c>
      <c r="E27" s="294">
        <v>73</v>
      </c>
      <c r="F27" s="275">
        <v>4116</v>
      </c>
      <c r="G27" s="34">
        <f t="shared" si="1"/>
        <v>0.017735665694849367</v>
      </c>
      <c r="H27" s="294">
        <f t="shared" si="3"/>
        <v>90</v>
      </c>
      <c r="I27" s="275">
        <f t="shared" si="3"/>
        <v>4863</v>
      </c>
      <c r="J27" s="34">
        <f t="shared" si="2"/>
        <v>0.01850709438618137</v>
      </c>
      <c r="N27" s="290"/>
    </row>
    <row r="28" spans="1:14" ht="12.75">
      <c r="A28" s="274">
        <v>2001</v>
      </c>
      <c r="B28" s="294">
        <v>18</v>
      </c>
      <c r="C28" s="275">
        <v>830</v>
      </c>
      <c r="D28" s="34">
        <f t="shared" si="0"/>
        <v>0.021686746987951807</v>
      </c>
      <c r="E28" s="294">
        <v>51</v>
      </c>
      <c r="F28" s="275">
        <v>3874</v>
      </c>
      <c r="G28" s="34">
        <f t="shared" si="1"/>
        <v>0.013164687661331956</v>
      </c>
      <c r="H28" s="294">
        <f t="shared" si="3"/>
        <v>69</v>
      </c>
      <c r="I28" s="275">
        <f t="shared" si="3"/>
        <v>4704</v>
      </c>
      <c r="J28" s="34">
        <f t="shared" si="2"/>
        <v>0.014668367346938776</v>
      </c>
      <c r="N28" s="290"/>
    </row>
    <row r="29" spans="1:14" ht="12.75">
      <c r="A29" s="274">
        <v>2002</v>
      </c>
      <c r="B29" s="294">
        <v>15</v>
      </c>
      <c r="C29" s="275">
        <v>886</v>
      </c>
      <c r="D29" s="34">
        <f t="shared" si="0"/>
        <v>0.016930022573363433</v>
      </c>
      <c r="E29" s="294">
        <v>61</v>
      </c>
      <c r="F29" s="275">
        <v>3532</v>
      </c>
      <c r="G29" s="34">
        <f t="shared" si="1"/>
        <v>0.01727066817667044</v>
      </c>
      <c r="H29" s="294">
        <f t="shared" si="3"/>
        <v>76</v>
      </c>
      <c r="I29" s="275">
        <f t="shared" si="3"/>
        <v>4418</v>
      </c>
      <c r="J29" s="34">
        <f t="shared" si="2"/>
        <v>0.017202354006337708</v>
      </c>
      <c r="N29" s="290"/>
    </row>
    <row r="30" spans="1:14" ht="12.75">
      <c r="A30" s="274">
        <v>2003</v>
      </c>
      <c r="B30" s="294">
        <v>20</v>
      </c>
      <c r="C30" s="275">
        <v>844</v>
      </c>
      <c r="D30" s="34">
        <f t="shared" si="0"/>
        <v>0.023696682464454975</v>
      </c>
      <c r="E30" s="294">
        <v>49</v>
      </c>
      <c r="F30" s="275">
        <v>3597</v>
      </c>
      <c r="G30" s="34">
        <f t="shared" si="1"/>
        <v>0.013622463163747567</v>
      </c>
      <c r="H30" s="294">
        <f t="shared" si="3"/>
        <v>69</v>
      </c>
      <c r="I30" s="275">
        <f t="shared" si="3"/>
        <v>4441</v>
      </c>
      <c r="J30" s="34">
        <f t="shared" si="2"/>
        <v>0.015537041206935375</v>
      </c>
      <c r="N30" s="290"/>
    </row>
    <row r="31" spans="1:14" ht="12.75">
      <c r="A31" s="274">
        <v>2004</v>
      </c>
      <c r="B31" s="294">
        <v>15</v>
      </c>
      <c r="C31" s="275">
        <v>1109</v>
      </c>
      <c r="D31" s="34">
        <f t="shared" si="0"/>
        <v>0.013525698827772768</v>
      </c>
      <c r="E31" s="294">
        <v>103</v>
      </c>
      <c r="F31" s="275">
        <v>5034</v>
      </c>
      <c r="G31" s="34">
        <f t="shared" si="1"/>
        <v>0.020460866110448946</v>
      </c>
      <c r="H31" s="294">
        <f t="shared" si="3"/>
        <v>118</v>
      </c>
      <c r="I31" s="275">
        <f t="shared" si="3"/>
        <v>6143</v>
      </c>
      <c r="J31" s="34">
        <f t="shared" si="2"/>
        <v>0.019208855608009116</v>
      </c>
      <c r="K31" s="255"/>
      <c r="L31" s="255"/>
      <c r="M31" s="255"/>
      <c r="N31" s="255"/>
    </row>
    <row r="32" spans="1:14" ht="12.75">
      <c r="A32" s="274">
        <v>2005</v>
      </c>
      <c r="B32" s="294">
        <v>16</v>
      </c>
      <c r="C32" s="275">
        <v>1922</v>
      </c>
      <c r="D32" s="34">
        <f t="shared" si="0"/>
        <v>0.008324661810613945</v>
      </c>
      <c r="E32" s="294">
        <v>127</v>
      </c>
      <c r="F32" s="275">
        <v>5955</v>
      </c>
      <c r="G32" s="34">
        <f t="shared" si="1"/>
        <v>0.021326616288832912</v>
      </c>
      <c r="H32" s="294">
        <f t="shared" si="3"/>
        <v>143</v>
      </c>
      <c r="I32" s="275">
        <f t="shared" si="3"/>
        <v>7877</v>
      </c>
      <c r="J32" s="34">
        <f t="shared" si="2"/>
        <v>0.018154119588675893</v>
      </c>
      <c r="K32" s="255"/>
      <c r="L32" s="255"/>
      <c r="M32" s="255"/>
      <c r="N32" s="255"/>
    </row>
    <row r="33" spans="1:14" ht="12.75">
      <c r="A33" s="274">
        <v>2006</v>
      </c>
      <c r="B33" s="294">
        <v>16</v>
      </c>
      <c r="C33" s="275">
        <v>2818</v>
      </c>
      <c r="D33" s="34">
        <f t="shared" si="0"/>
        <v>0.0056777856635912</v>
      </c>
      <c r="E33" s="294">
        <v>176</v>
      </c>
      <c r="F33" s="275">
        <v>6118</v>
      </c>
      <c r="G33" s="34">
        <f t="shared" si="1"/>
        <v>0.02876757110166721</v>
      </c>
      <c r="H33" s="294">
        <f t="shared" si="3"/>
        <v>192</v>
      </c>
      <c r="I33" s="275">
        <f t="shared" si="3"/>
        <v>8936</v>
      </c>
      <c r="J33" s="34">
        <f t="shared" si="2"/>
        <v>0.021486123545210387</v>
      </c>
      <c r="K33" s="255"/>
      <c r="L33" s="255"/>
      <c r="M33" s="255"/>
      <c r="N33" s="255"/>
    </row>
    <row r="34" spans="1:14" ht="12.75">
      <c r="A34" s="274">
        <v>2007</v>
      </c>
      <c r="B34" s="293"/>
      <c r="C34" s="276"/>
      <c r="D34" s="34"/>
      <c r="E34" s="293">
        <v>163</v>
      </c>
      <c r="F34" s="276">
        <v>7214</v>
      </c>
      <c r="G34" s="34">
        <f t="shared" si="1"/>
        <v>0.022594954255614082</v>
      </c>
      <c r="H34" s="293">
        <f t="shared" si="3"/>
        <v>163</v>
      </c>
      <c r="I34" s="276">
        <f>SUM(L34,F34)</f>
        <v>7214</v>
      </c>
      <c r="J34" s="34">
        <f t="shared" si="2"/>
        <v>0.022594954255614082</v>
      </c>
      <c r="K34" s="255"/>
      <c r="L34" s="340"/>
      <c r="M34" s="255"/>
      <c r="N34" s="255"/>
    </row>
    <row r="35" spans="1:14" ht="12.75">
      <c r="A35" s="274">
        <v>2008</v>
      </c>
      <c r="B35" s="293"/>
      <c r="C35" s="276"/>
      <c r="D35" s="34"/>
      <c r="E35" s="293">
        <v>59</v>
      </c>
      <c r="F35" s="276">
        <v>4266</v>
      </c>
      <c r="G35" s="34">
        <f t="shared" si="1"/>
        <v>0.013830285982184717</v>
      </c>
      <c r="H35" s="293">
        <f t="shared" si="3"/>
        <v>59</v>
      </c>
      <c r="I35" s="276">
        <f>SUM(L35,F35)</f>
        <v>4266</v>
      </c>
      <c r="J35" s="34">
        <f t="shared" si="2"/>
        <v>0.013830285982184717</v>
      </c>
      <c r="K35" s="255"/>
      <c r="L35" s="340"/>
      <c r="M35" s="255"/>
      <c r="N35" s="255"/>
    </row>
    <row r="36" spans="1:14" ht="12.75">
      <c r="A36" s="274">
        <v>2009</v>
      </c>
      <c r="B36" s="293"/>
      <c r="C36" s="276"/>
      <c r="D36" s="34"/>
      <c r="E36" s="293">
        <v>28</v>
      </c>
      <c r="F36" s="276">
        <v>3112</v>
      </c>
      <c r="G36" s="34">
        <f t="shared" si="1"/>
        <v>0.008997429305912597</v>
      </c>
      <c r="H36" s="293">
        <f t="shared" si="3"/>
        <v>28</v>
      </c>
      <c r="I36" s="276">
        <f>SUM(L36,F36)</f>
        <v>3112</v>
      </c>
      <c r="J36" s="34">
        <f t="shared" si="2"/>
        <v>0.008997429305912597</v>
      </c>
      <c r="K36" s="255"/>
      <c r="L36" s="340"/>
      <c r="M36" s="255"/>
      <c r="N36" s="255"/>
    </row>
    <row r="37" spans="1:14" ht="12.75">
      <c r="A37" s="274">
        <v>2010</v>
      </c>
      <c r="B37" s="293"/>
      <c r="C37" s="276"/>
      <c r="D37" s="34"/>
      <c r="E37" s="293">
        <v>11</v>
      </c>
      <c r="F37" s="276">
        <v>3018</v>
      </c>
      <c r="G37" s="34">
        <f t="shared" si="1"/>
        <v>0.003644797879390325</v>
      </c>
      <c r="H37" s="293">
        <f t="shared" si="3"/>
        <v>11</v>
      </c>
      <c r="I37" s="276">
        <f>SUM(L37,F37)</f>
        <v>3018</v>
      </c>
      <c r="J37" s="34">
        <f t="shared" si="2"/>
        <v>0.003644797879390325</v>
      </c>
      <c r="K37" s="255"/>
      <c r="L37" s="340"/>
      <c r="M37" s="255"/>
      <c r="N37" s="255"/>
    </row>
    <row r="38" spans="1:14" ht="12.75">
      <c r="A38" s="274">
        <v>2011</v>
      </c>
      <c r="B38" s="293"/>
      <c r="C38" s="276"/>
      <c r="D38" s="34"/>
      <c r="E38" s="293">
        <v>10</v>
      </c>
      <c r="F38" s="276">
        <v>3275</v>
      </c>
      <c r="G38" s="34">
        <f t="shared" si="1"/>
        <v>0.0030534351145038168</v>
      </c>
      <c r="H38" s="293">
        <f>SUM(B38,E38)</f>
        <v>10</v>
      </c>
      <c r="I38" s="276">
        <f>SUM(L38,F38)</f>
        <v>3275</v>
      </c>
      <c r="J38" s="34">
        <f>IF(I38=0,"NA",H38/I38)</f>
        <v>0.0030534351145038168</v>
      </c>
      <c r="K38" s="255"/>
      <c r="L38" s="340"/>
      <c r="M38" s="255"/>
      <c r="N38" s="255"/>
    </row>
    <row r="39" spans="1:14" ht="12.75">
      <c r="A39" s="274">
        <v>2012</v>
      </c>
      <c r="B39" s="293"/>
      <c r="C39" s="276"/>
      <c r="D39" s="34"/>
      <c r="E39" s="293">
        <v>8</v>
      </c>
      <c r="F39" s="276">
        <v>4531</v>
      </c>
      <c r="G39" s="34">
        <f t="shared" si="1"/>
        <v>0.0017656146546016333</v>
      </c>
      <c r="H39" s="293">
        <f>SUM(B39,E39)</f>
        <v>8</v>
      </c>
      <c r="I39" s="276">
        <f>SUM(C39,F39)</f>
        <v>4531</v>
      </c>
      <c r="J39" s="34">
        <f>IF(I39=0,"NA",H39/I39)</f>
        <v>0.0017656146546016333</v>
      </c>
      <c r="K39" s="255"/>
      <c r="L39" s="341"/>
      <c r="M39" s="255"/>
      <c r="N39" s="255"/>
    </row>
    <row r="40" spans="1:14" ht="12.75">
      <c r="A40" s="274">
        <v>2013</v>
      </c>
      <c r="B40" s="293"/>
      <c r="C40" s="276"/>
      <c r="D40" s="34"/>
      <c r="E40" s="293">
        <v>7</v>
      </c>
      <c r="F40" s="276">
        <v>2550</v>
      </c>
      <c r="G40" s="34">
        <f t="shared" si="1"/>
        <v>0.0027450980392156863</v>
      </c>
      <c r="H40" s="293">
        <f>SUM(B40,E40)</f>
        <v>7</v>
      </c>
      <c r="I40" s="276">
        <f>SUM(C40,F40)</f>
        <v>2550</v>
      </c>
      <c r="J40" s="34">
        <f>IF(I40=0,"NA",H40/I40)</f>
        <v>0.0027450980392156863</v>
      </c>
      <c r="K40" s="255"/>
      <c r="L40" s="341"/>
      <c r="M40" s="255"/>
      <c r="N40" s="255"/>
    </row>
    <row r="41" spans="1:12" ht="13.5" thickBot="1">
      <c r="A41" s="274">
        <v>2014</v>
      </c>
      <c r="B41" s="338"/>
      <c r="C41" s="339"/>
      <c r="D41" s="41"/>
      <c r="E41" s="338">
        <v>0</v>
      </c>
      <c r="F41" s="339">
        <v>197</v>
      </c>
      <c r="G41" s="41">
        <f t="shared" si="1"/>
        <v>0</v>
      </c>
      <c r="H41" s="338">
        <f>SUM(B41,E41)</f>
        <v>0</v>
      </c>
      <c r="I41" s="339">
        <f>SUM(C41,F41)</f>
        <v>197</v>
      </c>
      <c r="J41" s="41">
        <f>IF(I41=0,"NA",H41/I41)</f>
        <v>0</v>
      </c>
      <c r="L41" s="43"/>
    </row>
    <row r="42" spans="1:10" ht="12.75" customHeight="1" thickBot="1">
      <c r="A42" s="328" t="s">
        <v>7</v>
      </c>
      <c r="B42" s="317">
        <f>SUM(B11:B40)</f>
        <v>180</v>
      </c>
      <c r="C42" s="277">
        <f>SUM(C11:C40)</f>
        <v>11937</v>
      </c>
      <c r="D42" s="42">
        <f>IF(C42=0,"NA",B42/C42)</f>
        <v>0.015079165619502387</v>
      </c>
      <c r="E42" s="277">
        <f>SUM(E11:E41)</f>
        <v>1381</v>
      </c>
      <c r="F42" s="277">
        <f>SUM(F11:F41)</f>
        <v>80422</v>
      </c>
      <c r="G42" s="42">
        <f>IF(F42=0,"NA",E42/F42)</f>
        <v>0.017171918131854466</v>
      </c>
      <c r="H42" s="313">
        <f>SUM(H11:H40)</f>
        <v>1561</v>
      </c>
      <c r="I42" s="313">
        <f>SUM(I11:I41)</f>
        <v>92359</v>
      </c>
      <c r="J42" s="248">
        <f>IF(I42=0,"NA",H42/I42)</f>
        <v>0.016901438950183523</v>
      </c>
    </row>
    <row r="76" ht="12.75" customHeight="1"/>
  </sheetData>
  <sheetProtection/>
  <mergeCells count="5">
    <mergeCell ref="A4:J6"/>
    <mergeCell ref="A9:A10"/>
    <mergeCell ref="B9:D9"/>
    <mergeCell ref="E9:G9"/>
    <mergeCell ref="H9:J9"/>
  </mergeCells>
  <printOptions/>
  <pageMargins left="0.75" right="0.75" top="1" bottom="1" header="0.5" footer="0.5"/>
  <pageSetup fitToHeight="1" fitToWidth="1" horizontalDpi="600" verticalDpi="600" orientation="portrait" scale="52"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X103"/>
  <sheetViews>
    <sheetView zoomScalePageLayoutView="0" workbookViewId="0" topLeftCell="A1">
      <selection activeCell="A1" sqref="A1"/>
    </sheetView>
  </sheetViews>
  <sheetFormatPr defaultColWidth="9.140625" defaultRowHeight="12.75"/>
  <cols>
    <col min="1" max="2" width="9.140625" style="37" customWidth="1"/>
    <col min="3" max="3" width="10.00390625" style="37" customWidth="1"/>
    <col min="4" max="4" width="7.00390625" style="37" customWidth="1"/>
    <col min="5" max="5" width="7.57421875" style="37" bestFit="1" customWidth="1"/>
    <col min="6" max="6" width="9.8515625" style="37" customWidth="1"/>
    <col min="7" max="7" width="7.421875" style="37" customWidth="1"/>
    <col min="8" max="8" width="7.57421875" style="37" bestFit="1" customWidth="1"/>
    <col min="9" max="9" width="8.28125" style="37" bestFit="1" customWidth="1"/>
    <col min="10" max="10" width="7.57421875" style="37" customWidth="1"/>
    <col min="11" max="11" width="7.7109375" style="37" bestFit="1" customWidth="1"/>
    <col min="12" max="12" width="8.421875" style="37" bestFit="1" customWidth="1"/>
    <col min="13" max="13" width="7.7109375" style="37" customWidth="1"/>
    <col min="14" max="14" width="7.7109375" style="37" bestFit="1" customWidth="1"/>
    <col min="15" max="15" width="8.421875" style="37" bestFit="1" customWidth="1"/>
    <col min="16" max="16" width="7.421875" style="37" customWidth="1"/>
    <col min="17" max="17" width="7.7109375" style="37" bestFit="1" customWidth="1"/>
    <col min="18" max="18" width="8.421875" style="37" bestFit="1" customWidth="1"/>
    <col min="19" max="19" width="7.140625" style="37" customWidth="1"/>
    <col min="20" max="20" width="7.7109375" style="37" bestFit="1" customWidth="1"/>
    <col min="21" max="21" width="9.28125" style="37" bestFit="1" customWidth="1"/>
    <col min="22" max="22" width="7.7109375" style="37" customWidth="1"/>
    <col min="23" max="23" width="6.8515625" style="37" bestFit="1" customWidth="1"/>
    <col min="24" max="24" width="7.421875" style="37" bestFit="1" customWidth="1"/>
    <col min="25" max="16384" width="9.140625" style="37" customWidth="1"/>
  </cols>
  <sheetData>
    <row r="1" ht="26.25">
      <c r="A1" s="227" t="s">
        <v>181</v>
      </c>
    </row>
    <row r="2" spans="1:16" ht="18">
      <c r="A2" s="32" t="s">
        <v>96</v>
      </c>
      <c r="B2" s="33"/>
      <c r="C2" s="33"/>
      <c r="D2" s="33"/>
      <c r="E2" s="33"/>
      <c r="F2" s="33"/>
      <c r="G2" s="33"/>
      <c r="H2" s="33"/>
      <c r="I2" s="33"/>
      <c r="J2" s="33"/>
      <c r="K2" s="33"/>
      <c r="L2" s="33"/>
      <c r="M2" s="33"/>
      <c r="N2" s="33"/>
      <c r="O2" s="33"/>
      <c r="P2" s="33"/>
    </row>
    <row r="3" spans="1:16" ht="14.25">
      <c r="A3" s="39"/>
      <c r="B3" s="33"/>
      <c r="C3" s="33"/>
      <c r="D3" s="33"/>
      <c r="E3" s="33"/>
      <c r="F3" s="33"/>
      <c r="G3" s="33"/>
      <c r="H3" s="33"/>
      <c r="I3" s="33"/>
      <c r="J3" s="33"/>
      <c r="K3" s="33"/>
      <c r="L3" s="33"/>
      <c r="M3" s="33"/>
      <c r="N3" s="33"/>
      <c r="O3" s="33"/>
      <c r="P3" s="33"/>
    </row>
    <row r="4" spans="1:22" ht="14.25" customHeight="1">
      <c r="A4" s="543" t="s">
        <v>182</v>
      </c>
      <c r="B4" s="543"/>
      <c r="C4" s="543"/>
      <c r="D4" s="543"/>
      <c r="E4" s="543"/>
      <c r="F4" s="543"/>
      <c r="G4" s="543"/>
      <c r="H4" s="543"/>
      <c r="I4" s="543"/>
      <c r="J4" s="543"/>
      <c r="K4" s="543"/>
      <c r="L4" s="543"/>
      <c r="M4" s="543"/>
      <c r="N4" s="543"/>
      <c r="O4" s="543"/>
      <c r="P4" s="543"/>
      <c r="Q4" s="543"/>
      <c r="R4" s="543"/>
      <c r="S4" s="543"/>
      <c r="T4" s="543"/>
      <c r="U4" s="543"/>
      <c r="V4" s="543"/>
    </row>
    <row r="5" spans="1:22" ht="16.5" customHeight="1">
      <c r="A5" s="543"/>
      <c r="B5" s="543"/>
      <c r="C5" s="543"/>
      <c r="D5" s="543"/>
      <c r="E5" s="543"/>
      <c r="F5" s="543"/>
      <c r="G5" s="543"/>
      <c r="H5" s="543"/>
      <c r="I5" s="543"/>
      <c r="J5" s="543"/>
      <c r="K5" s="543"/>
      <c r="L5" s="543"/>
      <c r="M5" s="543"/>
      <c r="N5" s="543"/>
      <c r="O5" s="543"/>
      <c r="P5" s="543"/>
      <c r="Q5" s="543"/>
      <c r="R5" s="543"/>
      <c r="S5" s="543"/>
      <c r="T5" s="543"/>
      <c r="U5" s="543"/>
      <c r="V5" s="543"/>
    </row>
    <row r="6" spans="1:16" ht="15" thickBot="1">
      <c r="A6" s="33"/>
      <c r="B6" s="33"/>
      <c r="C6" s="33"/>
      <c r="D6" s="33"/>
      <c r="E6" s="33"/>
      <c r="F6" s="33"/>
      <c r="G6" s="33"/>
      <c r="H6" s="33"/>
      <c r="I6" s="33"/>
      <c r="J6" s="33"/>
      <c r="K6" s="33"/>
      <c r="L6" s="33"/>
      <c r="M6" s="33"/>
      <c r="N6" s="33"/>
      <c r="O6" s="33"/>
      <c r="P6" s="33"/>
    </row>
    <row r="7" spans="1:22" ht="12.75" customHeight="1">
      <c r="A7" s="541" t="s">
        <v>8</v>
      </c>
      <c r="B7" s="540" t="s">
        <v>13</v>
      </c>
      <c r="C7" s="538"/>
      <c r="D7" s="539"/>
      <c r="E7" s="537" t="s">
        <v>121</v>
      </c>
      <c r="F7" s="538"/>
      <c r="G7" s="539"/>
      <c r="H7" s="537" t="s">
        <v>123</v>
      </c>
      <c r="I7" s="538"/>
      <c r="J7" s="539"/>
      <c r="K7" s="537" t="s">
        <v>120</v>
      </c>
      <c r="L7" s="538"/>
      <c r="M7" s="539"/>
      <c r="N7" s="537" t="s">
        <v>122</v>
      </c>
      <c r="O7" s="538"/>
      <c r="P7" s="539"/>
      <c r="Q7" s="537" t="s">
        <v>124</v>
      </c>
      <c r="R7" s="538"/>
      <c r="S7" s="539"/>
      <c r="T7" s="537" t="s">
        <v>7</v>
      </c>
      <c r="U7" s="538"/>
      <c r="V7" s="539"/>
    </row>
    <row r="8" spans="1:22" ht="29.25" customHeight="1" thickBot="1">
      <c r="A8" s="542"/>
      <c r="B8" s="233" t="s">
        <v>9</v>
      </c>
      <c r="C8" s="234" t="s">
        <v>10</v>
      </c>
      <c r="D8" s="235" t="s">
        <v>11</v>
      </c>
      <c r="E8" s="331" t="s">
        <v>9</v>
      </c>
      <c r="F8" s="234" t="s">
        <v>10</v>
      </c>
      <c r="G8" s="235" t="s">
        <v>11</v>
      </c>
      <c r="H8" s="331" t="s">
        <v>9</v>
      </c>
      <c r="I8" s="234" t="s">
        <v>10</v>
      </c>
      <c r="J8" s="235" t="s">
        <v>11</v>
      </c>
      <c r="K8" s="331" t="s">
        <v>9</v>
      </c>
      <c r="L8" s="234" t="s">
        <v>10</v>
      </c>
      <c r="M8" s="235" t="s">
        <v>11</v>
      </c>
      <c r="N8" s="331" t="s">
        <v>9</v>
      </c>
      <c r="O8" s="234" t="s">
        <v>10</v>
      </c>
      <c r="P8" s="235" t="s">
        <v>11</v>
      </c>
      <c r="Q8" s="331" t="s">
        <v>9</v>
      </c>
      <c r="R8" s="234" t="s">
        <v>10</v>
      </c>
      <c r="S8" s="235" t="s">
        <v>11</v>
      </c>
      <c r="T8" s="331" t="s">
        <v>9</v>
      </c>
      <c r="U8" s="234" t="s">
        <v>10</v>
      </c>
      <c r="V8" s="235" t="s">
        <v>11</v>
      </c>
    </row>
    <row r="9" spans="1:22" ht="12.75">
      <c r="A9" s="38">
        <v>1999</v>
      </c>
      <c r="B9" s="252">
        <v>705</v>
      </c>
      <c r="C9" s="268">
        <v>9484</v>
      </c>
      <c r="D9" s="251">
        <f aca="true" t="shared" si="0" ref="D9:D24">IF(C9=0,"NA",B9/C9)</f>
        <v>0.0743357233234922</v>
      </c>
      <c r="E9" s="252">
        <v>139</v>
      </c>
      <c r="F9" s="268">
        <v>1888</v>
      </c>
      <c r="G9" s="251">
        <f aca="true" t="shared" si="1" ref="G9:G24">IF(F9=0,"NA",E9/F9)</f>
        <v>0.0736228813559322</v>
      </c>
      <c r="H9" s="252"/>
      <c r="I9" s="268"/>
      <c r="J9" s="251"/>
      <c r="K9" s="252">
        <v>1</v>
      </c>
      <c r="L9" s="268">
        <v>8</v>
      </c>
      <c r="M9" s="251">
        <f aca="true" t="shared" si="2" ref="M9:M23">IF(L9=0,"NA",K9/L9)</f>
        <v>0.125</v>
      </c>
      <c r="N9" s="252"/>
      <c r="O9" s="268"/>
      <c r="P9" s="251"/>
      <c r="Q9" s="252"/>
      <c r="R9" s="268"/>
      <c r="S9" s="251"/>
      <c r="T9" s="252">
        <f>SUM(Q9,N9,K9,H9,E9,B9,)</f>
        <v>845</v>
      </c>
      <c r="U9" s="268">
        <f>SUM(R9,O9,L9,I9,F9,C9,)</f>
        <v>11380</v>
      </c>
      <c r="V9" s="251">
        <f aca="true" t="shared" si="3" ref="V9:V20">IF(U9=0,"NA",T9/U9)</f>
        <v>0.07425307557117751</v>
      </c>
    </row>
    <row r="10" spans="1:22" ht="12.75">
      <c r="A10" s="38">
        <v>2000</v>
      </c>
      <c r="B10" s="229">
        <v>720</v>
      </c>
      <c r="C10" s="263">
        <v>12585</v>
      </c>
      <c r="D10" s="34">
        <f t="shared" si="0"/>
        <v>0.057210965435041714</v>
      </c>
      <c r="E10" s="229">
        <v>108</v>
      </c>
      <c r="F10" s="263">
        <v>2299</v>
      </c>
      <c r="G10" s="34">
        <f t="shared" si="1"/>
        <v>0.0469769464984776</v>
      </c>
      <c r="H10" s="229"/>
      <c r="I10" s="263"/>
      <c r="J10" s="34"/>
      <c r="K10" s="229">
        <v>1</v>
      </c>
      <c r="L10" s="263">
        <v>16</v>
      </c>
      <c r="M10" s="34">
        <f t="shared" si="2"/>
        <v>0.0625</v>
      </c>
      <c r="N10" s="229">
        <v>1</v>
      </c>
      <c r="O10" s="263">
        <v>1</v>
      </c>
      <c r="P10" s="34">
        <f aca="true" t="shared" si="4" ref="P10:P22">IF(O10=0,"NA",N10/O10)</f>
        <v>1</v>
      </c>
      <c r="Q10" s="229"/>
      <c r="R10" s="263"/>
      <c r="S10" s="34"/>
      <c r="T10" s="229">
        <f>SUM(Q10,N10,K10,H10,E10,B10,)</f>
        <v>830</v>
      </c>
      <c r="U10" s="263">
        <f>SUM(R10,O10,L10,I10,F10,C10,)</f>
        <v>14901</v>
      </c>
      <c r="V10" s="34">
        <f t="shared" si="3"/>
        <v>0.05570095966713643</v>
      </c>
    </row>
    <row r="11" spans="1:22" ht="12.75">
      <c r="A11" s="38">
        <v>2001</v>
      </c>
      <c r="B11" s="229">
        <v>800</v>
      </c>
      <c r="C11" s="263">
        <v>14945</v>
      </c>
      <c r="D11" s="34">
        <f t="shared" si="0"/>
        <v>0.05352960856473737</v>
      </c>
      <c r="E11" s="229">
        <v>172</v>
      </c>
      <c r="F11" s="263">
        <v>3161</v>
      </c>
      <c r="G11" s="34">
        <f t="shared" si="1"/>
        <v>0.054413160392280925</v>
      </c>
      <c r="H11" s="229"/>
      <c r="I11" s="263"/>
      <c r="J11" s="34"/>
      <c r="K11" s="229">
        <v>1</v>
      </c>
      <c r="L11" s="263">
        <v>12</v>
      </c>
      <c r="M11" s="34">
        <f t="shared" si="2"/>
        <v>0.08333333333333333</v>
      </c>
      <c r="N11" s="229"/>
      <c r="O11" s="263"/>
      <c r="P11" s="34"/>
      <c r="Q11" s="229"/>
      <c r="R11" s="263"/>
      <c r="S11" s="34"/>
      <c r="T11" s="229">
        <f aca="true" t="shared" si="5" ref="T11:U23">SUM(Q11,N11,K11,H11,E11,B11,)</f>
        <v>973</v>
      </c>
      <c r="U11" s="263">
        <f t="shared" si="5"/>
        <v>18118</v>
      </c>
      <c r="V11" s="34">
        <f t="shared" si="3"/>
        <v>0.05370349928248151</v>
      </c>
    </row>
    <row r="12" spans="1:22" ht="12.75">
      <c r="A12" s="38">
        <v>2002</v>
      </c>
      <c r="B12" s="229">
        <v>599</v>
      </c>
      <c r="C12" s="263">
        <v>14216</v>
      </c>
      <c r="D12" s="34">
        <f t="shared" si="0"/>
        <v>0.04213562183455262</v>
      </c>
      <c r="E12" s="229">
        <v>113</v>
      </c>
      <c r="F12" s="263">
        <v>3154</v>
      </c>
      <c r="G12" s="34">
        <f t="shared" si="1"/>
        <v>0.035827520608750794</v>
      </c>
      <c r="H12" s="229"/>
      <c r="I12" s="263"/>
      <c r="J12" s="34"/>
      <c r="K12" s="229">
        <v>2</v>
      </c>
      <c r="L12" s="263">
        <v>22</v>
      </c>
      <c r="M12" s="34">
        <f t="shared" si="2"/>
        <v>0.09090909090909091</v>
      </c>
      <c r="N12" s="229"/>
      <c r="O12" s="263"/>
      <c r="P12" s="34"/>
      <c r="Q12" s="229"/>
      <c r="R12" s="263"/>
      <c r="S12" s="34"/>
      <c r="T12" s="229">
        <f t="shared" si="5"/>
        <v>714</v>
      </c>
      <c r="U12" s="263">
        <f t="shared" si="5"/>
        <v>17392</v>
      </c>
      <c r="V12" s="34">
        <f t="shared" si="3"/>
        <v>0.04105335786568537</v>
      </c>
    </row>
    <row r="13" spans="1:22" ht="12.75">
      <c r="A13" s="38">
        <v>2003</v>
      </c>
      <c r="B13" s="229">
        <v>484</v>
      </c>
      <c r="C13" s="263">
        <v>12972</v>
      </c>
      <c r="D13" s="34">
        <f t="shared" si="0"/>
        <v>0.03731113166820845</v>
      </c>
      <c r="E13" s="229">
        <v>108</v>
      </c>
      <c r="F13" s="263">
        <v>3194</v>
      </c>
      <c r="G13" s="34">
        <f t="shared" si="1"/>
        <v>0.033813400125234816</v>
      </c>
      <c r="H13" s="229"/>
      <c r="I13" s="263"/>
      <c r="J13" s="34"/>
      <c r="K13" s="229">
        <v>5</v>
      </c>
      <c r="L13" s="263">
        <v>29</v>
      </c>
      <c r="M13" s="34">
        <f t="shared" si="2"/>
        <v>0.1724137931034483</v>
      </c>
      <c r="N13" s="229"/>
      <c r="O13" s="263"/>
      <c r="P13" s="34"/>
      <c r="Q13" s="229"/>
      <c r="R13" s="263"/>
      <c r="S13" s="34"/>
      <c r="T13" s="229">
        <f t="shared" si="5"/>
        <v>597</v>
      </c>
      <c r="U13" s="263">
        <f t="shared" si="5"/>
        <v>16195</v>
      </c>
      <c r="V13" s="34">
        <f t="shared" si="3"/>
        <v>0.036863229391787586</v>
      </c>
    </row>
    <row r="14" spans="1:22" ht="12.75">
      <c r="A14" s="38">
        <v>2004</v>
      </c>
      <c r="B14" s="229">
        <v>370</v>
      </c>
      <c r="C14" s="263">
        <v>11672</v>
      </c>
      <c r="D14" s="34">
        <f t="shared" si="0"/>
        <v>0.03169979437971213</v>
      </c>
      <c r="E14" s="229">
        <v>82</v>
      </c>
      <c r="F14" s="263">
        <v>3140</v>
      </c>
      <c r="G14" s="34">
        <f t="shared" si="1"/>
        <v>0.026114649681528664</v>
      </c>
      <c r="H14" s="229"/>
      <c r="I14" s="263"/>
      <c r="J14" s="34"/>
      <c r="K14" s="229">
        <v>0</v>
      </c>
      <c r="L14" s="263">
        <v>6</v>
      </c>
      <c r="M14" s="34">
        <f t="shared" si="2"/>
        <v>0</v>
      </c>
      <c r="N14" s="229"/>
      <c r="O14" s="263"/>
      <c r="P14" s="34"/>
      <c r="Q14" s="229"/>
      <c r="R14" s="263"/>
      <c r="S14" s="34"/>
      <c r="T14" s="229">
        <f t="shared" si="5"/>
        <v>452</v>
      </c>
      <c r="U14" s="263">
        <f t="shared" si="5"/>
        <v>14818</v>
      </c>
      <c r="V14" s="34">
        <f t="shared" si="3"/>
        <v>0.030503441760021597</v>
      </c>
    </row>
    <row r="15" spans="1:22" ht="12.75">
      <c r="A15" s="38">
        <v>2005</v>
      </c>
      <c r="B15" s="229">
        <v>313</v>
      </c>
      <c r="C15" s="263">
        <v>10252</v>
      </c>
      <c r="D15" s="34">
        <f t="shared" si="0"/>
        <v>0.03053062817011315</v>
      </c>
      <c r="E15" s="229">
        <v>68</v>
      </c>
      <c r="F15" s="263">
        <v>2431</v>
      </c>
      <c r="G15" s="34">
        <f t="shared" si="1"/>
        <v>0.027972027972027972</v>
      </c>
      <c r="H15" s="229"/>
      <c r="I15" s="263"/>
      <c r="J15" s="34"/>
      <c r="K15" s="229">
        <v>0</v>
      </c>
      <c r="L15" s="263">
        <v>12</v>
      </c>
      <c r="M15" s="34">
        <f t="shared" si="2"/>
        <v>0</v>
      </c>
      <c r="N15" s="229"/>
      <c r="O15" s="263"/>
      <c r="P15" s="34"/>
      <c r="Q15" s="229"/>
      <c r="R15" s="263"/>
      <c r="S15" s="34"/>
      <c r="T15" s="229">
        <f>SUM(Q15,N15,K15,H15,E15,B15,)</f>
        <v>381</v>
      </c>
      <c r="U15" s="263">
        <f t="shared" si="5"/>
        <v>12695</v>
      </c>
      <c r="V15" s="34">
        <f t="shared" si="3"/>
        <v>0.03001181567546278</v>
      </c>
    </row>
    <row r="16" spans="1:22" ht="12.75">
      <c r="A16" s="38">
        <v>2006</v>
      </c>
      <c r="B16" s="229">
        <v>256</v>
      </c>
      <c r="C16" s="263">
        <v>8505</v>
      </c>
      <c r="D16" s="34">
        <f t="shared" si="0"/>
        <v>0.030099941211052323</v>
      </c>
      <c r="E16" s="229">
        <v>37</v>
      </c>
      <c r="F16" s="263">
        <v>1749</v>
      </c>
      <c r="G16" s="34">
        <f t="shared" si="1"/>
        <v>0.02115494568324757</v>
      </c>
      <c r="H16" s="229"/>
      <c r="I16" s="263"/>
      <c r="J16" s="34"/>
      <c r="K16" s="229">
        <v>1</v>
      </c>
      <c r="L16" s="263">
        <v>8</v>
      </c>
      <c r="M16" s="34">
        <f t="shared" si="2"/>
        <v>0.125</v>
      </c>
      <c r="N16" s="229">
        <v>1</v>
      </c>
      <c r="O16" s="263">
        <v>1</v>
      </c>
      <c r="P16" s="34">
        <f t="shared" si="4"/>
        <v>1</v>
      </c>
      <c r="Q16" s="229"/>
      <c r="R16" s="263"/>
      <c r="S16" s="34"/>
      <c r="T16" s="229">
        <f t="shared" si="5"/>
        <v>295</v>
      </c>
      <c r="U16" s="263">
        <f t="shared" si="5"/>
        <v>10263</v>
      </c>
      <c r="V16" s="34">
        <f t="shared" si="3"/>
        <v>0.028744031959466045</v>
      </c>
    </row>
    <row r="17" spans="1:22" ht="12.75">
      <c r="A17" s="38">
        <v>2007</v>
      </c>
      <c r="B17" s="229">
        <v>120</v>
      </c>
      <c r="C17" s="263">
        <v>6379</v>
      </c>
      <c r="D17" s="34">
        <f t="shared" si="0"/>
        <v>0.018811725975858284</v>
      </c>
      <c r="E17" s="229">
        <v>23</v>
      </c>
      <c r="F17" s="263">
        <v>1308</v>
      </c>
      <c r="G17" s="34">
        <f t="shared" si="1"/>
        <v>0.017584097859327217</v>
      </c>
      <c r="H17" s="229"/>
      <c r="I17" s="263"/>
      <c r="J17" s="34"/>
      <c r="K17" s="229">
        <v>0</v>
      </c>
      <c r="L17" s="263">
        <v>1</v>
      </c>
      <c r="M17" s="34">
        <f t="shared" si="2"/>
        <v>0</v>
      </c>
      <c r="N17" s="229">
        <v>0</v>
      </c>
      <c r="O17" s="263">
        <v>1</v>
      </c>
      <c r="P17" s="34">
        <f t="shared" si="4"/>
        <v>0</v>
      </c>
      <c r="Q17" s="229">
        <v>15</v>
      </c>
      <c r="R17" s="263">
        <v>166</v>
      </c>
      <c r="S17" s="34">
        <f aca="true" t="shared" si="6" ref="S17:S23">IF(R17=0,"NA",Q17/R17)</f>
        <v>0.09036144578313253</v>
      </c>
      <c r="T17" s="229">
        <f t="shared" si="5"/>
        <v>158</v>
      </c>
      <c r="U17" s="263">
        <f t="shared" si="5"/>
        <v>7855</v>
      </c>
      <c r="V17" s="34">
        <f t="shared" si="3"/>
        <v>0.02011457670273711</v>
      </c>
    </row>
    <row r="18" spans="1:24" ht="12.75">
      <c r="A18" s="38">
        <v>2008</v>
      </c>
      <c r="B18" s="229">
        <v>84</v>
      </c>
      <c r="C18" s="263">
        <v>4952</v>
      </c>
      <c r="D18" s="34">
        <f t="shared" si="0"/>
        <v>0.016962843295638127</v>
      </c>
      <c r="E18" s="229">
        <v>8</v>
      </c>
      <c r="F18" s="263">
        <v>1040</v>
      </c>
      <c r="G18" s="34">
        <f t="shared" si="1"/>
        <v>0.007692307692307693</v>
      </c>
      <c r="H18" s="229">
        <v>6</v>
      </c>
      <c r="I18" s="263">
        <v>412</v>
      </c>
      <c r="J18" s="34">
        <f aca="true" t="shared" si="7" ref="J18:J23">IF(I18=0,"NA",H18/I18)</f>
        <v>0.014563106796116505</v>
      </c>
      <c r="K18" s="229">
        <v>0</v>
      </c>
      <c r="L18" s="263">
        <v>3</v>
      </c>
      <c r="M18" s="34">
        <f t="shared" si="2"/>
        <v>0</v>
      </c>
      <c r="N18" s="229">
        <v>0</v>
      </c>
      <c r="O18" s="263">
        <v>1</v>
      </c>
      <c r="P18" s="34">
        <f t="shared" si="4"/>
        <v>0</v>
      </c>
      <c r="Q18" s="229">
        <v>7</v>
      </c>
      <c r="R18" s="263">
        <v>213</v>
      </c>
      <c r="S18" s="34">
        <f t="shared" si="6"/>
        <v>0.03286384976525822</v>
      </c>
      <c r="T18" s="229">
        <f t="shared" si="5"/>
        <v>105</v>
      </c>
      <c r="U18" s="263">
        <f t="shared" si="5"/>
        <v>6621</v>
      </c>
      <c r="V18" s="34">
        <f t="shared" si="3"/>
        <v>0.0158586316266425</v>
      </c>
      <c r="X18" s="332" t="s">
        <v>48</v>
      </c>
    </row>
    <row r="19" spans="1:22" ht="12.75">
      <c r="A19" s="38">
        <v>2009</v>
      </c>
      <c r="B19" s="229">
        <v>42</v>
      </c>
      <c r="C19" s="263">
        <v>3289</v>
      </c>
      <c r="D19" s="34">
        <f t="shared" si="0"/>
        <v>0.012769838856795378</v>
      </c>
      <c r="E19" s="229">
        <v>4</v>
      </c>
      <c r="F19" s="263">
        <v>450</v>
      </c>
      <c r="G19" s="34">
        <f t="shared" si="1"/>
        <v>0.008888888888888889</v>
      </c>
      <c r="H19" s="229">
        <v>4</v>
      </c>
      <c r="I19" s="263">
        <v>273</v>
      </c>
      <c r="J19" s="34">
        <f t="shared" si="7"/>
        <v>0.014652014652014652</v>
      </c>
      <c r="K19" s="229">
        <v>0</v>
      </c>
      <c r="L19" s="263">
        <v>48</v>
      </c>
      <c r="M19" s="34">
        <f t="shared" si="2"/>
        <v>0</v>
      </c>
      <c r="N19" s="229">
        <v>0</v>
      </c>
      <c r="O19" s="263">
        <v>3</v>
      </c>
      <c r="P19" s="34">
        <f t="shared" si="4"/>
        <v>0</v>
      </c>
      <c r="Q19" s="229">
        <v>2</v>
      </c>
      <c r="R19" s="263">
        <v>52</v>
      </c>
      <c r="S19" s="34">
        <f t="shared" si="6"/>
        <v>0.038461538461538464</v>
      </c>
      <c r="T19" s="229">
        <f t="shared" si="5"/>
        <v>52</v>
      </c>
      <c r="U19" s="263">
        <f t="shared" si="5"/>
        <v>4115</v>
      </c>
      <c r="V19" s="34">
        <f t="shared" si="3"/>
        <v>0.012636695018226002</v>
      </c>
    </row>
    <row r="20" spans="1:22" ht="12.75">
      <c r="A20" s="38">
        <v>2010</v>
      </c>
      <c r="B20" s="229">
        <v>21</v>
      </c>
      <c r="C20" s="263">
        <v>3421</v>
      </c>
      <c r="D20" s="34">
        <f t="shared" si="0"/>
        <v>0.006138555977784273</v>
      </c>
      <c r="E20" s="229">
        <v>2</v>
      </c>
      <c r="F20" s="263">
        <v>530</v>
      </c>
      <c r="G20" s="34">
        <f t="shared" si="1"/>
        <v>0.0037735849056603774</v>
      </c>
      <c r="H20" s="229">
        <v>5</v>
      </c>
      <c r="I20" s="263">
        <v>188</v>
      </c>
      <c r="J20" s="34">
        <f t="shared" si="7"/>
        <v>0.026595744680851064</v>
      </c>
      <c r="K20" s="229">
        <v>2</v>
      </c>
      <c r="L20" s="263">
        <v>100</v>
      </c>
      <c r="M20" s="34">
        <f t="shared" si="2"/>
        <v>0.02</v>
      </c>
      <c r="N20" s="229">
        <v>0</v>
      </c>
      <c r="O20" s="263">
        <v>3</v>
      </c>
      <c r="P20" s="34">
        <f t="shared" si="4"/>
        <v>0</v>
      </c>
      <c r="Q20" s="229">
        <v>2</v>
      </c>
      <c r="R20" s="263">
        <v>40</v>
      </c>
      <c r="S20" s="34">
        <f t="shared" si="6"/>
        <v>0.05</v>
      </c>
      <c r="T20" s="229">
        <f t="shared" si="5"/>
        <v>32</v>
      </c>
      <c r="U20" s="263">
        <f t="shared" si="5"/>
        <v>4282</v>
      </c>
      <c r="V20" s="34">
        <f t="shared" si="3"/>
        <v>0.007473143390938813</v>
      </c>
    </row>
    <row r="21" spans="1:22" ht="12.75">
      <c r="A21" s="38">
        <v>2011</v>
      </c>
      <c r="B21" s="229">
        <v>20</v>
      </c>
      <c r="C21" s="263">
        <v>2624</v>
      </c>
      <c r="D21" s="34">
        <f t="shared" si="0"/>
        <v>0.007621951219512195</v>
      </c>
      <c r="E21" s="229">
        <v>4</v>
      </c>
      <c r="F21" s="263">
        <v>404</v>
      </c>
      <c r="G21" s="34">
        <f t="shared" si="1"/>
        <v>0.009900990099009901</v>
      </c>
      <c r="H21" s="229">
        <v>0</v>
      </c>
      <c r="I21" s="263">
        <v>179</v>
      </c>
      <c r="J21" s="34">
        <f t="shared" si="7"/>
        <v>0</v>
      </c>
      <c r="K21" s="229">
        <v>0</v>
      </c>
      <c r="L21" s="263">
        <v>84</v>
      </c>
      <c r="M21" s="34">
        <f t="shared" si="2"/>
        <v>0</v>
      </c>
      <c r="N21" s="229">
        <v>0</v>
      </c>
      <c r="O21" s="263">
        <v>4</v>
      </c>
      <c r="P21" s="34">
        <f t="shared" si="4"/>
        <v>0</v>
      </c>
      <c r="Q21" s="229">
        <v>6</v>
      </c>
      <c r="R21" s="263">
        <v>156</v>
      </c>
      <c r="S21" s="34">
        <f t="shared" si="6"/>
        <v>0.038461538461538464</v>
      </c>
      <c r="T21" s="229">
        <f t="shared" si="5"/>
        <v>30</v>
      </c>
      <c r="U21" s="263">
        <f t="shared" si="5"/>
        <v>3451</v>
      </c>
      <c r="V21" s="34">
        <f>IF(U21=0,"NA",T21/U21)</f>
        <v>0.008693132425383946</v>
      </c>
    </row>
    <row r="22" spans="1:22" ht="12.75">
      <c r="A22" s="38">
        <v>2012</v>
      </c>
      <c r="B22" s="229">
        <v>21</v>
      </c>
      <c r="C22" s="263">
        <v>2068</v>
      </c>
      <c r="D22" s="34">
        <f t="shared" si="0"/>
        <v>0.010154738878143133</v>
      </c>
      <c r="E22" s="229">
        <v>2</v>
      </c>
      <c r="F22" s="263">
        <v>288</v>
      </c>
      <c r="G22" s="34">
        <f t="shared" si="1"/>
        <v>0.006944444444444444</v>
      </c>
      <c r="H22" s="229">
        <v>0</v>
      </c>
      <c r="I22" s="263">
        <v>133</v>
      </c>
      <c r="J22" s="34">
        <f t="shared" si="7"/>
        <v>0</v>
      </c>
      <c r="K22" s="229">
        <v>0</v>
      </c>
      <c r="L22" s="263">
        <v>45</v>
      </c>
      <c r="M22" s="34">
        <f t="shared" si="2"/>
        <v>0</v>
      </c>
      <c r="N22" s="229">
        <v>0</v>
      </c>
      <c r="O22" s="263">
        <v>7</v>
      </c>
      <c r="P22" s="34">
        <f t="shared" si="4"/>
        <v>0</v>
      </c>
      <c r="Q22" s="229">
        <v>1</v>
      </c>
      <c r="R22" s="263">
        <v>51</v>
      </c>
      <c r="S22" s="34">
        <f t="shared" si="6"/>
        <v>0.0196078431372549</v>
      </c>
      <c r="T22" s="229">
        <f t="shared" si="5"/>
        <v>24</v>
      </c>
      <c r="U22" s="263">
        <f t="shared" si="5"/>
        <v>2592</v>
      </c>
      <c r="V22" s="34">
        <f>IF(U22=0,"NA",T22/U22)</f>
        <v>0.009259259259259259</v>
      </c>
    </row>
    <row r="23" spans="1:22" ht="12.75">
      <c r="A23" s="38">
        <v>2013</v>
      </c>
      <c r="B23" s="229">
        <v>2</v>
      </c>
      <c r="C23" s="263">
        <v>706</v>
      </c>
      <c r="D23" s="34">
        <f t="shared" si="0"/>
        <v>0.0028328611898017</v>
      </c>
      <c r="E23" s="229">
        <v>0</v>
      </c>
      <c r="F23" s="263">
        <v>82</v>
      </c>
      <c r="G23" s="34">
        <f t="shared" si="1"/>
        <v>0</v>
      </c>
      <c r="H23" s="229">
        <v>0</v>
      </c>
      <c r="I23" s="263">
        <v>41</v>
      </c>
      <c r="J23" s="34">
        <f t="shared" si="7"/>
        <v>0</v>
      </c>
      <c r="K23" s="229">
        <v>0</v>
      </c>
      <c r="L23" s="263">
        <v>10</v>
      </c>
      <c r="M23" s="34">
        <f t="shared" si="2"/>
        <v>0</v>
      </c>
      <c r="N23" s="229"/>
      <c r="O23" s="263"/>
      <c r="P23" s="34"/>
      <c r="Q23" s="229">
        <v>0</v>
      </c>
      <c r="R23" s="263">
        <v>4</v>
      </c>
      <c r="S23" s="34">
        <f t="shared" si="6"/>
        <v>0</v>
      </c>
      <c r="T23" s="229">
        <f t="shared" si="5"/>
        <v>2</v>
      </c>
      <c r="U23" s="263">
        <f t="shared" si="5"/>
        <v>843</v>
      </c>
      <c r="V23" s="34">
        <f>IF(U23=0,"NA",T23/U23)</f>
        <v>0.002372479240806643</v>
      </c>
    </row>
    <row r="24" spans="1:22" ht="13.5" thickBot="1">
      <c r="A24" s="38">
        <v>2014</v>
      </c>
      <c r="B24" s="297">
        <v>0</v>
      </c>
      <c r="C24" s="309">
        <v>41</v>
      </c>
      <c r="D24" s="170">
        <f t="shared" si="0"/>
        <v>0</v>
      </c>
      <c r="E24" s="297">
        <v>0</v>
      </c>
      <c r="F24" s="309">
        <v>4</v>
      </c>
      <c r="G24" s="170">
        <f t="shared" si="1"/>
        <v>0</v>
      </c>
      <c r="H24" s="297"/>
      <c r="I24" s="309"/>
      <c r="J24" s="170"/>
      <c r="K24" s="297"/>
      <c r="L24" s="309"/>
      <c r="M24" s="170"/>
      <c r="N24" s="297"/>
      <c r="O24" s="309"/>
      <c r="P24" s="170"/>
      <c r="Q24" s="297"/>
      <c r="R24" s="309"/>
      <c r="S24" s="170"/>
      <c r="T24" s="297">
        <f>SUM(Q24,N24,K24,H24,E24,B24,)</f>
        <v>0</v>
      </c>
      <c r="U24" s="309">
        <f>SUM(R24,O24,L24,I24,F24,C24,)</f>
        <v>45</v>
      </c>
      <c r="V24" s="170">
        <f>IF(U24=0,"NA",T24/U24)</f>
        <v>0</v>
      </c>
    </row>
    <row r="25" spans="1:22" ht="13.5" thickBot="1">
      <c r="A25" s="295" t="s">
        <v>7</v>
      </c>
      <c r="B25" s="115">
        <f>SUM(B9:B24)</f>
        <v>4557</v>
      </c>
      <c r="C25" s="169">
        <f>SUM(C9:C24)</f>
        <v>118111</v>
      </c>
      <c r="D25" s="42">
        <f>B25/C25</f>
        <v>0.0385823505008001</v>
      </c>
      <c r="E25" s="115">
        <f>SUM(E9:E24)</f>
        <v>870</v>
      </c>
      <c r="F25" s="169">
        <f>SUM(F9:F24)</f>
        <v>25122</v>
      </c>
      <c r="G25" s="42">
        <f>E25/F25</f>
        <v>0.03463100071650346</v>
      </c>
      <c r="H25" s="115">
        <f>SUM(H9:H24)</f>
        <v>15</v>
      </c>
      <c r="I25" s="169">
        <f>SUM(I9:I24)</f>
        <v>1226</v>
      </c>
      <c r="J25" s="42">
        <f>H25/I25</f>
        <v>0.012234910277324634</v>
      </c>
      <c r="K25" s="115">
        <f>SUM(K9:K24)</f>
        <v>13</v>
      </c>
      <c r="L25" s="169">
        <f>SUM(L9:L24)</f>
        <v>404</v>
      </c>
      <c r="M25" s="42">
        <f>K25/L25</f>
        <v>0.03217821782178218</v>
      </c>
      <c r="N25" s="115">
        <f>SUM(N9:N24)</f>
        <v>2</v>
      </c>
      <c r="O25" s="169">
        <f>SUM(O9:O24)</f>
        <v>21</v>
      </c>
      <c r="P25" s="42">
        <f>N25/O25</f>
        <v>0.09523809523809523</v>
      </c>
      <c r="Q25" s="115">
        <f>SUM(Q9:Q24)</f>
        <v>33</v>
      </c>
      <c r="R25" s="169">
        <f>SUM(R9:R24)</f>
        <v>682</v>
      </c>
      <c r="S25" s="42">
        <f>Q25/R25</f>
        <v>0.04838709677419355</v>
      </c>
      <c r="T25" s="115">
        <f>SUM(T9:T24)</f>
        <v>5490</v>
      </c>
      <c r="U25" s="169">
        <f>SUM(U9:U24)</f>
        <v>145566</v>
      </c>
      <c r="V25" s="42">
        <f>T25/U25</f>
        <v>0.03771485099542476</v>
      </c>
    </row>
    <row r="26" spans="1:24" s="237" customFormat="1" ht="12.75">
      <c r="A26" s="222"/>
      <c r="B26" s="254"/>
      <c r="C26" s="254"/>
      <c r="D26" s="259"/>
      <c r="E26" s="254"/>
      <c r="F26" s="254"/>
      <c r="G26" s="259"/>
      <c r="H26" s="254"/>
      <c r="I26" s="254"/>
      <c r="J26" s="259"/>
      <c r="K26" s="254"/>
      <c r="L26" s="254"/>
      <c r="M26" s="259"/>
      <c r="N26" s="254"/>
      <c r="O26" s="254"/>
      <c r="P26" s="259"/>
      <c r="Q26" s="254"/>
      <c r="R26" s="254"/>
      <c r="S26" s="259"/>
      <c r="T26" s="254"/>
      <c r="U26" s="254"/>
      <c r="V26" s="259"/>
      <c r="W26" s="254"/>
      <c r="X26" s="254"/>
    </row>
    <row r="27" ht="12.75">
      <c r="A27" s="221"/>
    </row>
    <row r="28" ht="12.75" customHeight="1">
      <c r="A28" s="221"/>
    </row>
    <row r="29" spans="1:24" ht="12.75">
      <c r="A29" s="181"/>
      <c r="W29" s="237"/>
      <c r="X29" s="237"/>
    </row>
    <row r="30" spans="16:24" ht="12.75">
      <c r="P30" s="237"/>
      <c r="Q30" s="330"/>
      <c r="R30" s="237"/>
      <c r="S30" s="237"/>
      <c r="T30" s="296"/>
      <c r="U30" s="296"/>
      <c r="V30" s="237"/>
      <c r="W30" s="237"/>
      <c r="X30" s="237"/>
    </row>
    <row r="31" spans="16:24" ht="12.75">
      <c r="P31" s="429"/>
      <c r="Q31" s="429"/>
      <c r="R31" s="429"/>
      <c r="S31" s="429"/>
      <c r="T31" s="429"/>
      <c r="U31" s="429"/>
      <c r="V31" s="429"/>
      <c r="W31" s="429"/>
      <c r="X31" s="237"/>
    </row>
    <row r="32" spans="16:24" ht="12.75">
      <c r="P32" s="428"/>
      <c r="Q32" s="430"/>
      <c r="R32" s="430"/>
      <c r="S32" s="428"/>
      <c r="T32" s="428"/>
      <c r="U32" s="428"/>
      <c r="V32" s="430"/>
      <c r="W32" s="430"/>
      <c r="X32" s="237"/>
    </row>
    <row r="33" spans="16:24" ht="12.75">
      <c r="P33" s="428"/>
      <c r="Q33" s="430"/>
      <c r="R33" s="428"/>
      <c r="S33" s="428"/>
      <c r="T33" s="428"/>
      <c r="U33" s="428"/>
      <c r="V33" s="430"/>
      <c r="W33" s="430"/>
      <c r="X33" s="237"/>
    </row>
    <row r="34" spans="16:24" ht="12.75">
      <c r="P34" s="428"/>
      <c r="Q34" s="430"/>
      <c r="R34" s="430"/>
      <c r="S34" s="428"/>
      <c r="T34" s="428"/>
      <c r="U34" s="428"/>
      <c r="V34" s="430"/>
      <c r="W34" s="430"/>
      <c r="X34" s="237"/>
    </row>
    <row r="35" spans="16:24" ht="12.75">
      <c r="P35" s="428"/>
      <c r="Q35" s="430"/>
      <c r="R35" s="430"/>
      <c r="S35" s="428"/>
      <c r="T35" s="428"/>
      <c r="U35" s="428"/>
      <c r="V35" s="430"/>
      <c r="W35" s="430"/>
      <c r="X35" s="237"/>
    </row>
    <row r="36" spans="16:24" ht="12.75">
      <c r="P36" s="428"/>
      <c r="Q36" s="430"/>
      <c r="R36" s="430"/>
      <c r="S36" s="428"/>
      <c r="T36" s="428"/>
      <c r="U36" s="428"/>
      <c r="V36" s="430"/>
      <c r="W36" s="430"/>
      <c r="X36" s="237"/>
    </row>
    <row r="37" spans="16:24" ht="12.75">
      <c r="P37" s="428"/>
      <c r="Q37" s="430"/>
      <c r="R37" s="430"/>
      <c r="S37" s="430"/>
      <c r="T37" s="428"/>
      <c r="U37" s="428"/>
      <c r="V37" s="430"/>
      <c r="W37" s="430"/>
      <c r="X37" s="237"/>
    </row>
    <row r="38" spans="16:24" ht="12.75">
      <c r="P38" s="428"/>
      <c r="Q38" s="430"/>
      <c r="R38" s="430"/>
      <c r="S38" s="430"/>
      <c r="T38" s="428"/>
      <c r="U38" s="428"/>
      <c r="V38" s="430"/>
      <c r="W38" s="430"/>
      <c r="X38" s="237"/>
    </row>
    <row r="39" spans="16:24" ht="12.75">
      <c r="P39" s="428"/>
      <c r="Q39" s="428"/>
      <c r="R39" s="428"/>
      <c r="S39" s="428"/>
      <c r="T39" s="428"/>
      <c r="U39" s="428"/>
      <c r="V39" s="430"/>
      <c r="W39" s="430"/>
      <c r="X39" s="237"/>
    </row>
    <row r="40" spans="16:24" ht="12.75">
      <c r="P40" s="428"/>
      <c r="Q40" s="430"/>
      <c r="R40" s="430"/>
      <c r="S40" s="430"/>
      <c r="T40" s="428"/>
      <c r="U40" s="428"/>
      <c r="V40" s="428"/>
      <c r="W40" s="430"/>
      <c r="X40" s="237"/>
    </row>
    <row r="41" spans="16:24" ht="12.75">
      <c r="P41" s="428"/>
      <c r="Q41" s="428"/>
      <c r="R41" s="430"/>
      <c r="S41" s="430"/>
      <c r="T41" s="428"/>
      <c r="U41" s="428"/>
      <c r="V41" s="428"/>
      <c r="W41" s="428"/>
      <c r="X41" s="237"/>
    </row>
    <row r="42" spans="16:24" ht="12.75">
      <c r="P42" s="428"/>
      <c r="Q42" s="430"/>
      <c r="R42" s="430"/>
      <c r="S42" s="430"/>
      <c r="T42" s="428"/>
      <c r="U42" s="428"/>
      <c r="V42" s="428"/>
      <c r="W42" s="428"/>
      <c r="X42" s="237"/>
    </row>
    <row r="43" spans="16:24" ht="12.75">
      <c r="P43" s="428"/>
      <c r="Q43" s="430"/>
      <c r="R43" s="430"/>
      <c r="S43" s="428"/>
      <c r="T43" s="428"/>
      <c r="U43" s="428"/>
      <c r="V43" s="428"/>
      <c r="W43" s="428"/>
      <c r="X43" s="237"/>
    </row>
    <row r="44" spans="16:24" ht="12.75">
      <c r="P44" s="428"/>
      <c r="Q44" s="428"/>
      <c r="R44" s="430"/>
      <c r="S44" s="430"/>
      <c r="T44" s="428"/>
      <c r="U44" s="428"/>
      <c r="V44" s="428"/>
      <c r="W44" s="430"/>
      <c r="X44" s="237"/>
    </row>
    <row r="45" spans="16:24" ht="12.75">
      <c r="P45" s="428"/>
      <c r="Q45" s="428"/>
      <c r="R45" s="430"/>
      <c r="S45" s="430"/>
      <c r="T45" s="428"/>
      <c r="U45" s="428"/>
      <c r="V45" s="428"/>
      <c r="W45" s="430"/>
      <c r="X45" s="237"/>
    </row>
    <row r="46" spans="16:24" ht="12.75">
      <c r="P46" s="428"/>
      <c r="Q46" s="430"/>
      <c r="R46" s="430"/>
      <c r="S46" s="430"/>
      <c r="T46" s="430"/>
      <c r="U46" s="428"/>
      <c r="V46" s="430"/>
      <c r="W46" s="430"/>
      <c r="X46" s="237"/>
    </row>
    <row r="47" spans="16:24" ht="12.75">
      <c r="P47" s="237"/>
      <c r="Q47" s="237"/>
      <c r="R47" s="237"/>
      <c r="S47" s="237"/>
      <c r="T47" s="237"/>
      <c r="U47" s="237"/>
      <c r="V47" s="237"/>
      <c r="W47" s="237"/>
      <c r="X47" s="237"/>
    </row>
    <row r="48" spans="16:24" ht="12.75">
      <c r="P48" s="237"/>
      <c r="Q48" s="237"/>
      <c r="R48" s="237"/>
      <c r="S48" s="237"/>
      <c r="T48" s="237"/>
      <c r="U48" s="237"/>
      <c r="V48" s="237"/>
      <c r="W48" s="237"/>
      <c r="X48" s="237"/>
    </row>
    <row r="49" spans="16:24" ht="12.75" customHeight="1">
      <c r="P49" s="237"/>
      <c r="Q49" s="330"/>
      <c r="R49" s="237"/>
      <c r="S49" s="237"/>
      <c r="T49" s="237"/>
      <c r="U49" s="237"/>
      <c r="V49" s="237"/>
      <c r="W49" s="237"/>
      <c r="X49" s="237"/>
    </row>
    <row r="50" spans="16:24" ht="12.75">
      <c r="P50" s="429"/>
      <c r="Q50" s="429"/>
      <c r="R50" s="429"/>
      <c r="S50" s="429"/>
      <c r="T50" s="429"/>
      <c r="U50" s="429"/>
      <c r="V50" s="429"/>
      <c r="W50" s="429"/>
      <c r="X50" s="237"/>
    </row>
    <row r="51" spans="16:24" ht="12.75">
      <c r="P51" s="428"/>
      <c r="Q51" s="430"/>
      <c r="R51" s="430"/>
      <c r="S51" s="428"/>
      <c r="T51" s="428"/>
      <c r="U51" s="428"/>
      <c r="V51" s="430"/>
      <c r="W51" s="430"/>
      <c r="X51" s="237"/>
    </row>
    <row r="52" spans="16:24" ht="12.75">
      <c r="P52" s="428"/>
      <c r="Q52" s="428"/>
      <c r="R52" s="428"/>
      <c r="S52" s="428"/>
      <c r="T52" s="428"/>
      <c r="U52" s="428"/>
      <c r="V52" s="430"/>
      <c r="W52" s="430"/>
      <c r="X52" s="237"/>
    </row>
    <row r="53" spans="16:24" ht="12.75">
      <c r="P53" s="428"/>
      <c r="Q53" s="428"/>
      <c r="R53" s="430"/>
      <c r="S53" s="428"/>
      <c r="T53" s="428"/>
      <c r="U53" s="428"/>
      <c r="V53" s="430"/>
      <c r="W53" s="430"/>
      <c r="X53" s="237"/>
    </row>
    <row r="54" spans="16:24" ht="12.75">
      <c r="P54" s="428"/>
      <c r="Q54" s="428"/>
      <c r="R54" s="430"/>
      <c r="S54" s="428"/>
      <c r="T54" s="428"/>
      <c r="U54" s="428"/>
      <c r="V54" s="430"/>
      <c r="W54" s="430"/>
      <c r="X54" s="237"/>
    </row>
    <row r="55" spans="16:24" ht="12.75">
      <c r="P55" s="428"/>
      <c r="Q55" s="428"/>
      <c r="R55" s="430"/>
      <c r="S55" s="428"/>
      <c r="T55" s="428"/>
      <c r="U55" s="428"/>
      <c r="V55" s="430"/>
      <c r="W55" s="430"/>
      <c r="X55" s="237"/>
    </row>
    <row r="56" spans="16:24" ht="12.75">
      <c r="P56" s="428"/>
      <c r="Q56" s="428"/>
      <c r="R56" s="430"/>
      <c r="S56" s="428"/>
      <c r="T56" s="428"/>
      <c r="U56" s="428"/>
      <c r="V56" s="430"/>
      <c r="W56" s="430"/>
      <c r="X56" s="237"/>
    </row>
    <row r="57" spans="16:24" ht="12.75">
      <c r="P57" s="428"/>
      <c r="Q57" s="428"/>
      <c r="R57" s="430"/>
      <c r="S57" s="428"/>
      <c r="T57" s="428"/>
      <c r="U57" s="428"/>
      <c r="V57" s="430"/>
      <c r="W57" s="430"/>
      <c r="X57" s="237"/>
    </row>
    <row r="58" spans="16:24" ht="12.75">
      <c r="P58" s="428"/>
      <c r="Q58" s="428"/>
      <c r="R58" s="428"/>
      <c r="S58" s="428"/>
      <c r="T58" s="428"/>
      <c r="U58" s="428"/>
      <c r="V58" s="430"/>
      <c r="W58" s="430"/>
      <c r="X58" s="237"/>
    </row>
    <row r="59" spans="16:24" ht="12.75">
      <c r="P59" s="428"/>
      <c r="Q59" s="428"/>
      <c r="R59" s="428"/>
      <c r="S59" s="428"/>
      <c r="T59" s="428"/>
      <c r="U59" s="428"/>
      <c r="V59" s="428"/>
      <c r="W59" s="430"/>
      <c r="X59" s="237"/>
    </row>
    <row r="60" spans="16:24" ht="12.75">
      <c r="P60" s="428"/>
      <c r="Q60" s="428"/>
      <c r="R60" s="428"/>
      <c r="S60" s="428"/>
      <c r="T60" s="428"/>
      <c r="U60" s="428"/>
      <c r="V60" s="428"/>
      <c r="W60" s="428"/>
      <c r="X60" s="237"/>
    </row>
    <row r="61" spans="16:24" ht="12.75">
      <c r="P61" s="428"/>
      <c r="Q61" s="428"/>
      <c r="R61" s="428"/>
      <c r="S61" s="428"/>
      <c r="T61" s="428"/>
      <c r="U61" s="428"/>
      <c r="V61" s="428"/>
      <c r="W61" s="428"/>
      <c r="X61" s="237"/>
    </row>
    <row r="62" spans="16:24" ht="12.75">
      <c r="P62" s="428"/>
      <c r="Q62" s="428"/>
      <c r="R62" s="428"/>
      <c r="S62" s="428"/>
      <c r="T62" s="428"/>
      <c r="U62" s="428"/>
      <c r="V62" s="428"/>
      <c r="W62" s="428"/>
      <c r="X62" s="237"/>
    </row>
    <row r="63" spans="16:24" ht="12.75">
      <c r="P63" s="428"/>
      <c r="Q63" s="428"/>
      <c r="R63" s="428"/>
      <c r="S63" s="428"/>
      <c r="T63" s="428"/>
      <c r="U63" s="428"/>
      <c r="V63" s="428"/>
      <c r="W63" s="428"/>
      <c r="X63" s="237"/>
    </row>
    <row r="64" spans="16:24" ht="12.75">
      <c r="P64" s="428"/>
      <c r="Q64" s="428"/>
      <c r="R64" s="428"/>
      <c r="S64" s="428"/>
      <c r="T64" s="428"/>
      <c r="U64" s="428"/>
      <c r="V64" s="428"/>
      <c r="W64" s="428"/>
      <c r="X64" s="237"/>
    </row>
    <row r="65" spans="16:24" ht="12.75">
      <c r="P65" s="428"/>
      <c r="Q65" s="428"/>
      <c r="R65" s="430"/>
      <c r="S65" s="428"/>
      <c r="T65" s="428"/>
      <c r="U65" s="428"/>
      <c r="V65" s="428"/>
      <c r="W65" s="428"/>
      <c r="X65" s="237"/>
    </row>
    <row r="66" spans="16:24" ht="12.75">
      <c r="P66" s="428"/>
      <c r="Q66" s="430"/>
      <c r="R66" s="430"/>
      <c r="S66" s="430"/>
      <c r="T66" s="428"/>
      <c r="U66" s="428"/>
      <c r="V66" s="430"/>
      <c r="W66" s="430"/>
      <c r="X66" s="237"/>
    </row>
    <row r="67" spans="16:24" ht="12.75">
      <c r="P67" s="237"/>
      <c r="Q67" s="237"/>
      <c r="R67" s="237"/>
      <c r="S67" s="237"/>
      <c r="T67" s="237"/>
      <c r="U67" s="237"/>
      <c r="V67" s="237"/>
      <c r="W67" s="237"/>
      <c r="X67" s="330"/>
    </row>
    <row r="68" spans="16:24" ht="12.75">
      <c r="P68" s="237"/>
      <c r="Q68" s="237"/>
      <c r="R68" s="237"/>
      <c r="S68" s="237"/>
      <c r="T68" s="237"/>
      <c r="U68" s="237"/>
      <c r="V68" s="237"/>
      <c r="W68" s="237"/>
      <c r="X68" s="237"/>
    </row>
    <row r="69" spans="16:24" ht="12.75">
      <c r="P69" s="237"/>
      <c r="Q69" s="237"/>
      <c r="R69" s="237"/>
      <c r="S69" s="237"/>
      <c r="T69" s="237"/>
      <c r="U69" s="237"/>
      <c r="V69" s="237"/>
      <c r="W69" s="237"/>
      <c r="X69" s="237"/>
    </row>
    <row r="103" ht="12.75">
      <c r="Q103" s="332"/>
    </row>
    <row r="124" ht="12.75" customHeight="1"/>
    <row r="125" ht="12.75" customHeight="1"/>
    <row r="126" ht="12.75" customHeight="1"/>
    <row r="127" ht="12.75" customHeight="1"/>
  </sheetData>
  <sheetProtection/>
  <mergeCells count="9">
    <mergeCell ref="A7:A8"/>
    <mergeCell ref="B7:D7"/>
    <mergeCell ref="A4:V5"/>
    <mergeCell ref="E7:G7"/>
    <mergeCell ref="H7:J7"/>
    <mergeCell ref="T7:V7"/>
    <mergeCell ref="N7:P7"/>
    <mergeCell ref="Q7:S7"/>
    <mergeCell ref="K7:M7"/>
  </mergeCells>
  <printOptions/>
  <pageMargins left="0.75" right="0.75" top="1" bottom="1" header="0.5" footer="0.5"/>
  <pageSetup fitToHeight="1" fitToWidth="1" horizontalDpi="600" verticalDpi="600" orientation="portrait" scale="50" r:id="rId2"/>
  <headerFooter alignWithMargins="0">
    <oddFooter>&amp;C&amp;14B-&amp;P-4</oddFooter>
  </headerFooter>
  <ignoredErrors>
    <ignoredError sqref="D25:V25" formula="1"/>
  </ignoredErrors>
  <drawing r:id="rId1"/>
</worksheet>
</file>

<file path=xl/worksheets/sheet12.xml><?xml version="1.0" encoding="utf-8"?>
<worksheet xmlns="http://schemas.openxmlformats.org/spreadsheetml/2006/main" xmlns:r="http://schemas.openxmlformats.org/officeDocument/2006/relationships">
  <sheetPr>
    <pageSetUpPr fitToPage="1"/>
  </sheetPr>
  <dimension ref="A1:Z129"/>
  <sheetViews>
    <sheetView zoomScalePageLayoutView="0" workbookViewId="0" topLeftCell="A1">
      <selection activeCell="A1" sqref="A1"/>
    </sheetView>
  </sheetViews>
  <sheetFormatPr defaultColWidth="9.140625" defaultRowHeight="12.75"/>
  <cols>
    <col min="1" max="1" width="11.8515625" style="37" customWidth="1"/>
    <col min="2" max="2" width="10.28125" style="37" bestFit="1" customWidth="1"/>
    <col min="3" max="3" width="8.7109375" style="37" bestFit="1" customWidth="1"/>
    <col min="4" max="4" width="8.140625" style="37" customWidth="1"/>
    <col min="5" max="5" width="9.00390625" style="37" bestFit="1" customWidth="1"/>
    <col min="6" max="6" width="8.421875" style="37" bestFit="1" customWidth="1"/>
    <col min="7" max="7" width="8.28125" style="37" customWidth="1"/>
    <col min="8" max="8" width="9.00390625" style="37" bestFit="1" customWidth="1"/>
    <col min="9" max="9" width="8.421875" style="37" bestFit="1" customWidth="1"/>
    <col min="10" max="10" width="8.00390625" style="37" customWidth="1"/>
    <col min="11" max="11" width="9.00390625" style="37" bestFit="1" customWidth="1"/>
    <col min="12" max="12" width="8.7109375" style="37" bestFit="1" customWidth="1"/>
    <col min="13" max="13" width="8.140625" style="37" customWidth="1"/>
    <col min="14" max="14" width="9.00390625" style="37" bestFit="1" customWidth="1"/>
    <col min="15" max="15" width="8.8515625" style="37" bestFit="1" customWidth="1"/>
    <col min="16" max="16" width="8.57421875" style="37" customWidth="1"/>
    <col min="17" max="18" width="9.28125" style="37" bestFit="1" customWidth="1"/>
    <col min="19" max="19" width="8.00390625" style="37" customWidth="1"/>
    <col min="20" max="21" width="9.140625" style="37" customWidth="1"/>
    <col min="22" max="22" width="8.7109375" style="37" customWidth="1"/>
    <col min="23" max="16384" width="9.140625" style="37" customWidth="1"/>
  </cols>
  <sheetData>
    <row r="1" ht="26.25">
      <c r="A1" s="227" t="s">
        <v>181</v>
      </c>
    </row>
    <row r="2" spans="1:16" ht="18">
      <c r="A2" s="32" t="s">
        <v>56</v>
      </c>
      <c r="B2" s="33"/>
      <c r="C2" s="33"/>
      <c r="D2" s="33"/>
      <c r="E2" s="33"/>
      <c r="F2" s="33"/>
      <c r="G2" s="33"/>
      <c r="H2" s="33"/>
      <c r="I2" s="33"/>
      <c r="J2" s="33"/>
      <c r="K2" s="33"/>
      <c r="L2" s="33"/>
      <c r="M2" s="33"/>
      <c r="N2" s="33"/>
      <c r="O2" s="33"/>
      <c r="P2" s="33"/>
    </row>
    <row r="3" spans="1:16" ht="14.25">
      <c r="A3" s="39"/>
      <c r="B3" s="33"/>
      <c r="C3" s="33"/>
      <c r="D3" s="33"/>
      <c r="E3" s="33"/>
      <c r="F3" s="33"/>
      <c r="G3" s="33"/>
      <c r="H3" s="33"/>
      <c r="I3" s="33"/>
      <c r="J3" s="33"/>
      <c r="K3" s="33"/>
      <c r="L3" s="33"/>
      <c r="M3" s="33"/>
      <c r="N3" s="33"/>
      <c r="O3" s="33"/>
      <c r="P3" s="33"/>
    </row>
    <row r="4" spans="1:18" ht="17.25" customHeight="1">
      <c r="A4" s="543" t="s">
        <v>182</v>
      </c>
      <c r="B4" s="543"/>
      <c r="C4" s="543"/>
      <c r="D4" s="543"/>
      <c r="E4" s="543"/>
      <c r="F4" s="543"/>
      <c r="G4" s="543"/>
      <c r="H4" s="543"/>
      <c r="I4" s="543"/>
      <c r="J4" s="543"/>
      <c r="K4" s="543"/>
      <c r="L4" s="543"/>
      <c r="M4" s="543"/>
      <c r="N4" s="543"/>
      <c r="O4" s="543"/>
      <c r="P4" s="543"/>
      <c r="Q4" s="543"/>
      <c r="R4" s="543"/>
    </row>
    <row r="5" spans="1:18" ht="12" customHeight="1">
      <c r="A5" s="543"/>
      <c r="B5" s="543"/>
      <c r="C5" s="543"/>
      <c r="D5" s="543"/>
      <c r="E5" s="543"/>
      <c r="F5" s="543"/>
      <c r="G5" s="543"/>
      <c r="H5" s="543"/>
      <c r="I5" s="543"/>
      <c r="J5" s="543"/>
      <c r="K5" s="543"/>
      <c r="L5" s="543"/>
      <c r="M5" s="543"/>
      <c r="N5" s="543"/>
      <c r="O5" s="543"/>
      <c r="P5" s="543"/>
      <c r="Q5" s="543"/>
      <c r="R5" s="543"/>
    </row>
    <row r="6" spans="1:16" ht="15" thickBot="1">
      <c r="A6" s="33"/>
      <c r="B6" s="33"/>
      <c r="C6" s="33"/>
      <c r="D6" s="33"/>
      <c r="E6" s="33"/>
      <c r="F6" s="33"/>
      <c r="G6" s="33"/>
      <c r="H6" s="33"/>
      <c r="I6" s="33"/>
      <c r="J6" s="33"/>
      <c r="K6" s="33"/>
      <c r="L6" s="33"/>
      <c r="M6" s="33"/>
      <c r="N6" s="33"/>
      <c r="O6" s="33"/>
      <c r="P6" s="33"/>
    </row>
    <row r="7" spans="1:22" ht="12.75" customHeight="1">
      <c r="A7" s="541" t="s">
        <v>8</v>
      </c>
      <c r="B7" s="540" t="s">
        <v>13</v>
      </c>
      <c r="C7" s="538"/>
      <c r="D7" s="539"/>
      <c r="E7" s="537" t="s">
        <v>121</v>
      </c>
      <c r="F7" s="538"/>
      <c r="G7" s="539"/>
      <c r="H7" s="537" t="s">
        <v>123</v>
      </c>
      <c r="I7" s="538"/>
      <c r="J7" s="539"/>
      <c r="K7" s="537" t="s">
        <v>120</v>
      </c>
      <c r="L7" s="538"/>
      <c r="M7" s="539"/>
      <c r="N7" s="537" t="s">
        <v>122</v>
      </c>
      <c r="O7" s="538"/>
      <c r="P7" s="539"/>
      <c r="Q7" s="540" t="s">
        <v>124</v>
      </c>
      <c r="R7" s="538"/>
      <c r="S7" s="539"/>
      <c r="T7" s="537" t="s">
        <v>7</v>
      </c>
      <c r="U7" s="538"/>
      <c r="V7" s="539"/>
    </row>
    <row r="8" spans="1:22" ht="26.25" customHeight="1" thickBot="1">
      <c r="A8" s="542"/>
      <c r="B8" s="233" t="s">
        <v>16</v>
      </c>
      <c r="C8" s="234" t="s">
        <v>10</v>
      </c>
      <c r="D8" s="235" t="s">
        <v>17</v>
      </c>
      <c r="E8" s="331" t="s">
        <v>16</v>
      </c>
      <c r="F8" s="234" t="s">
        <v>10</v>
      </c>
      <c r="G8" s="235" t="s">
        <v>17</v>
      </c>
      <c r="H8" s="331" t="s">
        <v>16</v>
      </c>
      <c r="I8" s="234" t="s">
        <v>10</v>
      </c>
      <c r="J8" s="235" t="s">
        <v>17</v>
      </c>
      <c r="K8" s="331" t="s">
        <v>16</v>
      </c>
      <c r="L8" s="234" t="s">
        <v>10</v>
      </c>
      <c r="M8" s="235" t="s">
        <v>17</v>
      </c>
      <c r="N8" s="331" t="s">
        <v>16</v>
      </c>
      <c r="O8" s="234" t="s">
        <v>10</v>
      </c>
      <c r="P8" s="235" t="s">
        <v>17</v>
      </c>
      <c r="Q8" s="233" t="s">
        <v>16</v>
      </c>
      <c r="R8" s="234" t="s">
        <v>10</v>
      </c>
      <c r="S8" s="235" t="s">
        <v>17</v>
      </c>
      <c r="T8" s="331" t="s">
        <v>16</v>
      </c>
      <c r="U8" s="234" t="s">
        <v>10</v>
      </c>
      <c r="V8" s="235" t="s">
        <v>17</v>
      </c>
    </row>
    <row r="9" spans="1:22" ht="12.75">
      <c r="A9" s="38">
        <v>1999</v>
      </c>
      <c r="B9" s="228">
        <v>8779</v>
      </c>
      <c r="C9" s="264">
        <v>9484</v>
      </c>
      <c r="D9" s="40">
        <f aca="true" t="shared" si="0" ref="D9:D24">IF(C9=0,"NA",B9/C9)</f>
        <v>0.9256642766765079</v>
      </c>
      <c r="E9" s="228">
        <v>1749</v>
      </c>
      <c r="F9" s="264">
        <v>1888</v>
      </c>
      <c r="G9" s="40">
        <f aca="true" t="shared" si="1" ref="G9:G24">IF(F9=0,"NA",E9/F9)</f>
        <v>0.9263771186440678</v>
      </c>
      <c r="H9" s="228"/>
      <c r="I9" s="264"/>
      <c r="J9" s="40"/>
      <c r="K9" s="228">
        <v>7</v>
      </c>
      <c r="L9" s="264">
        <v>8</v>
      </c>
      <c r="M9" s="40">
        <f aca="true" t="shared" si="2" ref="M9:M22">IF(L9=0,"NA",K9/L9)</f>
        <v>0.875</v>
      </c>
      <c r="N9" s="228"/>
      <c r="O9" s="264"/>
      <c r="P9" s="40"/>
      <c r="Q9" s="228"/>
      <c r="R9" s="264"/>
      <c r="S9" s="40"/>
      <c r="T9" s="228">
        <f>SUM(Q9,N9,K9,H9,E9,B9)</f>
        <v>10535</v>
      </c>
      <c r="U9" s="264">
        <f>SUM(R9,O9,L9,I9,F9,C9)</f>
        <v>11380</v>
      </c>
      <c r="V9" s="40">
        <f aca="true" t="shared" si="3" ref="V9:V20">IF(U9=0,"NA",T9/U9)</f>
        <v>0.9257469244288224</v>
      </c>
    </row>
    <row r="10" spans="1:22" ht="12.75">
      <c r="A10" s="38">
        <v>2000</v>
      </c>
      <c r="B10" s="229">
        <v>11865</v>
      </c>
      <c r="C10" s="263">
        <v>12585</v>
      </c>
      <c r="D10" s="34">
        <f t="shared" si="0"/>
        <v>0.9427890345649583</v>
      </c>
      <c r="E10" s="229">
        <v>2191</v>
      </c>
      <c r="F10" s="263">
        <v>2299</v>
      </c>
      <c r="G10" s="34">
        <f t="shared" si="1"/>
        <v>0.9530230535015224</v>
      </c>
      <c r="H10" s="229"/>
      <c r="I10" s="263"/>
      <c r="J10" s="34"/>
      <c r="K10" s="229">
        <v>15</v>
      </c>
      <c r="L10" s="263">
        <v>16</v>
      </c>
      <c r="M10" s="34">
        <f t="shared" si="2"/>
        <v>0.9375</v>
      </c>
      <c r="N10" s="229">
        <v>0</v>
      </c>
      <c r="O10" s="263">
        <v>1</v>
      </c>
      <c r="P10" s="34">
        <f aca="true" t="shared" si="4" ref="P10:P22">IF(O10=0,"NA",N10/O10)</f>
        <v>0</v>
      </c>
      <c r="Q10" s="229"/>
      <c r="R10" s="263"/>
      <c r="S10" s="34"/>
      <c r="T10" s="229">
        <f aca="true" t="shared" si="5" ref="T10:T23">SUM(Q10,N10,K10,H10,E10,B10)</f>
        <v>14071</v>
      </c>
      <c r="U10" s="263">
        <f aca="true" t="shared" si="6" ref="U10:U23">SUM(R10,O10,L10,I10,F10,C10)</f>
        <v>14901</v>
      </c>
      <c r="V10" s="34">
        <f t="shared" si="3"/>
        <v>0.9442990403328636</v>
      </c>
    </row>
    <row r="11" spans="1:22" ht="12.75">
      <c r="A11" s="38">
        <v>2001</v>
      </c>
      <c r="B11" s="229">
        <v>14145</v>
      </c>
      <c r="C11" s="263">
        <v>14945</v>
      </c>
      <c r="D11" s="34">
        <f t="shared" si="0"/>
        <v>0.9464703914352627</v>
      </c>
      <c r="E11" s="229">
        <v>2989</v>
      </c>
      <c r="F11" s="263">
        <v>3161</v>
      </c>
      <c r="G11" s="34">
        <f t="shared" si="1"/>
        <v>0.945586839607719</v>
      </c>
      <c r="H11" s="229"/>
      <c r="I11" s="263"/>
      <c r="J11" s="34"/>
      <c r="K11" s="229">
        <v>11</v>
      </c>
      <c r="L11" s="263">
        <v>12</v>
      </c>
      <c r="M11" s="34">
        <f t="shared" si="2"/>
        <v>0.9166666666666666</v>
      </c>
      <c r="N11" s="229"/>
      <c r="O11" s="263"/>
      <c r="P11" s="34"/>
      <c r="Q11" s="229"/>
      <c r="R11" s="263"/>
      <c r="S11" s="34"/>
      <c r="T11" s="229">
        <f t="shared" si="5"/>
        <v>17145</v>
      </c>
      <c r="U11" s="263">
        <f t="shared" si="6"/>
        <v>18118</v>
      </c>
      <c r="V11" s="34">
        <f t="shared" si="3"/>
        <v>0.9462965007175185</v>
      </c>
    </row>
    <row r="12" spans="1:22" ht="12.75">
      <c r="A12" s="38">
        <v>2002</v>
      </c>
      <c r="B12" s="229">
        <v>13617</v>
      </c>
      <c r="C12" s="263">
        <v>14216</v>
      </c>
      <c r="D12" s="34">
        <f t="shared" si="0"/>
        <v>0.9578643781654473</v>
      </c>
      <c r="E12" s="229">
        <v>3041</v>
      </c>
      <c r="F12" s="263">
        <v>3154</v>
      </c>
      <c r="G12" s="34">
        <f t="shared" si="1"/>
        <v>0.9641724793912492</v>
      </c>
      <c r="H12" s="229"/>
      <c r="I12" s="263"/>
      <c r="J12" s="34"/>
      <c r="K12" s="229">
        <v>20</v>
      </c>
      <c r="L12" s="263">
        <v>22</v>
      </c>
      <c r="M12" s="34">
        <f t="shared" si="2"/>
        <v>0.9090909090909091</v>
      </c>
      <c r="N12" s="229"/>
      <c r="O12" s="263"/>
      <c r="P12" s="34"/>
      <c r="Q12" s="229"/>
      <c r="R12" s="263"/>
      <c r="S12" s="34"/>
      <c r="T12" s="229">
        <f t="shared" si="5"/>
        <v>16678</v>
      </c>
      <c r="U12" s="263">
        <f t="shared" si="6"/>
        <v>17392</v>
      </c>
      <c r="V12" s="34">
        <f t="shared" si="3"/>
        <v>0.9589466421343146</v>
      </c>
    </row>
    <row r="13" spans="1:22" ht="12.75">
      <c r="A13" s="38">
        <v>2003</v>
      </c>
      <c r="B13" s="229">
        <v>12488</v>
      </c>
      <c r="C13" s="263">
        <v>12972</v>
      </c>
      <c r="D13" s="34">
        <f t="shared" si="0"/>
        <v>0.9626888683317916</v>
      </c>
      <c r="E13" s="229">
        <v>3086</v>
      </c>
      <c r="F13" s="263">
        <v>3194</v>
      </c>
      <c r="G13" s="34">
        <f t="shared" si="1"/>
        <v>0.9661865998747652</v>
      </c>
      <c r="H13" s="229"/>
      <c r="I13" s="263"/>
      <c r="J13" s="34"/>
      <c r="K13" s="229">
        <v>24</v>
      </c>
      <c r="L13" s="263">
        <v>29</v>
      </c>
      <c r="M13" s="34">
        <f t="shared" si="2"/>
        <v>0.8275862068965517</v>
      </c>
      <c r="N13" s="229"/>
      <c r="O13" s="263"/>
      <c r="P13" s="34"/>
      <c r="Q13" s="229"/>
      <c r="R13" s="263"/>
      <c r="S13" s="34"/>
      <c r="T13" s="229">
        <f t="shared" si="5"/>
        <v>15598</v>
      </c>
      <c r="U13" s="263">
        <f t="shared" si="6"/>
        <v>16195</v>
      </c>
      <c r="V13" s="34">
        <f t="shared" si="3"/>
        <v>0.9631367706082125</v>
      </c>
    </row>
    <row r="14" spans="1:22" ht="12.75">
      <c r="A14" s="38">
        <v>2004</v>
      </c>
      <c r="B14" s="229">
        <v>11302</v>
      </c>
      <c r="C14" s="263">
        <v>11672</v>
      </c>
      <c r="D14" s="34">
        <f t="shared" si="0"/>
        <v>0.9683002056202878</v>
      </c>
      <c r="E14" s="229">
        <v>3058</v>
      </c>
      <c r="F14" s="263">
        <v>3140</v>
      </c>
      <c r="G14" s="34">
        <f t="shared" si="1"/>
        <v>0.9738853503184713</v>
      </c>
      <c r="H14" s="229"/>
      <c r="I14" s="263"/>
      <c r="J14" s="34"/>
      <c r="K14" s="229">
        <v>6</v>
      </c>
      <c r="L14" s="263">
        <v>6</v>
      </c>
      <c r="M14" s="34">
        <f t="shared" si="2"/>
        <v>1</v>
      </c>
      <c r="N14" s="229"/>
      <c r="O14" s="263"/>
      <c r="P14" s="34"/>
      <c r="Q14" s="229"/>
      <c r="R14" s="263"/>
      <c r="S14" s="34"/>
      <c r="T14" s="229">
        <f t="shared" si="5"/>
        <v>14366</v>
      </c>
      <c r="U14" s="263">
        <f t="shared" si="6"/>
        <v>14818</v>
      </c>
      <c r="V14" s="34">
        <f t="shared" si="3"/>
        <v>0.9694965582399784</v>
      </c>
    </row>
    <row r="15" spans="1:22" ht="12.75">
      <c r="A15" s="38">
        <v>2005</v>
      </c>
      <c r="B15" s="229">
        <v>9939</v>
      </c>
      <c r="C15" s="263">
        <v>10252</v>
      </c>
      <c r="D15" s="34">
        <f t="shared" si="0"/>
        <v>0.9694693718298869</v>
      </c>
      <c r="E15" s="229">
        <v>2363</v>
      </c>
      <c r="F15" s="263">
        <v>2431</v>
      </c>
      <c r="G15" s="34">
        <f t="shared" si="1"/>
        <v>0.972027972027972</v>
      </c>
      <c r="H15" s="229"/>
      <c r="I15" s="263"/>
      <c r="J15" s="34"/>
      <c r="K15" s="229">
        <v>12</v>
      </c>
      <c r="L15" s="263">
        <v>12</v>
      </c>
      <c r="M15" s="34">
        <f t="shared" si="2"/>
        <v>1</v>
      </c>
      <c r="N15" s="229"/>
      <c r="O15" s="263"/>
      <c r="P15" s="34"/>
      <c r="Q15" s="229"/>
      <c r="R15" s="263"/>
      <c r="S15" s="34"/>
      <c r="T15" s="229">
        <f t="shared" si="5"/>
        <v>12314</v>
      </c>
      <c r="U15" s="263">
        <f t="shared" si="6"/>
        <v>12695</v>
      </c>
      <c r="V15" s="34">
        <f t="shared" si="3"/>
        <v>0.9699881843245373</v>
      </c>
    </row>
    <row r="16" spans="1:22" ht="12.75">
      <c r="A16" s="38">
        <v>2006</v>
      </c>
      <c r="B16" s="229">
        <v>8249</v>
      </c>
      <c r="C16" s="263">
        <v>8505</v>
      </c>
      <c r="D16" s="34">
        <f t="shared" si="0"/>
        <v>0.9699000587889477</v>
      </c>
      <c r="E16" s="229">
        <v>1712</v>
      </c>
      <c r="F16" s="263">
        <v>1749</v>
      </c>
      <c r="G16" s="34">
        <f t="shared" si="1"/>
        <v>0.9788450543167524</v>
      </c>
      <c r="H16" s="229"/>
      <c r="I16" s="263"/>
      <c r="J16" s="34"/>
      <c r="K16" s="229">
        <v>7</v>
      </c>
      <c r="L16" s="263">
        <v>8</v>
      </c>
      <c r="M16" s="34">
        <f t="shared" si="2"/>
        <v>0.875</v>
      </c>
      <c r="N16" s="229">
        <v>0</v>
      </c>
      <c r="O16" s="263">
        <v>1</v>
      </c>
      <c r="P16" s="34">
        <f t="shared" si="4"/>
        <v>0</v>
      </c>
      <c r="Q16" s="229"/>
      <c r="R16" s="263"/>
      <c r="S16" s="34"/>
      <c r="T16" s="229">
        <f t="shared" si="5"/>
        <v>9968</v>
      </c>
      <c r="U16" s="263">
        <f t="shared" si="6"/>
        <v>10263</v>
      </c>
      <c r="V16" s="34">
        <f t="shared" si="3"/>
        <v>0.9712559680405339</v>
      </c>
    </row>
    <row r="17" spans="1:22" ht="12.75">
      <c r="A17" s="38">
        <v>2007</v>
      </c>
      <c r="B17" s="229">
        <v>6259</v>
      </c>
      <c r="C17" s="263">
        <v>6379</v>
      </c>
      <c r="D17" s="34">
        <f t="shared" si="0"/>
        <v>0.9811882740241417</v>
      </c>
      <c r="E17" s="229">
        <v>1285</v>
      </c>
      <c r="F17" s="263">
        <v>1308</v>
      </c>
      <c r="G17" s="34">
        <f t="shared" si="1"/>
        <v>0.9824159021406728</v>
      </c>
      <c r="H17" s="229"/>
      <c r="I17" s="263"/>
      <c r="J17" s="34"/>
      <c r="K17" s="229">
        <v>1</v>
      </c>
      <c r="L17" s="263">
        <v>1</v>
      </c>
      <c r="M17" s="34">
        <f t="shared" si="2"/>
        <v>1</v>
      </c>
      <c r="N17" s="229">
        <v>1</v>
      </c>
      <c r="O17" s="263">
        <v>1</v>
      </c>
      <c r="P17" s="34">
        <f t="shared" si="4"/>
        <v>1</v>
      </c>
      <c r="Q17" s="229">
        <v>151</v>
      </c>
      <c r="R17" s="263">
        <v>166</v>
      </c>
      <c r="S17" s="34">
        <f aca="true" t="shared" si="7" ref="S17:S23">IF(R17=0,"NA",Q17/R17)</f>
        <v>0.9096385542168675</v>
      </c>
      <c r="T17" s="229">
        <f t="shared" si="5"/>
        <v>7697</v>
      </c>
      <c r="U17" s="263">
        <f t="shared" si="6"/>
        <v>7855</v>
      </c>
      <c r="V17" s="34">
        <f t="shared" si="3"/>
        <v>0.9798854232972629</v>
      </c>
    </row>
    <row r="18" spans="1:22" ht="12.75">
      <c r="A18" s="38">
        <v>2008</v>
      </c>
      <c r="B18" s="229">
        <v>4868</v>
      </c>
      <c r="C18" s="263">
        <v>4952</v>
      </c>
      <c r="D18" s="34">
        <f t="shared" si="0"/>
        <v>0.9830371567043619</v>
      </c>
      <c r="E18" s="229">
        <v>1032</v>
      </c>
      <c r="F18" s="263">
        <v>1040</v>
      </c>
      <c r="G18" s="34">
        <f t="shared" si="1"/>
        <v>0.9923076923076923</v>
      </c>
      <c r="H18" s="229">
        <v>406</v>
      </c>
      <c r="I18" s="263">
        <v>412</v>
      </c>
      <c r="J18" s="34">
        <f>IF(I20=0,"NA",H20/I20)</f>
        <v>0.973404255319149</v>
      </c>
      <c r="K18" s="229">
        <v>3</v>
      </c>
      <c r="L18" s="263">
        <v>3</v>
      </c>
      <c r="M18" s="34">
        <f t="shared" si="2"/>
        <v>1</v>
      </c>
      <c r="N18" s="229">
        <v>1</v>
      </c>
      <c r="O18" s="263">
        <v>1</v>
      </c>
      <c r="P18" s="34">
        <f t="shared" si="4"/>
        <v>1</v>
      </c>
      <c r="Q18" s="229">
        <v>206</v>
      </c>
      <c r="R18" s="263">
        <v>213</v>
      </c>
      <c r="S18" s="34">
        <f t="shared" si="7"/>
        <v>0.9671361502347418</v>
      </c>
      <c r="T18" s="229">
        <f t="shared" si="5"/>
        <v>6516</v>
      </c>
      <c r="U18" s="263">
        <f t="shared" si="6"/>
        <v>6621</v>
      </c>
      <c r="V18" s="34">
        <f t="shared" si="3"/>
        <v>0.9841413683733575</v>
      </c>
    </row>
    <row r="19" spans="1:22" ht="12.75">
      <c r="A19" s="38">
        <v>2009</v>
      </c>
      <c r="B19" s="229">
        <v>3247</v>
      </c>
      <c r="C19" s="263">
        <v>3289</v>
      </c>
      <c r="D19" s="34">
        <f t="shared" si="0"/>
        <v>0.9872301611432046</v>
      </c>
      <c r="E19" s="229">
        <v>446</v>
      </c>
      <c r="F19" s="263">
        <v>450</v>
      </c>
      <c r="G19" s="34">
        <f t="shared" si="1"/>
        <v>0.9911111111111112</v>
      </c>
      <c r="H19" s="229">
        <v>269</v>
      </c>
      <c r="I19" s="263">
        <v>273</v>
      </c>
      <c r="J19" s="34">
        <f>IF(I21=0,"NA",H21/I21)</f>
        <v>1</v>
      </c>
      <c r="K19" s="229">
        <v>48</v>
      </c>
      <c r="L19" s="263">
        <v>48</v>
      </c>
      <c r="M19" s="34">
        <f t="shared" si="2"/>
        <v>1</v>
      </c>
      <c r="N19" s="229">
        <v>3</v>
      </c>
      <c r="O19" s="263">
        <v>3</v>
      </c>
      <c r="P19" s="34">
        <f t="shared" si="4"/>
        <v>1</v>
      </c>
      <c r="Q19" s="229">
        <v>50</v>
      </c>
      <c r="R19" s="263">
        <v>52</v>
      </c>
      <c r="S19" s="34">
        <f t="shared" si="7"/>
        <v>0.9615384615384616</v>
      </c>
      <c r="T19" s="229">
        <f t="shared" si="5"/>
        <v>4063</v>
      </c>
      <c r="U19" s="263">
        <f t="shared" si="6"/>
        <v>4115</v>
      </c>
      <c r="V19" s="34">
        <f t="shared" si="3"/>
        <v>0.987363304981774</v>
      </c>
    </row>
    <row r="20" spans="1:22" ht="12.75">
      <c r="A20" s="38">
        <v>2010</v>
      </c>
      <c r="B20" s="229">
        <v>3400</v>
      </c>
      <c r="C20" s="263">
        <v>3421</v>
      </c>
      <c r="D20" s="34">
        <f t="shared" si="0"/>
        <v>0.9938614440222158</v>
      </c>
      <c r="E20" s="229">
        <v>528</v>
      </c>
      <c r="F20" s="263">
        <v>530</v>
      </c>
      <c r="G20" s="34">
        <f t="shared" si="1"/>
        <v>0.9962264150943396</v>
      </c>
      <c r="H20" s="229">
        <v>183</v>
      </c>
      <c r="I20" s="263">
        <v>188</v>
      </c>
      <c r="J20" s="34">
        <f>IF(I22=0,"NA",H22/I22)</f>
        <v>1</v>
      </c>
      <c r="K20" s="229">
        <v>98</v>
      </c>
      <c r="L20" s="263">
        <v>100</v>
      </c>
      <c r="M20" s="34">
        <f t="shared" si="2"/>
        <v>0.98</v>
      </c>
      <c r="N20" s="229">
        <v>3</v>
      </c>
      <c r="O20" s="263">
        <v>3</v>
      </c>
      <c r="P20" s="34">
        <f t="shared" si="4"/>
        <v>1</v>
      </c>
      <c r="Q20" s="229">
        <v>38</v>
      </c>
      <c r="R20" s="263">
        <v>40</v>
      </c>
      <c r="S20" s="34">
        <f t="shared" si="7"/>
        <v>0.95</v>
      </c>
      <c r="T20" s="229">
        <f t="shared" si="5"/>
        <v>4250</v>
      </c>
      <c r="U20" s="263">
        <f t="shared" si="6"/>
        <v>4282</v>
      </c>
      <c r="V20" s="34">
        <f t="shared" si="3"/>
        <v>0.9925268566090611</v>
      </c>
    </row>
    <row r="21" spans="1:22" ht="12.75">
      <c r="A21" s="38">
        <v>2011</v>
      </c>
      <c r="B21" s="229">
        <v>2604</v>
      </c>
      <c r="C21" s="263">
        <v>2624</v>
      </c>
      <c r="D21" s="34">
        <f t="shared" si="0"/>
        <v>0.9923780487804879</v>
      </c>
      <c r="E21" s="229">
        <v>400</v>
      </c>
      <c r="F21" s="263">
        <v>404</v>
      </c>
      <c r="G21" s="34">
        <f t="shared" si="1"/>
        <v>0.9900990099009901</v>
      </c>
      <c r="H21" s="229">
        <v>179</v>
      </c>
      <c r="I21" s="263">
        <v>179</v>
      </c>
      <c r="J21" s="34">
        <f>IF(I21=0,"NA",H21/I21)</f>
        <v>1</v>
      </c>
      <c r="K21" s="229">
        <v>84</v>
      </c>
      <c r="L21" s="263">
        <v>84</v>
      </c>
      <c r="M21" s="34">
        <f t="shared" si="2"/>
        <v>1</v>
      </c>
      <c r="N21" s="229">
        <v>4</v>
      </c>
      <c r="O21" s="263">
        <v>4</v>
      </c>
      <c r="P21" s="34">
        <f t="shared" si="4"/>
        <v>1</v>
      </c>
      <c r="Q21" s="229">
        <v>150</v>
      </c>
      <c r="R21" s="263">
        <v>156</v>
      </c>
      <c r="S21" s="34">
        <f t="shared" si="7"/>
        <v>0.9615384615384616</v>
      </c>
      <c r="T21" s="229">
        <f t="shared" si="5"/>
        <v>3421</v>
      </c>
      <c r="U21" s="263">
        <f t="shared" si="6"/>
        <v>3451</v>
      </c>
      <c r="V21" s="34">
        <f>IF(U21=0,"NA",T21/U21)</f>
        <v>0.9913068675746161</v>
      </c>
    </row>
    <row r="22" spans="1:22" ht="12.75">
      <c r="A22" s="38">
        <v>2012</v>
      </c>
      <c r="B22" s="229">
        <v>2047</v>
      </c>
      <c r="C22" s="263">
        <v>2068</v>
      </c>
      <c r="D22" s="34">
        <f t="shared" si="0"/>
        <v>0.9898452611218569</v>
      </c>
      <c r="E22" s="229">
        <v>286</v>
      </c>
      <c r="F22" s="263">
        <v>288</v>
      </c>
      <c r="G22" s="34">
        <f t="shared" si="1"/>
        <v>0.9930555555555556</v>
      </c>
      <c r="H22" s="229">
        <v>133</v>
      </c>
      <c r="I22" s="263">
        <v>133</v>
      </c>
      <c r="J22" s="34">
        <f>IF(I22=0,"NA",H22/I22)</f>
        <v>1</v>
      </c>
      <c r="K22" s="229">
        <v>45</v>
      </c>
      <c r="L22" s="263">
        <v>45</v>
      </c>
      <c r="M22" s="34">
        <f t="shared" si="2"/>
        <v>1</v>
      </c>
      <c r="N22" s="229">
        <v>7</v>
      </c>
      <c r="O22" s="263">
        <v>7</v>
      </c>
      <c r="P22" s="34">
        <f t="shared" si="4"/>
        <v>1</v>
      </c>
      <c r="Q22" s="229">
        <v>50</v>
      </c>
      <c r="R22" s="263">
        <v>51</v>
      </c>
      <c r="S22" s="34">
        <f t="shared" si="7"/>
        <v>0.9803921568627451</v>
      </c>
      <c r="T22" s="229">
        <f t="shared" si="5"/>
        <v>2568</v>
      </c>
      <c r="U22" s="263">
        <f t="shared" si="6"/>
        <v>2592</v>
      </c>
      <c r="V22" s="34">
        <f>IF(U22=0,"NA",T22/U22)</f>
        <v>0.9907407407407407</v>
      </c>
    </row>
    <row r="23" spans="1:22" ht="12.75">
      <c r="A23" s="38">
        <v>2013</v>
      </c>
      <c r="B23" s="229">
        <v>704</v>
      </c>
      <c r="C23" s="263">
        <v>706</v>
      </c>
      <c r="D23" s="34">
        <f t="shared" si="0"/>
        <v>0.9971671388101983</v>
      </c>
      <c r="E23" s="229">
        <v>82</v>
      </c>
      <c r="F23" s="263">
        <v>82</v>
      </c>
      <c r="G23" s="34">
        <f t="shared" si="1"/>
        <v>1</v>
      </c>
      <c r="H23" s="229">
        <v>41</v>
      </c>
      <c r="I23" s="263">
        <v>41</v>
      </c>
      <c r="J23" s="34">
        <f>IF(I23=0,"NA",H23/I23)</f>
        <v>1</v>
      </c>
      <c r="K23" s="229">
        <v>10</v>
      </c>
      <c r="L23" s="263">
        <v>10</v>
      </c>
      <c r="M23" s="34">
        <f>IF(L23=0,"NA",K23/L23)</f>
        <v>1</v>
      </c>
      <c r="N23" s="229"/>
      <c r="O23" s="263"/>
      <c r="P23" s="34"/>
      <c r="Q23" s="229">
        <v>4</v>
      </c>
      <c r="R23" s="263">
        <v>4</v>
      </c>
      <c r="S23" s="34">
        <f t="shared" si="7"/>
        <v>1</v>
      </c>
      <c r="T23" s="229">
        <f t="shared" si="5"/>
        <v>841</v>
      </c>
      <c r="U23" s="263">
        <f t="shared" si="6"/>
        <v>843</v>
      </c>
      <c r="V23" s="34">
        <f>IF(U23=0,"NA",T23/U23)</f>
        <v>0.9976275207591934</v>
      </c>
    </row>
    <row r="24" spans="1:22" ht="13.5" thickBot="1">
      <c r="A24" s="38">
        <v>2014</v>
      </c>
      <c r="B24" s="249">
        <v>41</v>
      </c>
      <c r="C24" s="265">
        <v>41</v>
      </c>
      <c r="D24" s="41">
        <f t="shared" si="0"/>
        <v>1</v>
      </c>
      <c r="E24" s="249">
        <v>4</v>
      </c>
      <c r="F24" s="265">
        <v>4</v>
      </c>
      <c r="G24" s="41">
        <f t="shared" si="1"/>
        <v>1</v>
      </c>
      <c r="H24" s="249"/>
      <c r="I24" s="265"/>
      <c r="J24" s="41"/>
      <c r="K24" s="249"/>
      <c r="L24" s="265"/>
      <c r="M24" s="41"/>
      <c r="N24" s="249"/>
      <c r="O24" s="265"/>
      <c r="P24" s="41"/>
      <c r="Q24" s="249"/>
      <c r="R24" s="265"/>
      <c r="S24" s="41"/>
      <c r="T24" s="249">
        <f>SUM(Q24,N24,K24,H24,E24,B24)</f>
        <v>45</v>
      </c>
      <c r="U24" s="265">
        <f>SUM(R24,O24,L24,I24,F24,C24)</f>
        <v>45</v>
      </c>
      <c r="V24" s="41">
        <f>IF(U24=0,"NA",T24/U24)</f>
        <v>1</v>
      </c>
    </row>
    <row r="25" spans="1:23" ht="13.5" thickBot="1">
      <c r="A25" s="295" t="s">
        <v>7</v>
      </c>
      <c r="B25" s="427">
        <f>SUM(B9:B24)</f>
        <v>113554</v>
      </c>
      <c r="C25" s="262">
        <f>SUM(C9:C24)</f>
        <v>118111</v>
      </c>
      <c r="D25" s="248">
        <f>B25/C25</f>
        <v>0.9614176494991999</v>
      </c>
      <c r="E25" s="262">
        <f>SUM(E9:E24)</f>
        <v>24252</v>
      </c>
      <c r="F25" s="262">
        <f>SUM(F9:F24)</f>
        <v>25122</v>
      </c>
      <c r="G25" s="248">
        <f>E25/F25</f>
        <v>0.9653689992834965</v>
      </c>
      <c r="H25" s="262">
        <f>SUM(H9:H24)</f>
        <v>1211</v>
      </c>
      <c r="I25" s="262">
        <f>SUM(I9:I24)</f>
        <v>1226</v>
      </c>
      <c r="J25" s="248">
        <f>H25/I25</f>
        <v>0.9877650897226754</v>
      </c>
      <c r="K25" s="262">
        <f>SUM(K9:K24)</f>
        <v>391</v>
      </c>
      <c r="L25" s="262">
        <f>SUM(L9:L24)</f>
        <v>404</v>
      </c>
      <c r="M25" s="248">
        <f>K25/L25</f>
        <v>0.9678217821782178</v>
      </c>
      <c r="N25" s="262">
        <f>SUM(N9:N24)</f>
        <v>19</v>
      </c>
      <c r="O25" s="262">
        <f>SUM(O9:O24)</f>
        <v>21</v>
      </c>
      <c r="P25" s="248">
        <f>N25/O25</f>
        <v>0.9047619047619048</v>
      </c>
      <c r="Q25" s="115">
        <f>SUM(Q9:Q24)</f>
        <v>649</v>
      </c>
      <c r="R25" s="169">
        <f>SUM(R9:R24)</f>
        <v>682</v>
      </c>
      <c r="S25" s="42">
        <f>Q25/R25</f>
        <v>0.9516129032258065</v>
      </c>
      <c r="T25" s="169">
        <f>SUM(T9:T24)</f>
        <v>140076</v>
      </c>
      <c r="U25" s="169">
        <f>SUM(U9:U24)</f>
        <v>145566</v>
      </c>
      <c r="V25" s="42">
        <f>T25/U25</f>
        <v>0.9622851490045753</v>
      </c>
      <c r="W25" s="254"/>
    </row>
    <row r="26" spans="20:22" ht="12.75">
      <c r="T26" s="288"/>
      <c r="U26" s="288"/>
      <c r="V26" s="434"/>
    </row>
    <row r="27" spans="1:23" ht="12.75">
      <c r="A27" s="181"/>
      <c r="Q27" s="237"/>
      <c r="R27" s="237"/>
      <c r="S27" s="237"/>
      <c r="T27" s="237"/>
      <c r="U27" s="237"/>
      <c r="V27" s="237"/>
      <c r="W27" s="237"/>
    </row>
    <row r="28" spans="16:26" ht="12.75">
      <c r="P28" s="330"/>
      <c r="Q28" s="237"/>
      <c r="R28" s="237"/>
      <c r="S28" s="237"/>
      <c r="T28" s="237"/>
      <c r="U28" s="237"/>
      <c r="V28" s="237"/>
      <c r="W28" s="237"/>
      <c r="X28" s="237"/>
      <c r="Y28" s="237"/>
      <c r="Z28" s="237"/>
    </row>
    <row r="29" spans="16:26" ht="12.75">
      <c r="P29" s="431"/>
      <c r="Q29" s="431"/>
      <c r="R29" s="431"/>
      <c r="S29" s="431"/>
      <c r="T29" s="431"/>
      <c r="U29" s="431"/>
      <c r="V29" s="431"/>
      <c r="W29" s="431"/>
      <c r="X29" s="431"/>
      <c r="Y29" s="431"/>
      <c r="Z29" s="237"/>
    </row>
    <row r="30" spans="16:26" ht="12.75">
      <c r="P30" s="432"/>
      <c r="Q30" s="433"/>
      <c r="R30" s="433"/>
      <c r="S30" s="432"/>
      <c r="T30" s="432"/>
      <c r="U30" s="432"/>
      <c r="V30" s="433"/>
      <c r="W30" s="433"/>
      <c r="X30" s="433"/>
      <c r="Y30" s="433"/>
      <c r="Z30" s="237"/>
    </row>
    <row r="31" spans="16:26" ht="12.75">
      <c r="P31" s="432"/>
      <c r="Q31" s="432"/>
      <c r="R31" s="433"/>
      <c r="S31" s="432"/>
      <c r="T31" s="432"/>
      <c r="U31" s="432"/>
      <c r="V31" s="433"/>
      <c r="W31" s="433"/>
      <c r="X31" s="433"/>
      <c r="Y31" s="433"/>
      <c r="Z31" s="237"/>
    </row>
    <row r="32" spans="16:26" ht="12.75">
      <c r="P32" s="432"/>
      <c r="Q32" s="432"/>
      <c r="R32" s="433"/>
      <c r="S32" s="432"/>
      <c r="T32" s="432"/>
      <c r="U32" s="432"/>
      <c r="V32" s="433"/>
      <c r="W32" s="433"/>
      <c r="X32" s="433"/>
      <c r="Y32" s="433"/>
      <c r="Z32" s="237"/>
    </row>
    <row r="33" spans="16:26" ht="12.75">
      <c r="P33" s="432"/>
      <c r="Q33" s="432"/>
      <c r="R33" s="433"/>
      <c r="S33" s="432"/>
      <c r="T33" s="432"/>
      <c r="U33" s="432"/>
      <c r="V33" s="433"/>
      <c r="W33" s="433"/>
      <c r="X33" s="433"/>
      <c r="Y33" s="433"/>
      <c r="Z33" s="237"/>
    </row>
    <row r="34" spans="16:26" ht="12.75">
      <c r="P34" s="432"/>
      <c r="Q34" s="432"/>
      <c r="R34" s="433"/>
      <c r="S34" s="432"/>
      <c r="T34" s="432"/>
      <c r="U34" s="432"/>
      <c r="V34" s="433"/>
      <c r="W34" s="433"/>
      <c r="X34" s="433"/>
      <c r="Y34" s="433"/>
      <c r="Z34" s="237"/>
    </row>
    <row r="35" spans="16:26" ht="12.75">
      <c r="P35" s="432"/>
      <c r="Q35" s="432"/>
      <c r="R35" s="433"/>
      <c r="S35" s="432"/>
      <c r="T35" s="432"/>
      <c r="U35" s="432"/>
      <c r="V35" s="433"/>
      <c r="W35" s="433"/>
      <c r="X35" s="433"/>
      <c r="Y35" s="433"/>
      <c r="Z35" s="237"/>
    </row>
    <row r="36" spans="16:26" ht="12.75">
      <c r="P36" s="432"/>
      <c r="Q36" s="432"/>
      <c r="R36" s="433"/>
      <c r="S36" s="432"/>
      <c r="T36" s="432"/>
      <c r="U36" s="432"/>
      <c r="V36" s="433"/>
      <c r="W36" s="433"/>
      <c r="X36" s="433"/>
      <c r="Y36" s="433"/>
      <c r="Z36" s="237"/>
    </row>
    <row r="37" spans="16:26" ht="12.75">
      <c r="P37" s="432"/>
      <c r="Q37" s="432"/>
      <c r="R37" s="433"/>
      <c r="S37" s="432"/>
      <c r="T37" s="432"/>
      <c r="U37" s="432"/>
      <c r="V37" s="433"/>
      <c r="W37" s="433"/>
      <c r="X37" s="433"/>
      <c r="Y37" s="433"/>
      <c r="Z37" s="237"/>
    </row>
    <row r="38" spans="16:26" ht="12.75">
      <c r="P38" s="432"/>
      <c r="Q38" s="432"/>
      <c r="R38" s="432"/>
      <c r="S38" s="432"/>
      <c r="T38" s="432"/>
      <c r="U38" s="432"/>
      <c r="V38" s="432"/>
      <c r="W38" s="433"/>
      <c r="X38" s="432"/>
      <c r="Y38" s="433"/>
      <c r="Z38" s="237"/>
    </row>
    <row r="39" spans="16:26" ht="12.75">
      <c r="P39" s="432"/>
      <c r="Q39" s="432"/>
      <c r="R39" s="432"/>
      <c r="S39" s="432"/>
      <c r="T39" s="432"/>
      <c r="U39" s="432"/>
      <c r="V39" s="432"/>
      <c r="W39" s="432"/>
      <c r="X39" s="432"/>
      <c r="Y39" s="432"/>
      <c r="Z39" s="237"/>
    </row>
    <row r="40" spans="16:26" ht="12.75">
      <c r="P40" s="432"/>
      <c r="Q40" s="432"/>
      <c r="R40" s="432"/>
      <c r="S40" s="432"/>
      <c r="T40" s="432"/>
      <c r="U40" s="432"/>
      <c r="V40" s="432"/>
      <c r="W40" s="432"/>
      <c r="X40" s="432"/>
      <c r="Y40" s="432"/>
      <c r="Z40" s="237"/>
    </row>
    <row r="41" spans="16:26" ht="12.75">
      <c r="P41" s="432"/>
      <c r="Q41" s="432"/>
      <c r="R41" s="432"/>
      <c r="S41" s="432"/>
      <c r="T41" s="432"/>
      <c r="U41" s="432"/>
      <c r="V41" s="432"/>
      <c r="W41" s="432"/>
      <c r="X41" s="432"/>
      <c r="Y41" s="432"/>
      <c r="Z41" s="237"/>
    </row>
    <row r="42" spans="16:26" ht="12.75">
      <c r="P42" s="432"/>
      <c r="Q42" s="432"/>
      <c r="R42" s="432"/>
      <c r="S42" s="432"/>
      <c r="T42" s="432"/>
      <c r="U42" s="432"/>
      <c r="V42" s="432"/>
      <c r="W42" s="432"/>
      <c r="X42" s="432"/>
      <c r="Y42" s="432"/>
      <c r="Z42" s="237"/>
    </row>
    <row r="43" spans="16:26" ht="12.75">
      <c r="P43" s="432"/>
      <c r="Q43" s="432"/>
      <c r="R43" s="432"/>
      <c r="S43" s="432"/>
      <c r="T43" s="432"/>
      <c r="U43" s="432"/>
      <c r="V43" s="432"/>
      <c r="W43" s="432"/>
      <c r="X43" s="432"/>
      <c r="Y43" s="432"/>
      <c r="Z43" s="237"/>
    </row>
    <row r="44" spans="16:26" ht="12.75">
      <c r="P44" s="432"/>
      <c r="Q44" s="432"/>
      <c r="R44" s="433"/>
      <c r="S44" s="432"/>
      <c r="T44" s="432"/>
      <c r="U44" s="432"/>
      <c r="V44" s="432"/>
      <c r="W44" s="432"/>
      <c r="X44" s="432"/>
      <c r="Y44" s="432"/>
      <c r="Z44" s="237"/>
    </row>
    <row r="45" spans="16:26" ht="12.75">
      <c r="P45" s="432"/>
      <c r="Q45" s="433"/>
      <c r="R45" s="433"/>
      <c r="S45" s="433"/>
      <c r="T45" s="432"/>
      <c r="U45" s="432"/>
      <c r="V45" s="433"/>
      <c r="W45" s="433"/>
      <c r="X45" s="433"/>
      <c r="Y45" s="433"/>
      <c r="Z45" s="237"/>
    </row>
    <row r="46" spans="16:26" ht="12.75">
      <c r="P46" s="299"/>
      <c r="Q46" s="237"/>
      <c r="R46" s="237"/>
      <c r="S46" s="237"/>
      <c r="T46" s="237"/>
      <c r="U46" s="237"/>
      <c r="V46" s="237"/>
      <c r="W46" s="237"/>
      <c r="X46" s="237"/>
      <c r="Y46" s="237"/>
      <c r="Z46" s="237"/>
    </row>
    <row r="47" spans="16:26" ht="12.75">
      <c r="P47" s="237"/>
      <c r="Q47" s="237"/>
      <c r="R47" s="237"/>
      <c r="S47" s="237"/>
      <c r="T47" s="237"/>
      <c r="U47" s="237"/>
      <c r="V47" s="237"/>
      <c r="W47" s="237"/>
      <c r="X47" s="237"/>
      <c r="Y47" s="237"/>
      <c r="Z47" s="237"/>
    </row>
    <row r="48" spans="16:26" ht="12.75" customHeight="1">
      <c r="P48" s="237"/>
      <c r="Q48" s="237"/>
      <c r="R48" s="237"/>
      <c r="S48" s="237"/>
      <c r="T48" s="237"/>
      <c r="U48" s="237"/>
      <c r="V48" s="237"/>
      <c r="W48" s="237"/>
      <c r="X48" s="237"/>
      <c r="Y48" s="237"/>
      <c r="Z48" s="237"/>
    </row>
    <row r="49" spans="16:26" ht="12.75">
      <c r="P49" s="237"/>
      <c r="Q49" s="237"/>
      <c r="R49" s="237"/>
      <c r="S49" s="237"/>
      <c r="T49" s="237"/>
      <c r="U49" s="237"/>
      <c r="V49" s="237"/>
      <c r="W49" s="237"/>
      <c r="X49" s="237"/>
      <c r="Y49" s="237"/>
      <c r="Z49" s="237"/>
    </row>
    <row r="50" spans="16:26" ht="12.75">
      <c r="P50" s="330"/>
      <c r="Q50" s="237"/>
      <c r="R50" s="237"/>
      <c r="S50" s="237"/>
      <c r="T50" s="237"/>
      <c r="U50" s="237"/>
      <c r="V50" s="237"/>
      <c r="W50" s="237"/>
      <c r="X50" s="237"/>
      <c r="Y50" s="237"/>
      <c r="Z50" s="237"/>
    </row>
    <row r="51" spans="16:26" ht="12.75">
      <c r="P51" s="431"/>
      <c r="Q51" s="431"/>
      <c r="R51" s="431"/>
      <c r="S51" s="431"/>
      <c r="T51" s="431"/>
      <c r="U51" s="431"/>
      <c r="V51" s="431"/>
      <c r="W51" s="431"/>
      <c r="X51" s="431"/>
      <c r="Y51" s="431"/>
      <c r="Z51" s="237"/>
    </row>
    <row r="52" spans="16:26" ht="12.75">
      <c r="P52" s="432"/>
      <c r="Q52" s="433"/>
      <c r="R52" s="433"/>
      <c r="S52" s="432"/>
      <c r="T52" s="432"/>
      <c r="U52" s="432"/>
      <c r="V52" s="433"/>
      <c r="W52" s="433"/>
      <c r="X52" s="433"/>
      <c r="Y52" s="433"/>
      <c r="Z52" s="237"/>
    </row>
    <row r="53" spans="16:26" ht="12.75">
      <c r="P53" s="432"/>
      <c r="Q53" s="432"/>
      <c r="R53" s="432"/>
      <c r="S53" s="432"/>
      <c r="T53" s="432"/>
      <c r="U53" s="432"/>
      <c r="V53" s="433"/>
      <c r="W53" s="433"/>
      <c r="X53" s="433"/>
      <c r="Y53" s="433"/>
      <c r="Z53" s="237"/>
    </row>
    <row r="54" spans="16:26" ht="12.75">
      <c r="P54" s="432"/>
      <c r="Q54" s="432"/>
      <c r="R54" s="433"/>
      <c r="S54" s="432"/>
      <c r="T54" s="432"/>
      <c r="U54" s="432"/>
      <c r="V54" s="433"/>
      <c r="W54" s="433"/>
      <c r="X54" s="433"/>
      <c r="Y54" s="433"/>
      <c r="Z54" s="237"/>
    </row>
    <row r="55" spans="16:26" ht="12.75">
      <c r="P55" s="432"/>
      <c r="Q55" s="432"/>
      <c r="R55" s="433"/>
      <c r="S55" s="432"/>
      <c r="T55" s="432"/>
      <c r="U55" s="432"/>
      <c r="V55" s="433"/>
      <c r="W55" s="433"/>
      <c r="X55" s="433"/>
      <c r="Y55" s="433"/>
      <c r="Z55" s="237"/>
    </row>
    <row r="56" spans="16:26" ht="12.75">
      <c r="P56" s="432"/>
      <c r="Q56" s="432"/>
      <c r="R56" s="433"/>
      <c r="S56" s="432"/>
      <c r="T56" s="432"/>
      <c r="U56" s="432"/>
      <c r="V56" s="433"/>
      <c r="W56" s="433"/>
      <c r="X56" s="433"/>
      <c r="Y56" s="433"/>
      <c r="Z56" s="237"/>
    </row>
    <row r="57" spans="16:26" ht="12.75">
      <c r="P57" s="432"/>
      <c r="Q57" s="432"/>
      <c r="R57" s="433"/>
      <c r="S57" s="432"/>
      <c r="T57" s="432"/>
      <c r="U57" s="432"/>
      <c r="V57" s="433"/>
      <c r="W57" s="433"/>
      <c r="X57" s="433"/>
      <c r="Y57" s="433"/>
      <c r="Z57" s="237"/>
    </row>
    <row r="58" spans="16:26" ht="12.75">
      <c r="P58" s="432"/>
      <c r="Q58" s="432"/>
      <c r="R58" s="433"/>
      <c r="S58" s="432"/>
      <c r="T58" s="432"/>
      <c r="U58" s="432"/>
      <c r="V58" s="433"/>
      <c r="W58" s="433"/>
      <c r="X58" s="433"/>
      <c r="Y58" s="433"/>
      <c r="Z58" s="237"/>
    </row>
    <row r="59" spans="16:26" ht="12.75">
      <c r="P59" s="432"/>
      <c r="Q59" s="432"/>
      <c r="R59" s="432"/>
      <c r="S59" s="432"/>
      <c r="T59" s="432"/>
      <c r="U59" s="432"/>
      <c r="V59" s="433"/>
      <c r="W59" s="433"/>
      <c r="X59" s="433"/>
      <c r="Y59" s="433"/>
      <c r="Z59" s="237"/>
    </row>
    <row r="60" spans="16:26" ht="12.75">
      <c r="P60" s="432"/>
      <c r="Q60" s="432"/>
      <c r="R60" s="432"/>
      <c r="S60" s="432"/>
      <c r="T60" s="432"/>
      <c r="U60" s="432"/>
      <c r="V60" s="432"/>
      <c r="W60" s="433"/>
      <c r="X60" s="432"/>
      <c r="Y60" s="433"/>
      <c r="Z60" s="237"/>
    </row>
    <row r="61" spans="16:26" ht="12.75">
      <c r="P61" s="432"/>
      <c r="Q61" s="432"/>
      <c r="R61" s="432"/>
      <c r="S61" s="432"/>
      <c r="T61" s="432"/>
      <c r="U61" s="432"/>
      <c r="V61" s="432"/>
      <c r="W61" s="432"/>
      <c r="X61" s="432"/>
      <c r="Y61" s="432"/>
      <c r="Z61" s="237"/>
    </row>
    <row r="62" spans="16:26" ht="12.75">
      <c r="P62" s="432"/>
      <c r="Q62" s="432"/>
      <c r="R62" s="432"/>
      <c r="S62" s="432"/>
      <c r="T62" s="432"/>
      <c r="U62" s="432"/>
      <c r="V62" s="432"/>
      <c r="W62" s="432"/>
      <c r="X62" s="432"/>
      <c r="Y62" s="432"/>
      <c r="Z62" s="237"/>
    </row>
    <row r="63" spans="16:26" ht="12.75">
      <c r="P63" s="432"/>
      <c r="Q63" s="432"/>
      <c r="R63" s="432"/>
      <c r="S63" s="432"/>
      <c r="T63" s="432"/>
      <c r="U63" s="432"/>
      <c r="V63" s="432"/>
      <c r="W63" s="432"/>
      <c r="X63" s="432"/>
      <c r="Y63" s="432"/>
      <c r="Z63" s="237"/>
    </row>
    <row r="64" spans="16:26" ht="12.75">
      <c r="P64" s="432"/>
      <c r="Q64" s="432"/>
      <c r="R64" s="432"/>
      <c r="S64" s="432"/>
      <c r="T64" s="432"/>
      <c r="U64" s="432"/>
      <c r="V64" s="432"/>
      <c r="W64" s="432"/>
      <c r="X64" s="432"/>
      <c r="Y64" s="432"/>
      <c r="Z64" s="237"/>
    </row>
    <row r="65" spans="16:26" ht="12.75">
      <c r="P65" s="432"/>
      <c r="Q65" s="432"/>
      <c r="R65" s="432"/>
      <c r="S65" s="432"/>
      <c r="T65" s="432"/>
      <c r="U65" s="432"/>
      <c r="V65" s="432"/>
      <c r="W65" s="432"/>
      <c r="X65" s="432"/>
      <c r="Y65" s="432"/>
      <c r="Z65" s="237"/>
    </row>
    <row r="66" spans="16:26" ht="12.75">
      <c r="P66" s="432"/>
      <c r="Q66" s="432"/>
      <c r="R66" s="433"/>
      <c r="S66" s="432"/>
      <c r="T66" s="432"/>
      <c r="U66" s="432"/>
      <c r="V66" s="432"/>
      <c r="W66" s="432"/>
      <c r="X66" s="432"/>
      <c r="Y66" s="432"/>
      <c r="Z66" s="237"/>
    </row>
    <row r="67" spans="16:26" ht="12.75">
      <c r="P67" s="432"/>
      <c r="Q67" s="433"/>
      <c r="R67" s="433"/>
      <c r="S67" s="433"/>
      <c r="T67" s="432"/>
      <c r="U67" s="432"/>
      <c r="V67" s="433"/>
      <c r="W67" s="433"/>
      <c r="X67" s="433"/>
      <c r="Y67" s="433"/>
      <c r="Z67" s="237"/>
    </row>
    <row r="68" spans="16:26" ht="12.75">
      <c r="P68" s="237"/>
      <c r="Q68" s="237"/>
      <c r="R68" s="237"/>
      <c r="S68" s="237"/>
      <c r="T68" s="237"/>
      <c r="U68" s="237"/>
      <c r="V68" s="237"/>
      <c r="W68" s="237"/>
      <c r="X68" s="237"/>
      <c r="Y68" s="237"/>
      <c r="Z68" s="237"/>
    </row>
    <row r="69" spans="16:26" ht="12.75">
      <c r="P69" s="237"/>
      <c r="Q69" s="237"/>
      <c r="R69" s="237"/>
      <c r="S69" s="237"/>
      <c r="T69" s="237"/>
      <c r="U69" s="237"/>
      <c r="V69" s="237"/>
      <c r="W69" s="237"/>
      <c r="X69" s="237"/>
      <c r="Y69" s="237"/>
      <c r="Z69" s="237"/>
    </row>
    <row r="70" spans="16:26" ht="12.75">
      <c r="P70" s="237"/>
      <c r="Q70" s="237"/>
      <c r="R70" s="298"/>
      <c r="S70" s="237"/>
      <c r="T70" s="237"/>
      <c r="U70" s="237"/>
      <c r="V70" s="237"/>
      <c r="W70" s="237"/>
      <c r="X70" s="237"/>
      <c r="Y70" s="237"/>
      <c r="Z70" s="237"/>
    </row>
    <row r="71" spans="16:26" ht="12.75">
      <c r="P71" s="237"/>
      <c r="Q71" s="237"/>
      <c r="R71" s="299"/>
      <c r="S71" s="237"/>
      <c r="T71" s="237"/>
      <c r="U71" s="237"/>
      <c r="V71" s="237"/>
      <c r="W71" s="237"/>
      <c r="X71" s="237"/>
      <c r="Y71" s="237"/>
      <c r="Z71" s="237"/>
    </row>
    <row r="72" spans="16:26" ht="12.75">
      <c r="P72" s="237"/>
      <c r="Q72" s="237"/>
      <c r="R72" s="299"/>
      <c r="S72" s="300"/>
      <c r="T72" s="300"/>
      <c r="U72" s="237"/>
      <c r="V72" s="237"/>
      <c r="W72" s="237"/>
      <c r="X72" s="237"/>
      <c r="Y72" s="237"/>
      <c r="Z72" s="237"/>
    </row>
    <row r="73" spans="16:26" ht="12.75">
      <c r="P73" s="237"/>
      <c r="Q73" s="237"/>
      <c r="R73" s="299"/>
      <c r="S73" s="300"/>
      <c r="T73" s="300"/>
      <c r="U73" s="237"/>
      <c r="V73" s="237"/>
      <c r="W73" s="237"/>
      <c r="X73" s="237"/>
      <c r="Y73" s="237"/>
      <c r="Z73" s="237"/>
    </row>
    <row r="74" spans="16:26" ht="12.75">
      <c r="P74" s="237"/>
      <c r="Q74" s="237"/>
      <c r="R74" s="299"/>
      <c r="S74" s="300"/>
      <c r="T74" s="300"/>
      <c r="U74" s="237"/>
      <c r="V74" s="237"/>
      <c r="W74" s="237"/>
      <c r="X74" s="237"/>
      <c r="Y74" s="237"/>
      <c r="Z74" s="237"/>
    </row>
    <row r="75" spans="16:26" ht="12.75">
      <c r="P75" s="237"/>
      <c r="Q75" s="237"/>
      <c r="R75" s="299"/>
      <c r="S75" s="300"/>
      <c r="T75" s="300"/>
      <c r="U75" s="237"/>
      <c r="V75" s="237"/>
      <c r="W75" s="237"/>
      <c r="X75" s="237"/>
      <c r="Y75" s="237"/>
      <c r="Z75" s="237"/>
    </row>
    <row r="76" spans="16:26" ht="12.75">
      <c r="P76" s="237"/>
      <c r="Q76" s="237"/>
      <c r="R76" s="299"/>
      <c r="S76" s="300"/>
      <c r="T76" s="300"/>
      <c r="U76" s="237"/>
      <c r="V76" s="237"/>
      <c r="W76" s="237"/>
      <c r="X76" s="237"/>
      <c r="Y76" s="237"/>
      <c r="Z76" s="237"/>
    </row>
    <row r="77" spans="16:26" ht="12.75">
      <c r="P77" s="237"/>
      <c r="Q77" s="237"/>
      <c r="R77" s="299"/>
      <c r="S77" s="300"/>
      <c r="T77" s="300"/>
      <c r="U77" s="237"/>
      <c r="V77" s="237"/>
      <c r="W77" s="237"/>
      <c r="X77" s="237"/>
      <c r="Y77" s="237"/>
      <c r="Z77" s="237"/>
    </row>
    <row r="78" spans="16:26" ht="12.75">
      <c r="P78" s="237"/>
      <c r="Q78" s="237"/>
      <c r="R78" s="299"/>
      <c r="S78" s="300"/>
      <c r="T78" s="300"/>
      <c r="U78" s="237"/>
      <c r="V78" s="237"/>
      <c r="W78" s="237"/>
      <c r="X78" s="237"/>
      <c r="Y78" s="237"/>
      <c r="Z78" s="237"/>
    </row>
    <row r="79" spans="16:26" ht="12.75">
      <c r="P79" s="237"/>
      <c r="Q79" s="237"/>
      <c r="R79" s="299"/>
      <c r="S79" s="300"/>
      <c r="T79" s="300"/>
      <c r="U79" s="237"/>
      <c r="V79" s="237"/>
      <c r="W79" s="237"/>
      <c r="X79" s="237"/>
      <c r="Y79" s="237"/>
      <c r="Z79" s="237"/>
    </row>
    <row r="80" spans="16:26" ht="12.75">
      <c r="P80" s="237"/>
      <c r="Q80" s="237"/>
      <c r="R80" s="299"/>
      <c r="S80" s="300"/>
      <c r="T80" s="300"/>
      <c r="U80" s="237"/>
      <c r="V80" s="237"/>
      <c r="W80" s="237"/>
      <c r="X80" s="237"/>
      <c r="Y80" s="237"/>
      <c r="Z80" s="237"/>
    </row>
    <row r="81" spans="16:26" ht="12.75">
      <c r="P81" s="237"/>
      <c r="Q81" s="237"/>
      <c r="R81" s="237"/>
      <c r="S81" s="237"/>
      <c r="T81" s="237"/>
      <c r="U81" s="237"/>
      <c r="V81" s="237"/>
      <c r="W81" s="237"/>
      <c r="X81" s="237"/>
      <c r="Y81" s="237"/>
      <c r="Z81" s="237"/>
    </row>
    <row r="82" spans="16:26" ht="12.75">
      <c r="P82" s="237"/>
      <c r="Q82" s="237"/>
      <c r="R82" s="237"/>
      <c r="S82" s="237"/>
      <c r="T82" s="237"/>
      <c r="U82" s="237"/>
      <c r="V82" s="237"/>
      <c r="W82" s="237"/>
      <c r="X82" s="237"/>
      <c r="Y82" s="237"/>
      <c r="Z82" s="237"/>
    </row>
    <row r="83" spans="16:26" ht="12.75">
      <c r="P83" s="237"/>
      <c r="Q83" s="237"/>
      <c r="R83" s="237"/>
      <c r="S83" s="237"/>
      <c r="T83" s="237"/>
      <c r="U83" s="237"/>
      <c r="V83" s="237"/>
      <c r="W83" s="237"/>
      <c r="X83" s="237"/>
      <c r="Y83" s="237"/>
      <c r="Z83" s="237"/>
    </row>
    <row r="84" spans="16:26" ht="12.75">
      <c r="P84" s="237"/>
      <c r="Q84" s="237"/>
      <c r="R84" s="237"/>
      <c r="S84" s="237"/>
      <c r="T84" s="237"/>
      <c r="U84" s="237"/>
      <c r="V84" s="237"/>
      <c r="W84" s="237"/>
      <c r="X84" s="237"/>
      <c r="Y84" s="237"/>
      <c r="Z84" s="237"/>
    </row>
    <row r="85" spans="16:26" ht="12.75">
      <c r="P85" s="237"/>
      <c r="Q85" s="237"/>
      <c r="R85" s="237"/>
      <c r="S85" s="237"/>
      <c r="T85" s="237"/>
      <c r="U85" s="237"/>
      <c r="V85" s="237"/>
      <c r="W85" s="237"/>
      <c r="X85" s="237"/>
      <c r="Y85" s="237"/>
      <c r="Z85" s="237"/>
    </row>
    <row r="86" spans="16:26" ht="12.75">
      <c r="P86" s="237"/>
      <c r="Q86" s="237"/>
      <c r="R86" s="237"/>
      <c r="S86" s="237"/>
      <c r="T86" s="237"/>
      <c r="U86" s="237"/>
      <c r="V86" s="237"/>
      <c r="W86" s="237"/>
      <c r="X86" s="237"/>
      <c r="Y86" s="237"/>
      <c r="Z86" s="237"/>
    </row>
    <row r="94" ht="12.75">
      <c r="W94" s="300"/>
    </row>
    <row r="95" ht="12.75">
      <c r="W95" s="299"/>
    </row>
    <row r="96" ht="12.75">
      <c r="W96" s="300"/>
    </row>
    <row r="97" ht="12.75">
      <c r="W97" s="300"/>
    </row>
    <row r="98" ht="12.75">
      <c r="W98" s="300"/>
    </row>
    <row r="99" ht="12.75">
      <c r="W99" s="300"/>
    </row>
    <row r="100" ht="12.75">
      <c r="W100" s="300"/>
    </row>
    <row r="101" ht="12.75">
      <c r="W101" s="300"/>
    </row>
    <row r="102" ht="12.75">
      <c r="W102" s="300"/>
    </row>
    <row r="103" ht="12.75">
      <c r="W103" s="300"/>
    </row>
    <row r="104" ht="12.75">
      <c r="W104" s="300"/>
    </row>
    <row r="105" ht="12.75">
      <c r="W105" s="300"/>
    </row>
    <row r="106" ht="12.75">
      <c r="W106" s="300"/>
    </row>
    <row r="107" ht="12.75">
      <c r="W107" s="300"/>
    </row>
    <row r="108" ht="12.75">
      <c r="W108" s="237"/>
    </row>
    <row r="109" ht="12.75">
      <c r="W109" s="237"/>
    </row>
    <row r="110" ht="12.75">
      <c r="W110" s="237"/>
    </row>
    <row r="111" ht="12.75">
      <c r="W111" s="237"/>
    </row>
    <row r="112" ht="12.75">
      <c r="W112" s="237"/>
    </row>
    <row r="113" ht="12.75">
      <c r="W113" s="237"/>
    </row>
    <row r="114" ht="12.75">
      <c r="W114" s="237"/>
    </row>
    <row r="115" ht="12.75">
      <c r="W115" s="237"/>
    </row>
    <row r="116" ht="12.75">
      <c r="W116" s="237"/>
    </row>
    <row r="117" ht="12.75">
      <c r="W117" s="237"/>
    </row>
    <row r="118" ht="12.75">
      <c r="W118" s="237"/>
    </row>
    <row r="119" ht="12.75">
      <c r="W119" s="237"/>
    </row>
    <row r="120" ht="12.75" customHeight="1">
      <c r="W120" s="237"/>
    </row>
    <row r="121" ht="12.75" customHeight="1">
      <c r="W121" s="237"/>
    </row>
    <row r="122" ht="12.75" customHeight="1">
      <c r="W122" s="237"/>
    </row>
    <row r="123" ht="12.75" customHeight="1">
      <c r="W123" s="237"/>
    </row>
    <row r="124" ht="12.75">
      <c r="W124" s="237"/>
    </row>
    <row r="125" ht="12.75">
      <c r="W125" s="237"/>
    </row>
    <row r="126" ht="12.75">
      <c r="W126" s="237"/>
    </row>
    <row r="127" ht="12.75">
      <c r="W127" s="237"/>
    </row>
    <row r="128" ht="12.75">
      <c r="W128" s="237"/>
    </row>
    <row r="129" ht="12.75">
      <c r="W129" s="237"/>
    </row>
  </sheetData>
  <sheetProtection/>
  <mergeCells count="9">
    <mergeCell ref="A4:R5"/>
    <mergeCell ref="E7:G7"/>
    <mergeCell ref="H7:J7"/>
    <mergeCell ref="T7:V7"/>
    <mergeCell ref="N7:P7"/>
    <mergeCell ref="Q7:S7"/>
    <mergeCell ref="K7:M7"/>
    <mergeCell ref="A7:A8"/>
    <mergeCell ref="B7:D7"/>
  </mergeCells>
  <printOptions/>
  <pageMargins left="0.75" right="0.75" top="1" bottom="1" header="0.5" footer="0.5"/>
  <pageSetup fitToHeight="1" fitToWidth="1" horizontalDpi="600" verticalDpi="600" orientation="portrait" scale="46" r:id="rId2"/>
  <headerFooter alignWithMargins="0">
    <oddFooter>&amp;C&amp;14B-&amp;P-4</oddFooter>
  </headerFooter>
  <ignoredErrors>
    <ignoredError sqref="D25:R25" formula="1"/>
  </ignoredErrors>
  <drawing r:id="rId1"/>
</worksheet>
</file>

<file path=xl/worksheets/sheet13.xml><?xml version="1.0" encoding="utf-8"?>
<worksheet xmlns="http://schemas.openxmlformats.org/spreadsheetml/2006/main" xmlns:r="http://schemas.openxmlformats.org/officeDocument/2006/relationships">
  <sheetPr>
    <pageSetUpPr fitToPage="1"/>
  </sheetPr>
  <dimension ref="A1:X85"/>
  <sheetViews>
    <sheetView zoomScalePageLayoutView="0" workbookViewId="0" topLeftCell="A1">
      <selection activeCell="A1" sqref="A1"/>
    </sheetView>
  </sheetViews>
  <sheetFormatPr defaultColWidth="9.140625" defaultRowHeight="12.75"/>
  <cols>
    <col min="1" max="1" width="9.8515625" style="37" customWidth="1"/>
    <col min="2" max="2" width="9.421875" style="37" customWidth="1"/>
    <col min="3" max="3" width="8.7109375" style="37" bestFit="1" customWidth="1"/>
    <col min="4" max="4" width="8.421875" style="37" customWidth="1"/>
    <col min="5" max="5" width="9.421875" style="37" bestFit="1" customWidth="1"/>
    <col min="6" max="6" width="8.7109375" style="37" bestFit="1" customWidth="1"/>
    <col min="7" max="7" width="8.140625" style="37" customWidth="1"/>
    <col min="8" max="8" width="9.421875" style="37" bestFit="1" customWidth="1"/>
    <col min="9" max="9" width="8.7109375" style="37" bestFit="1" customWidth="1"/>
    <col min="10" max="10" width="8.57421875" style="37" customWidth="1"/>
    <col min="11" max="11" width="9.421875" style="37" bestFit="1" customWidth="1"/>
    <col min="12" max="12" width="8.7109375" style="37" bestFit="1" customWidth="1"/>
    <col min="13" max="13" width="8.28125" style="37" customWidth="1"/>
    <col min="14" max="14" width="9.57421875" style="37" bestFit="1" customWidth="1"/>
    <col min="15" max="15" width="8.28125" style="37" bestFit="1" customWidth="1"/>
    <col min="16" max="16" width="7.7109375" style="37" customWidth="1"/>
    <col min="17" max="18" width="9.00390625" style="37" customWidth="1"/>
    <col min="19" max="19" width="7.7109375" style="37" customWidth="1"/>
    <col min="20" max="21" width="9.140625" style="37" customWidth="1"/>
    <col min="22" max="22" width="9.421875" style="37" customWidth="1"/>
    <col min="23" max="16384" width="9.140625" style="37" customWidth="1"/>
  </cols>
  <sheetData>
    <row r="1" ht="26.25">
      <c r="A1" s="227" t="s">
        <v>181</v>
      </c>
    </row>
    <row r="2" spans="1:16" ht="18">
      <c r="A2" s="32" t="s">
        <v>80</v>
      </c>
      <c r="B2" s="33"/>
      <c r="C2" s="33"/>
      <c r="D2" s="33"/>
      <c r="E2" s="33"/>
      <c r="F2" s="33"/>
      <c r="G2" s="33"/>
      <c r="H2" s="33"/>
      <c r="I2" s="33"/>
      <c r="J2" s="33"/>
      <c r="K2" s="33"/>
      <c r="L2" s="33"/>
      <c r="M2" s="33"/>
      <c r="N2" s="33"/>
      <c r="O2" s="33"/>
      <c r="P2" s="33"/>
    </row>
    <row r="3" spans="1:16" ht="14.25">
      <c r="A3" s="39"/>
      <c r="B3" s="33"/>
      <c r="C3" s="33"/>
      <c r="D3" s="33"/>
      <c r="E3" s="33"/>
      <c r="F3" s="33"/>
      <c r="G3" s="33"/>
      <c r="H3" s="33"/>
      <c r="I3" s="33"/>
      <c r="J3" s="33"/>
      <c r="K3" s="33"/>
      <c r="L3" s="33"/>
      <c r="M3" s="33"/>
      <c r="N3" s="33"/>
      <c r="O3" s="33"/>
      <c r="P3" s="33"/>
    </row>
    <row r="4" spans="1:22" ht="15" customHeight="1">
      <c r="A4" s="543" t="s">
        <v>183</v>
      </c>
      <c r="B4" s="543"/>
      <c r="C4" s="543"/>
      <c r="D4" s="543"/>
      <c r="E4" s="543"/>
      <c r="F4" s="543"/>
      <c r="G4" s="543"/>
      <c r="H4" s="543"/>
      <c r="I4" s="543"/>
      <c r="J4" s="543"/>
      <c r="K4" s="543"/>
      <c r="L4" s="543"/>
      <c r="M4" s="543"/>
      <c r="N4" s="543"/>
      <c r="O4" s="543"/>
      <c r="P4" s="543"/>
      <c r="Q4" s="543"/>
      <c r="R4" s="543"/>
      <c r="S4" s="543"/>
      <c r="T4" s="543"/>
      <c r="U4" s="543"/>
      <c r="V4" s="543"/>
    </row>
    <row r="5" spans="1:22" ht="15" customHeight="1">
      <c r="A5" s="543"/>
      <c r="B5" s="543"/>
      <c r="C5" s="543"/>
      <c r="D5" s="543"/>
      <c r="E5" s="543"/>
      <c r="F5" s="543"/>
      <c r="G5" s="543"/>
      <c r="H5" s="543"/>
      <c r="I5" s="543"/>
      <c r="J5" s="543"/>
      <c r="K5" s="543"/>
      <c r="L5" s="543"/>
      <c r="M5" s="543"/>
      <c r="N5" s="543"/>
      <c r="O5" s="543"/>
      <c r="P5" s="543"/>
      <c r="Q5" s="543"/>
      <c r="R5" s="543"/>
      <c r="S5" s="543"/>
      <c r="T5" s="543"/>
      <c r="U5" s="543"/>
      <c r="V5" s="543"/>
    </row>
    <row r="6" spans="1:16" ht="15" thickBot="1">
      <c r="A6" s="33"/>
      <c r="B6" s="33"/>
      <c r="C6" s="33"/>
      <c r="D6" s="33"/>
      <c r="E6" s="33"/>
      <c r="F6" s="33"/>
      <c r="G6" s="33"/>
      <c r="H6" s="33"/>
      <c r="I6" s="33"/>
      <c r="J6" s="33"/>
      <c r="K6" s="33"/>
      <c r="L6" s="33"/>
      <c r="M6" s="33"/>
      <c r="N6" s="33"/>
      <c r="O6" s="33"/>
      <c r="P6" s="33"/>
    </row>
    <row r="7" spans="1:22" ht="12.75" customHeight="1">
      <c r="A7" s="529" t="s">
        <v>8</v>
      </c>
      <c r="B7" s="540" t="s">
        <v>13</v>
      </c>
      <c r="C7" s="538"/>
      <c r="D7" s="539"/>
      <c r="E7" s="537" t="s">
        <v>121</v>
      </c>
      <c r="F7" s="538"/>
      <c r="G7" s="539"/>
      <c r="H7" s="537" t="s">
        <v>123</v>
      </c>
      <c r="I7" s="538"/>
      <c r="J7" s="539"/>
      <c r="K7" s="537" t="s">
        <v>120</v>
      </c>
      <c r="L7" s="538"/>
      <c r="M7" s="539"/>
      <c r="N7" s="537" t="s">
        <v>122</v>
      </c>
      <c r="O7" s="538"/>
      <c r="P7" s="539"/>
      <c r="Q7" s="537" t="s">
        <v>124</v>
      </c>
      <c r="R7" s="538"/>
      <c r="S7" s="539"/>
      <c r="T7" s="537" t="s">
        <v>7</v>
      </c>
      <c r="U7" s="538"/>
      <c r="V7" s="539"/>
    </row>
    <row r="8" spans="1:22" s="182" customFormat="1" ht="26.25" customHeight="1" thickBot="1">
      <c r="A8" s="530"/>
      <c r="B8" s="233" t="s">
        <v>16</v>
      </c>
      <c r="C8" s="234" t="s">
        <v>10</v>
      </c>
      <c r="D8" s="235" t="s">
        <v>17</v>
      </c>
      <c r="E8" s="331" t="s">
        <v>16</v>
      </c>
      <c r="F8" s="234" t="s">
        <v>10</v>
      </c>
      <c r="G8" s="235" t="s">
        <v>17</v>
      </c>
      <c r="H8" s="331" t="s">
        <v>16</v>
      </c>
      <c r="I8" s="234" t="s">
        <v>10</v>
      </c>
      <c r="J8" s="235" t="s">
        <v>17</v>
      </c>
      <c r="K8" s="331" t="s">
        <v>16</v>
      </c>
      <c r="L8" s="234" t="s">
        <v>10</v>
      </c>
      <c r="M8" s="235" t="s">
        <v>17</v>
      </c>
      <c r="N8" s="331" t="s">
        <v>16</v>
      </c>
      <c r="O8" s="234" t="s">
        <v>10</v>
      </c>
      <c r="P8" s="235" t="s">
        <v>17</v>
      </c>
      <c r="Q8" s="331" t="s">
        <v>16</v>
      </c>
      <c r="R8" s="234" t="s">
        <v>10</v>
      </c>
      <c r="S8" s="235" t="s">
        <v>17</v>
      </c>
      <c r="T8" s="331" t="s">
        <v>16</v>
      </c>
      <c r="U8" s="234" t="s">
        <v>10</v>
      </c>
      <c r="V8" s="235" t="s">
        <v>17</v>
      </c>
    </row>
    <row r="9" spans="1:22" ht="12.75">
      <c r="A9" s="38">
        <v>1999</v>
      </c>
      <c r="B9" s="252">
        <v>1097</v>
      </c>
      <c r="C9" s="268">
        <v>1245</v>
      </c>
      <c r="D9" s="251">
        <f aca="true" t="shared" si="0" ref="D9:D24">IF(C9=0,"NA",B9/C9)</f>
        <v>0.8811244979919679</v>
      </c>
      <c r="E9" s="252">
        <v>204</v>
      </c>
      <c r="F9" s="268">
        <v>231</v>
      </c>
      <c r="G9" s="251">
        <f aca="true" t="shared" si="1" ref="G9:G23">IF(F9=0,"NA",E9/F9)</f>
        <v>0.8831168831168831</v>
      </c>
      <c r="H9" s="252"/>
      <c r="I9" s="268"/>
      <c r="J9" s="251"/>
      <c r="K9" s="252"/>
      <c r="L9" s="268"/>
      <c r="M9" s="251"/>
      <c r="N9" s="252"/>
      <c r="O9" s="268"/>
      <c r="P9" s="251"/>
      <c r="Q9" s="252"/>
      <c r="R9" s="268"/>
      <c r="S9" s="251"/>
      <c r="T9" s="252">
        <f>SUM(Q9,N9,K9,H9,E9,B9)</f>
        <v>1301</v>
      </c>
      <c r="U9" s="268">
        <f>SUM(R9,O9,L9,I9,F9,C9)</f>
        <v>1476</v>
      </c>
      <c r="V9" s="251">
        <f aca="true" t="shared" si="2" ref="V9:V20">IF(U9=0,"NA",T9/U9)</f>
        <v>0.8814363143631436</v>
      </c>
    </row>
    <row r="10" spans="1:22" ht="12.75">
      <c r="A10" s="38">
        <v>2000</v>
      </c>
      <c r="B10" s="229">
        <v>1324</v>
      </c>
      <c r="C10" s="263">
        <v>1514</v>
      </c>
      <c r="D10" s="34">
        <f t="shared" si="0"/>
        <v>0.8745046235138706</v>
      </c>
      <c r="E10" s="229">
        <v>235</v>
      </c>
      <c r="F10" s="263">
        <v>261</v>
      </c>
      <c r="G10" s="34">
        <f t="shared" si="1"/>
        <v>0.9003831417624522</v>
      </c>
      <c r="H10" s="229"/>
      <c r="I10" s="263"/>
      <c r="J10" s="34"/>
      <c r="K10" s="229">
        <v>1</v>
      </c>
      <c r="L10" s="263">
        <v>1</v>
      </c>
      <c r="M10" s="34">
        <f aca="true" t="shared" si="3" ref="M10:M23">IF(L10=0,"NA",K10/L10)</f>
        <v>1</v>
      </c>
      <c r="N10" s="229">
        <v>0</v>
      </c>
      <c r="O10" s="263">
        <v>1</v>
      </c>
      <c r="P10" s="34">
        <f>IF(O10=0,"NA",N10/O10)</f>
        <v>0</v>
      </c>
      <c r="Q10" s="229"/>
      <c r="R10" s="263"/>
      <c r="S10" s="34"/>
      <c r="T10" s="229">
        <f aca="true" t="shared" si="4" ref="T10:U23">SUM(Q10,N10,K10,H10,E10,B10)</f>
        <v>1560</v>
      </c>
      <c r="U10" s="263">
        <f t="shared" si="4"/>
        <v>1777</v>
      </c>
      <c r="V10" s="34">
        <f t="shared" si="2"/>
        <v>0.8778840742824986</v>
      </c>
    </row>
    <row r="11" spans="1:22" ht="12.75">
      <c r="A11" s="38">
        <v>2001</v>
      </c>
      <c r="B11" s="229">
        <v>2599</v>
      </c>
      <c r="C11" s="263">
        <v>2827</v>
      </c>
      <c r="D11" s="34">
        <f t="shared" si="0"/>
        <v>0.9193491333569155</v>
      </c>
      <c r="E11" s="229">
        <v>595</v>
      </c>
      <c r="F11" s="263">
        <v>637</v>
      </c>
      <c r="G11" s="34">
        <f t="shared" si="1"/>
        <v>0.9340659340659341</v>
      </c>
      <c r="H11" s="229"/>
      <c r="I11" s="263"/>
      <c r="J11" s="34"/>
      <c r="K11" s="229"/>
      <c r="L11" s="263"/>
      <c r="M11" s="34"/>
      <c r="N11" s="229"/>
      <c r="O11" s="263"/>
      <c r="P11" s="34"/>
      <c r="Q11" s="229"/>
      <c r="R11" s="263"/>
      <c r="S11" s="34"/>
      <c r="T11" s="229">
        <f t="shared" si="4"/>
        <v>3194</v>
      </c>
      <c r="U11" s="263">
        <f t="shared" si="4"/>
        <v>3464</v>
      </c>
      <c r="V11" s="34">
        <f t="shared" si="2"/>
        <v>0.9220554272517321</v>
      </c>
    </row>
    <row r="12" spans="1:22" ht="12.75">
      <c r="A12" s="38">
        <v>2002</v>
      </c>
      <c r="B12" s="229">
        <v>1993</v>
      </c>
      <c r="C12" s="263">
        <v>2135</v>
      </c>
      <c r="D12" s="34">
        <f t="shared" si="0"/>
        <v>0.9334894613583138</v>
      </c>
      <c r="E12" s="229">
        <v>420</v>
      </c>
      <c r="F12" s="263">
        <v>455</v>
      </c>
      <c r="G12" s="34">
        <f t="shared" si="1"/>
        <v>0.9230769230769231</v>
      </c>
      <c r="H12" s="229"/>
      <c r="I12" s="263"/>
      <c r="J12" s="34"/>
      <c r="K12" s="229">
        <v>2</v>
      </c>
      <c r="L12" s="263">
        <v>3</v>
      </c>
      <c r="M12" s="34">
        <f t="shared" si="3"/>
        <v>0.6666666666666666</v>
      </c>
      <c r="N12" s="229"/>
      <c r="O12" s="263"/>
      <c r="P12" s="34"/>
      <c r="Q12" s="229"/>
      <c r="R12" s="263"/>
      <c r="S12" s="34"/>
      <c r="T12" s="229">
        <f t="shared" si="4"/>
        <v>2415</v>
      </c>
      <c r="U12" s="263">
        <f t="shared" si="4"/>
        <v>2593</v>
      </c>
      <c r="V12" s="34">
        <f t="shared" si="2"/>
        <v>0.9313536444273043</v>
      </c>
    </row>
    <row r="13" spans="1:22" ht="12.75">
      <c r="A13" s="38">
        <v>2003</v>
      </c>
      <c r="B13" s="229">
        <v>1582</v>
      </c>
      <c r="C13" s="263">
        <v>1710</v>
      </c>
      <c r="D13" s="34">
        <f t="shared" si="0"/>
        <v>0.9251461988304094</v>
      </c>
      <c r="E13" s="229">
        <v>388</v>
      </c>
      <c r="F13" s="263">
        <v>414</v>
      </c>
      <c r="G13" s="34">
        <f t="shared" si="1"/>
        <v>0.9371980676328503</v>
      </c>
      <c r="H13" s="229"/>
      <c r="I13" s="263"/>
      <c r="J13" s="34"/>
      <c r="K13" s="229">
        <v>5</v>
      </c>
      <c r="L13" s="263">
        <v>5</v>
      </c>
      <c r="M13" s="34">
        <f t="shared" si="3"/>
        <v>1</v>
      </c>
      <c r="N13" s="229"/>
      <c r="O13" s="263"/>
      <c r="P13" s="34"/>
      <c r="Q13" s="229"/>
      <c r="R13" s="263"/>
      <c r="S13" s="34"/>
      <c r="T13" s="229">
        <f t="shared" si="4"/>
        <v>1975</v>
      </c>
      <c r="U13" s="263">
        <f t="shared" si="4"/>
        <v>2129</v>
      </c>
      <c r="V13" s="34">
        <f t="shared" si="2"/>
        <v>0.927665570690465</v>
      </c>
    </row>
    <row r="14" spans="1:22" ht="12.75">
      <c r="A14" s="38">
        <v>2004</v>
      </c>
      <c r="B14" s="229">
        <v>1259</v>
      </c>
      <c r="C14" s="263">
        <v>1334</v>
      </c>
      <c r="D14" s="34">
        <f t="shared" si="0"/>
        <v>0.9437781109445277</v>
      </c>
      <c r="E14" s="229">
        <v>323</v>
      </c>
      <c r="F14" s="263">
        <v>345</v>
      </c>
      <c r="G14" s="34">
        <f t="shared" si="1"/>
        <v>0.936231884057971</v>
      </c>
      <c r="H14" s="229"/>
      <c r="I14" s="263"/>
      <c r="J14" s="34"/>
      <c r="K14" s="229"/>
      <c r="L14" s="263"/>
      <c r="M14" s="34"/>
      <c r="N14" s="229"/>
      <c r="O14" s="263"/>
      <c r="P14" s="34"/>
      <c r="Q14" s="229"/>
      <c r="R14" s="263"/>
      <c r="S14" s="34"/>
      <c r="T14" s="229">
        <f t="shared" si="4"/>
        <v>1582</v>
      </c>
      <c r="U14" s="263">
        <f t="shared" si="4"/>
        <v>1679</v>
      </c>
      <c r="V14" s="34">
        <f t="shared" si="2"/>
        <v>0.9422275163787969</v>
      </c>
    </row>
    <row r="15" spans="1:22" ht="12.75">
      <c r="A15" s="38">
        <v>2005</v>
      </c>
      <c r="B15" s="229">
        <v>1045</v>
      </c>
      <c r="C15" s="263">
        <v>1108</v>
      </c>
      <c r="D15" s="34">
        <f t="shared" si="0"/>
        <v>0.9431407942238267</v>
      </c>
      <c r="E15" s="229">
        <v>245</v>
      </c>
      <c r="F15" s="263">
        <v>256</v>
      </c>
      <c r="G15" s="34">
        <f t="shared" si="1"/>
        <v>0.95703125</v>
      </c>
      <c r="H15" s="229"/>
      <c r="I15" s="263"/>
      <c r="J15" s="34"/>
      <c r="K15" s="229"/>
      <c r="L15" s="263"/>
      <c r="M15" s="34"/>
      <c r="N15" s="229"/>
      <c r="O15" s="263"/>
      <c r="P15" s="34"/>
      <c r="Q15" s="229"/>
      <c r="R15" s="263"/>
      <c r="S15" s="34"/>
      <c r="T15" s="229">
        <f t="shared" si="4"/>
        <v>1290</v>
      </c>
      <c r="U15" s="263">
        <f t="shared" si="4"/>
        <v>1364</v>
      </c>
      <c r="V15" s="34">
        <f t="shared" si="2"/>
        <v>0.9457478005865103</v>
      </c>
    </row>
    <row r="16" spans="1:22" ht="12.75">
      <c r="A16" s="38">
        <v>2006</v>
      </c>
      <c r="B16" s="229">
        <v>838</v>
      </c>
      <c r="C16" s="263">
        <v>890</v>
      </c>
      <c r="D16" s="34">
        <f t="shared" si="0"/>
        <v>0.9415730337078652</v>
      </c>
      <c r="E16" s="229">
        <v>172</v>
      </c>
      <c r="F16" s="263">
        <v>177</v>
      </c>
      <c r="G16" s="34">
        <f t="shared" si="1"/>
        <v>0.9717514124293786</v>
      </c>
      <c r="H16" s="229"/>
      <c r="I16" s="263"/>
      <c r="J16" s="34"/>
      <c r="K16" s="229"/>
      <c r="L16" s="263"/>
      <c r="M16" s="34"/>
      <c r="N16" s="229">
        <v>1</v>
      </c>
      <c r="O16" s="263">
        <v>1</v>
      </c>
      <c r="P16" s="34">
        <f>IF(O16=0,"NA",N16/O16)</f>
        <v>1</v>
      </c>
      <c r="Q16" s="229"/>
      <c r="R16" s="263"/>
      <c r="S16" s="34"/>
      <c r="T16" s="229">
        <f t="shared" si="4"/>
        <v>1011</v>
      </c>
      <c r="U16" s="263">
        <f t="shared" si="4"/>
        <v>1068</v>
      </c>
      <c r="V16" s="34">
        <f t="shared" si="2"/>
        <v>0.9466292134831461</v>
      </c>
    </row>
    <row r="17" spans="1:22" ht="12.75">
      <c r="A17" s="38">
        <v>2007</v>
      </c>
      <c r="B17" s="229">
        <v>528</v>
      </c>
      <c r="C17" s="263">
        <v>550</v>
      </c>
      <c r="D17" s="34">
        <f t="shared" si="0"/>
        <v>0.96</v>
      </c>
      <c r="E17" s="229">
        <v>118</v>
      </c>
      <c r="F17" s="263">
        <v>122</v>
      </c>
      <c r="G17" s="34">
        <f t="shared" si="1"/>
        <v>0.9672131147540983</v>
      </c>
      <c r="H17" s="229"/>
      <c r="I17" s="263"/>
      <c r="J17" s="34"/>
      <c r="K17" s="229"/>
      <c r="L17" s="263"/>
      <c r="M17" s="34"/>
      <c r="N17" s="229"/>
      <c r="O17" s="263"/>
      <c r="P17" s="34"/>
      <c r="Q17" s="229">
        <v>17</v>
      </c>
      <c r="R17" s="263">
        <v>17</v>
      </c>
      <c r="S17" s="34">
        <f aca="true" t="shared" si="5" ref="S17:S23">IF(R17=0,"NA",Q17/R17)</f>
        <v>1</v>
      </c>
      <c r="T17" s="229">
        <f t="shared" si="4"/>
        <v>663</v>
      </c>
      <c r="U17" s="263">
        <f t="shared" si="4"/>
        <v>689</v>
      </c>
      <c r="V17" s="34">
        <f t="shared" si="2"/>
        <v>0.9622641509433962</v>
      </c>
    </row>
    <row r="18" spans="1:22" ht="12.75">
      <c r="A18" s="38">
        <v>2008</v>
      </c>
      <c r="B18" s="229">
        <v>405</v>
      </c>
      <c r="C18" s="263">
        <v>420</v>
      </c>
      <c r="D18" s="34">
        <f t="shared" si="0"/>
        <v>0.9642857142857143</v>
      </c>
      <c r="E18" s="229">
        <v>97</v>
      </c>
      <c r="F18" s="263">
        <v>98</v>
      </c>
      <c r="G18" s="34">
        <f t="shared" si="1"/>
        <v>0.9897959183673469</v>
      </c>
      <c r="H18" s="229">
        <v>47</v>
      </c>
      <c r="I18" s="263">
        <v>47</v>
      </c>
      <c r="J18" s="34">
        <f aca="true" t="shared" si="6" ref="J18:J24">IF(I18=0,"NA",H18/I18)</f>
        <v>1</v>
      </c>
      <c r="K18" s="229"/>
      <c r="L18" s="263"/>
      <c r="M18" s="34"/>
      <c r="N18" s="229"/>
      <c r="O18" s="263"/>
      <c r="P18" s="34"/>
      <c r="Q18" s="229">
        <v>27</v>
      </c>
      <c r="R18" s="263">
        <v>29</v>
      </c>
      <c r="S18" s="34">
        <f t="shared" si="5"/>
        <v>0.9310344827586207</v>
      </c>
      <c r="T18" s="229">
        <f t="shared" si="4"/>
        <v>576</v>
      </c>
      <c r="U18" s="263">
        <f t="shared" si="4"/>
        <v>594</v>
      </c>
      <c r="V18" s="34">
        <f t="shared" si="2"/>
        <v>0.9696969696969697</v>
      </c>
    </row>
    <row r="19" spans="1:22" ht="12.75">
      <c r="A19" s="38">
        <v>2009</v>
      </c>
      <c r="B19" s="229">
        <v>338</v>
      </c>
      <c r="C19" s="263">
        <v>345</v>
      </c>
      <c r="D19" s="34">
        <f t="shared" si="0"/>
        <v>0.9797101449275363</v>
      </c>
      <c r="E19" s="229">
        <v>42</v>
      </c>
      <c r="F19" s="263">
        <v>43</v>
      </c>
      <c r="G19" s="34">
        <f t="shared" si="1"/>
        <v>0.9767441860465116</v>
      </c>
      <c r="H19" s="229">
        <v>37</v>
      </c>
      <c r="I19" s="263">
        <v>38</v>
      </c>
      <c r="J19" s="34">
        <f t="shared" si="6"/>
        <v>0.9736842105263158</v>
      </c>
      <c r="K19" s="229">
        <v>4</v>
      </c>
      <c r="L19" s="263">
        <v>4</v>
      </c>
      <c r="M19" s="34">
        <f t="shared" si="3"/>
        <v>1</v>
      </c>
      <c r="N19" s="229">
        <v>1</v>
      </c>
      <c r="O19" s="263">
        <v>1</v>
      </c>
      <c r="P19" s="34">
        <f>IF(O19=0,"NA",N19/O19)</f>
        <v>1</v>
      </c>
      <c r="Q19" s="229">
        <v>7</v>
      </c>
      <c r="R19" s="263">
        <v>7</v>
      </c>
      <c r="S19" s="34">
        <f t="shared" si="5"/>
        <v>1</v>
      </c>
      <c r="T19" s="229">
        <f t="shared" si="4"/>
        <v>429</v>
      </c>
      <c r="U19" s="263">
        <f t="shared" si="4"/>
        <v>438</v>
      </c>
      <c r="V19" s="34">
        <f t="shared" si="2"/>
        <v>0.9794520547945206</v>
      </c>
    </row>
    <row r="20" spans="1:22" ht="12.75">
      <c r="A20" s="38">
        <v>2010</v>
      </c>
      <c r="B20" s="229">
        <v>302</v>
      </c>
      <c r="C20" s="263">
        <v>302</v>
      </c>
      <c r="D20" s="34">
        <f t="shared" si="0"/>
        <v>1</v>
      </c>
      <c r="E20" s="229">
        <v>44</v>
      </c>
      <c r="F20" s="263">
        <v>44</v>
      </c>
      <c r="G20" s="34">
        <f t="shared" si="1"/>
        <v>1</v>
      </c>
      <c r="H20" s="229">
        <v>33</v>
      </c>
      <c r="I20" s="263">
        <v>34</v>
      </c>
      <c r="J20" s="34">
        <f t="shared" si="6"/>
        <v>0.9705882352941176</v>
      </c>
      <c r="K20" s="229">
        <v>29</v>
      </c>
      <c r="L20" s="263">
        <v>29</v>
      </c>
      <c r="M20" s="34">
        <f t="shared" si="3"/>
        <v>1</v>
      </c>
      <c r="N20" s="229">
        <v>2</v>
      </c>
      <c r="O20" s="263">
        <v>2</v>
      </c>
      <c r="P20" s="34">
        <f>IF(O20=0,"NA",N20/O20)</f>
        <v>1</v>
      </c>
      <c r="Q20" s="229">
        <v>15</v>
      </c>
      <c r="R20" s="263">
        <v>15</v>
      </c>
      <c r="S20" s="34">
        <f t="shared" si="5"/>
        <v>1</v>
      </c>
      <c r="T20" s="229">
        <f t="shared" si="4"/>
        <v>425</v>
      </c>
      <c r="U20" s="263">
        <f t="shared" si="4"/>
        <v>426</v>
      </c>
      <c r="V20" s="34">
        <f t="shared" si="2"/>
        <v>0.9976525821596244</v>
      </c>
    </row>
    <row r="21" spans="1:22" ht="12.75">
      <c r="A21" s="38">
        <v>2011</v>
      </c>
      <c r="B21" s="229">
        <v>286</v>
      </c>
      <c r="C21" s="263">
        <v>286</v>
      </c>
      <c r="D21" s="34">
        <f t="shared" si="0"/>
        <v>1</v>
      </c>
      <c r="E21" s="229">
        <v>54</v>
      </c>
      <c r="F21" s="263">
        <v>54</v>
      </c>
      <c r="G21" s="34">
        <f t="shared" si="1"/>
        <v>1</v>
      </c>
      <c r="H21" s="229">
        <v>24</v>
      </c>
      <c r="I21" s="263">
        <v>24</v>
      </c>
      <c r="J21" s="34">
        <f t="shared" si="6"/>
        <v>1</v>
      </c>
      <c r="K21" s="229">
        <v>26</v>
      </c>
      <c r="L21" s="263">
        <v>27</v>
      </c>
      <c r="M21" s="34">
        <f t="shared" si="3"/>
        <v>0.9629629629629629</v>
      </c>
      <c r="N21" s="229">
        <v>3</v>
      </c>
      <c r="O21" s="263">
        <v>3</v>
      </c>
      <c r="P21" s="34">
        <f>IF(O21=0,"NA",N21/O21)</f>
        <v>1</v>
      </c>
      <c r="Q21" s="229">
        <v>62</v>
      </c>
      <c r="R21" s="263">
        <v>65</v>
      </c>
      <c r="S21" s="34">
        <f t="shared" si="5"/>
        <v>0.9538461538461539</v>
      </c>
      <c r="T21" s="229">
        <f t="shared" si="4"/>
        <v>455</v>
      </c>
      <c r="U21" s="263">
        <f t="shared" si="4"/>
        <v>459</v>
      </c>
      <c r="V21" s="34">
        <f>IF(U21=0,"NA",T21/U21)</f>
        <v>0.9912854030501089</v>
      </c>
    </row>
    <row r="22" spans="1:22" ht="12.75">
      <c r="A22" s="38">
        <v>2012</v>
      </c>
      <c r="B22" s="229">
        <v>207</v>
      </c>
      <c r="C22" s="263">
        <v>215</v>
      </c>
      <c r="D22" s="34">
        <f t="shared" si="0"/>
        <v>0.9627906976744186</v>
      </c>
      <c r="E22" s="229">
        <v>26</v>
      </c>
      <c r="F22" s="263">
        <v>26</v>
      </c>
      <c r="G22" s="34">
        <f t="shared" si="1"/>
        <v>1</v>
      </c>
      <c r="H22" s="229">
        <v>15</v>
      </c>
      <c r="I22" s="263">
        <v>15</v>
      </c>
      <c r="J22" s="34">
        <f t="shared" si="6"/>
        <v>1</v>
      </c>
      <c r="K22" s="229">
        <v>8</v>
      </c>
      <c r="L22" s="263">
        <v>8</v>
      </c>
      <c r="M22" s="34">
        <f t="shared" si="3"/>
        <v>1</v>
      </c>
      <c r="N22" s="229"/>
      <c r="O22" s="263"/>
      <c r="P22" s="34"/>
      <c r="Q22" s="229">
        <v>21</v>
      </c>
      <c r="R22" s="263">
        <v>21</v>
      </c>
      <c r="S22" s="34">
        <f t="shared" si="5"/>
        <v>1</v>
      </c>
      <c r="T22" s="229">
        <f t="shared" si="4"/>
        <v>277</v>
      </c>
      <c r="U22" s="263">
        <f t="shared" si="4"/>
        <v>285</v>
      </c>
      <c r="V22" s="34">
        <f>IF(U22=0,"NA",T22/U22)</f>
        <v>0.9719298245614035</v>
      </c>
    </row>
    <row r="23" spans="1:22" ht="12.75">
      <c r="A23" s="38">
        <v>2013</v>
      </c>
      <c r="B23" s="229">
        <v>100</v>
      </c>
      <c r="C23" s="263">
        <v>106</v>
      </c>
      <c r="D23" s="34">
        <f t="shared" si="0"/>
        <v>0.9433962264150944</v>
      </c>
      <c r="E23" s="229">
        <v>18</v>
      </c>
      <c r="F23" s="263">
        <v>18</v>
      </c>
      <c r="G23" s="34">
        <f t="shared" si="1"/>
        <v>1</v>
      </c>
      <c r="H23" s="229">
        <v>6</v>
      </c>
      <c r="I23" s="263">
        <v>6</v>
      </c>
      <c r="J23" s="34">
        <f t="shared" si="6"/>
        <v>1</v>
      </c>
      <c r="K23" s="229">
        <v>3</v>
      </c>
      <c r="L23" s="263">
        <v>3</v>
      </c>
      <c r="M23" s="34">
        <f t="shared" si="3"/>
        <v>1</v>
      </c>
      <c r="N23" s="229">
        <v>1</v>
      </c>
      <c r="O23" s="263">
        <v>1</v>
      </c>
      <c r="P23" s="34">
        <f>IF(O23=0,"NA",N23/O23)</f>
        <v>1</v>
      </c>
      <c r="Q23" s="229">
        <v>1</v>
      </c>
      <c r="R23" s="263">
        <v>1</v>
      </c>
      <c r="S23" s="34">
        <f t="shared" si="5"/>
        <v>1</v>
      </c>
      <c r="T23" s="229">
        <f t="shared" si="4"/>
        <v>129</v>
      </c>
      <c r="U23" s="263">
        <f t="shared" si="4"/>
        <v>135</v>
      </c>
      <c r="V23" s="34">
        <f>IF(U23=0,"NA",T23/U23)</f>
        <v>0.9555555555555556</v>
      </c>
    </row>
    <row r="24" spans="1:22" ht="13.5" thickBot="1">
      <c r="A24" s="38">
        <v>2014</v>
      </c>
      <c r="B24" s="249">
        <v>13</v>
      </c>
      <c r="C24" s="265">
        <v>13</v>
      </c>
      <c r="D24" s="41">
        <f t="shared" si="0"/>
        <v>1</v>
      </c>
      <c r="E24" s="249"/>
      <c r="F24" s="265"/>
      <c r="G24" s="41"/>
      <c r="H24" s="249">
        <v>1</v>
      </c>
      <c r="I24" s="265">
        <v>1</v>
      </c>
      <c r="J24" s="34">
        <f t="shared" si="6"/>
        <v>1</v>
      </c>
      <c r="K24" s="249"/>
      <c r="L24" s="265"/>
      <c r="M24" s="41"/>
      <c r="N24" s="249"/>
      <c r="O24" s="265"/>
      <c r="P24" s="41"/>
      <c r="Q24" s="249"/>
      <c r="R24" s="265"/>
      <c r="S24" s="41"/>
      <c r="T24" s="249">
        <f>SUM(Q24,N24,K24,H24,E24,B24)</f>
        <v>14</v>
      </c>
      <c r="U24" s="265">
        <f>SUM(R24,O24,L24,I24,F24,C24)</f>
        <v>14</v>
      </c>
      <c r="V24" s="41">
        <f>IF(U24=0,"NA",T24/U24)</f>
        <v>1</v>
      </c>
    </row>
    <row r="25" spans="1:22" ht="13.5" thickBot="1">
      <c r="A25" s="295" t="s">
        <v>7</v>
      </c>
      <c r="B25" s="115">
        <f>SUM(B9:B24)</f>
        <v>13916</v>
      </c>
      <c r="C25" s="169">
        <f>SUM(C9:C24)</f>
        <v>15000</v>
      </c>
      <c r="D25" s="42">
        <f>B25/C25</f>
        <v>0.9277333333333333</v>
      </c>
      <c r="E25" s="115">
        <f>SUM(E9:E24)</f>
        <v>2981</v>
      </c>
      <c r="F25" s="169">
        <f>SUM(F9:F24)</f>
        <v>3181</v>
      </c>
      <c r="G25" s="42">
        <f>E25/F25</f>
        <v>0.9371266897202137</v>
      </c>
      <c r="H25" s="115">
        <f>SUM(H9:H24)</f>
        <v>163</v>
      </c>
      <c r="I25" s="169">
        <f>SUM(I9:I24)</f>
        <v>165</v>
      </c>
      <c r="J25" s="42">
        <f>H25/I25</f>
        <v>0.9878787878787879</v>
      </c>
      <c r="K25" s="115">
        <f>SUM(K9:K24)</f>
        <v>78</v>
      </c>
      <c r="L25" s="169">
        <f>SUM(L9:L24)</f>
        <v>80</v>
      </c>
      <c r="M25" s="42">
        <f>K25/L25</f>
        <v>0.975</v>
      </c>
      <c r="N25" s="115">
        <f>SUM(N9:N24)</f>
        <v>8</v>
      </c>
      <c r="O25" s="169">
        <f>SUM(O9:O24)</f>
        <v>9</v>
      </c>
      <c r="P25" s="42">
        <f>N25/O25</f>
        <v>0.8888888888888888</v>
      </c>
      <c r="Q25" s="115">
        <f>SUM(Q9:Q24)</f>
        <v>150</v>
      </c>
      <c r="R25" s="169">
        <f>SUM(R9:R24)</f>
        <v>155</v>
      </c>
      <c r="S25" s="42">
        <f>Q25/R25</f>
        <v>0.967741935483871</v>
      </c>
      <c r="T25" s="115">
        <f>SUM(T9:T24)</f>
        <v>17296</v>
      </c>
      <c r="U25" s="169">
        <f>SUM(U9:U24)</f>
        <v>18590</v>
      </c>
      <c r="V25" s="42">
        <f>T25/U25</f>
        <v>0.930392684238838</v>
      </c>
    </row>
    <row r="26" spans="1:23" ht="12.75">
      <c r="A26" s="222"/>
      <c r="B26" s="254"/>
      <c r="C26" s="254"/>
      <c r="D26" s="259"/>
      <c r="E26" s="254"/>
      <c r="F26" s="254"/>
      <c r="G26" s="259"/>
      <c r="H26" s="254"/>
      <c r="I26" s="254"/>
      <c r="J26" s="259"/>
      <c r="K26" s="254"/>
      <c r="L26" s="254"/>
      <c r="M26" s="259"/>
      <c r="N26" s="254"/>
      <c r="O26" s="254"/>
      <c r="P26" s="259"/>
      <c r="Q26" s="254"/>
      <c r="R26" s="254"/>
      <c r="S26" s="259"/>
      <c r="T26" s="254"/>
      <c r="U26" s="254"/>
      <c r="V26" s="259"/>
      <c r="W26" s="254"/>
    </row>
    <row r="27" ht="12.75">
      <c r="A27" s="181"/>
    </row>
    <row r="28" spans="21:23" ht="12.75" customHeight="1">
      <c r="U28" s="269"/>
      <c r="V28" s="269"/>
      <c r="W28" s="269"/>
    </row>
    <row r="29" spans="16:24" ht="12.75">
      <c r="P29" s="330"/>
      <c r="Q29" s="237"/>
      <c r="R29" s="237"/>
      <c r="S29" s="237"/>
      <c r="T29" s="237"/>
      <c r="U29" s="237"/>
      <c r="V29" s="237"/>
      <c r="W29" s="237"/>
      <c r="X29" s="237"/>
    </row>
    <row r="30" spans="16:24" ht="12.75">
      <c r="P30" s="435"/>
      <c r="Q30" s="435"/>
      <c r="R30" s="435"/>
      <c r="S30" s="435"/>
      <c r="T30" s="435"/>
      <c r="U30" s="435"/>
      <c r="V30" s="435"/>
      <c r="W30" s="435"/>
      <c r="X30" s="237"/>
    </row>
    <row r="31" spans="16:24" ht="12.75">
      <c r="P31" s="436"/>
      <c r="Q31" s="437"/>
      <c r="R31" s="437"/>
      <c r="S31" s="437"/>
      <c r="T31" s="436"/>
      <c r="U31" s="436"/>
      <c r="V31" s="437"/>
      <c r="W31" s="437"/>
      <c r="X31" s="237"/>
    </row>
    <row r="32" spans="16:24" ht="12.75">
      <c r="P32" s="436"/>
      <c r="Q32" s="437"/>
      <c r="R32" s="437"/>
      <c r="S32" s="436"/>
      <c r="T32" s="436"/>
      <c r="U32" s="436"/>
      <c r="V32" s="437"/>
      <c r="W32" s="437"/>
      <c r="X32" s="237"/>
    </row>
    <row r="33" spans="16:24" ht="12.75">
      <c r="P33" s="436"/>
      <c r="Q33" s="437"/>
      <c r="R33" s="437"/>
      <c r="S33" s="437"/>
      <c r="T33" s="436"/>
      <c r="U33" s="436"/>
      <c r="V33" s="437"/>
      <c r="W33" s="437"/>
      <c r="X33" s="237"/>
    </row>
    <row r="34" spans="16:24" ht="12.75">
      <c r="P34" s="436"/>
      <c r="Q34" s="437"/>
      <c r="R34" s="437"/>
      <c r="S34" s="436"/>
      <c r="T34" s="436"/>
      <c r="U34" s="436"/>
      <c r="V34" s="437"/>
      <c r="W34" s="437"/>
      <c r="X34" s="237"/>
    </row>
    <row r="35" spans="16:24" ht="12.75">
      <c r="P35" s="436"/>
      <c r="Q35" s="437"/>
      <c r="R35" s="437"/>
      <c r="S35" s="436"/>
      <c r="T35" s="436"/>
      <c r="U35" s="436"/>
      <c r="V35" s="437"/>
      <c r="W35" s="437"/>
      <c r="X35" s="237"/>
    </row>
    <row r="36" spans="16:24" ht="12.75">
      <c r="P36" s="436"/>
      <c r="Q36" s="437"/>
      <c r="R36" s="437"/>
      <c r="S36" s="437"/>
      <c r="T36" s="436"/>
      <c r="U36" s="436"/>
      <c r="V36" s="437"/>
      <c r="W36" s="437"/>
      <c r="X36" s="237"/>
    </row>
    <row r="37" spans="16:24" ht="12.75">
      <c r="P37" s="436"/>
      <c r="Q37" s="437"/>
      <c r="R37" s="437"/>
      <c r="S37" s="437"/>
      <c r="T37" s="436"/>
      <c r="U37" s="436"/>
      <c r="V37" s="437"/>
      <c r="W37" s="437"/>
      <c r="X37" s="237"/>
    </row>
    <row r="38" spans="16:24" ht="12.75">
      <c r="P38" s="436"/>
      <c r="Q38" s="436"/>
      <c r="R38" s="436"/>
      <c r="S38" s="437"/>
      <c r="T38" s="436"/>
      <c r="U38" s="436"/>
      <c r="V38" s="437"/>
      <c r="W38" s="437"/>
      <c r="X38" s="237"/>
    </row>
    <row r="39" spans="16:24" ht="12.75">
      <c r="P39" s="436"/>
      <c r="Q39" s="436"/>
      <c r="R39" s="437"/>
      <c r="S39" s="437"/>
      <c r="T39" s="436"/>
      <c r="U39" s="436"/>
      <c r="V39" s="436"/>
      <c r="W39" s="437"/>
      <c r="X39" s="237"/>
    </row>
    <row r="40" spans="16:24" ht="12.75">
      <c r="P40" s="436"/>
      <c r="Q40" s="436"/>
      <c r="R40" s="437"/>
      <c r="S40" s="437"/>
      <c r="T40" s="436"/>
      <c r="U40" s="436"/>
      <c r="V40" s="436"/>
      <c r="W40" s="436"/>
      <c r="X40" s="237"/>
    </row>
    <row r="41" spans="16:24" ht="12.75">
      <c r="P41" s="436"/>
      <c r="Q41" s="436"/>
      <c r="R41" s="436"/>
      <c r="S41" s="436"/>
      <c r="T41" s="436"/>
      <c r="U41" s="436"/>
      <c r="V41" s="436"/>
      <c r="W41" s="436"/>
      <c r="X41" s="237"/>
    </row>
    <row r="42" spans="16:24" ht="12.75">
      <c r="P42" s="436"/>
      <c r="Q42" s="436"/>
      <c r="R42" s="436"/>
      <c r="S42" s="436"/>
      <c r="T42" s="436"/>
      <c r="U42" s="436"/>
      <c r="V42" s="436"/>
      <c r="W42" s="436"/>
      <c r="X42" s="237"/>
    </row>
    <row r="43" spans="16:24" ht="12.75">
      <c r="P43" s="436"/>
      <c r="Q43" s="436"/>
      <c r="R43" s="436"/>
      <c r="S43" s="436"/>
      <c r="T43" s="436"/>
      <c r="U43" s="436"/>
      <c r="V43" s="436"/>
      <c r="W43" s="436"/>
      <c r="X43" s="237"/>
    </row>
    <row r="44" spans="16:24" ht="12.75">
      <c r="P44" s="436"/>
      <c r="Q44" s="436"/>
      <c r="R44" s="437"/>
      <c r="S44" s="436"/>
      <c r="T44" s="436"/>
      <c r="U44" s="436"/>
      <c r="V44" s="436"/>
      <c r="W44" s="436"/>
      <c r="X44" s="237"/>
    </row>
    <row r="45" spans="16:24" ht="12.75">
      <c r="P45" s="436"/>
      <c r="Q45" s="436"/>
      <c r="R45" s="436"/>
      <c r="S45" s="436"/>
      <c r="T45" s="436"/>
      <c r="U45" s="436"/>
      <c r="V45" s="436"/>
      <c r="W45" s="436"/>
      <c r="X45" s="237"/>
    </row>
    <row r="46" spans="16:24" ht="12.75">
      <c r="P46" s="436"/>
      <c r="Q46" s="437"/>
      <c r="R46" s="437"/>
      <c r="S46" s="437"/>
      <c r="T46" s="437"/>
      <c r="U46" s="436"/>
      <c r="V46" s="437"/>
      <c r="W46" s="436"/>
      <c r="X46" s="237"/>
    </row>
    <row r="47" spans="16:24" ht="12.75">
      <c r="P47" s="237"/>
      <c r="Q47" s="237"/>
      <c r="R47" s="237"/>
      <c r="S47" s="237"/>
      <c r="T47" s="237"/>
      <c r="U47" s="237"/>
      <c r="V47" s="237"/>
      <c r="W47" s="237"/>
      <c r="X47" s="237"/>
    </row>
    <row r="48" spans="16:24" ht="12.75">
      <c r="P48" s="237"/>
      <c r="Q48" s="237"/>
      <c r="R48" s="237"/>
      <c r="S48" s="237"/>
      <c r="T48" s="237"/>
      <c r="U48" s="237"/>
      <c r="V48" s="237"/>
      <c r="W48" s="237"/>
      <c r="X48" s="237"/>
    </row>
    <row r="49" spans="16:24" ht="12.75" customHeight="1">
      <c r="P49" s="330"/>
      <c r="Q49" s="237"/>
      <c r="R49" s="237"/>
      <c r="S49" s="237"/>
      <c r="T49" s="237"/>
      <c r="U49" s="237"/>
      <c r="V49" s="237"/>
      <c r="W49" s="237"/>
      <c r="X49" s="237"/>
    </row>
    <row r="50" spans="16:24" ht="12.75">
      <c r="P50" s="435"/>
      <c r="Q50" s="435"/>
      <c r="R50" s="435"/>
      <c r="S50" s="435"/>
      <c r="T50" s="435"/>
      <c r="U50" s="435"/>
      <c r="V50" s="435"/>
      <c r="W50" s="435"/>
      <c r="X50" s="237"/>
    </row>
    <row r="51" spans="16:24" ht="12.75">
      <c r="P51" s="436"/>
      <c r="Q51" s="437"/>
      <c r="R51" s="437"/>
      <c r="S51" s="437"/>
      <c r="T51" s="436"/>
      <c r="U51" s="436"/>
      <c r="V51" s="437"/>
      <c r="W51" s="437"/>
      <c r="X51" s="237"/>
    </row>
    <row r="52" spans="16:24" ht="12.75">
      <c r="P52" s="436"/>
      <c r="Q52" s="437"/>
      <c r="R52" s="436"/>
      <c r="S52" s="436"/>
      <c r="T52" s="436"/>
      <c r="U52" s="436"/>
      <c r="V52" s="437"/>
      <c r="W52" s="437"/>
      <c r="X52" s="237"/>
    </row>
    <row r="53" spans="16:24" ht="12.75">
      <c r="P53" s="436"/>
      <c r="Q53" s="437"/>
      <c r="R53" s="437"/>
      <c r="S53" s="437"/>
      <c r="T53" s="436"/>
      <c r="U53" s="436"/>
      <c r="V53" s="437"/>
      <c r="W53" s="437"/>
      <c r="X53" s="237"/>
    </row>
    <row r="54" spans="16:24" ht="12.75">
      <c r="P54" s="436"/>
      <c r="Q54" s="437"/>
      <c r="R54" s="437"/>
      <c r="S54" s="436"/>
      <c r="T54" s="436"/>
      <c r="U54" s="436"/>
      <c r="V54" s="437"/>
      <c r="W54" s="437"/>
      <c r="X54" s="237"/>
    </row>
    <row r="55" spans="16:24" ht="12.75">
      <c r="P55" s="436"/>
      <c r="Q55" s="437"/>
      <c r="R55" s="437"/>
      <c r="S55" s="436"/>
      <c r="T55" s="436"/>
      <c r="U55" s="436"/>
      <c r="V55" s="437"/>
      <c r="W55" s="437"/>
      <c r="X55" s="237"/>
    </row>
    <row r="56" spans="16:24" ht="12.75">
      <c r="P56" s="436"/>
      <c r="Q56" s="437"/>
      <c r="R56" s="437"/>
      <c r="S56" s="437"/>
      <c r="T56" s="436"/>
      <c r="U56" s="436"/>
      <c r="V56" s="437"/>
      <c r="W56" s="437"/>
      <c r="X56" s="237"/>
    </row>
    <row r="57" spans="16:24" ht="12.75">
      <c r="P57" s="436"/>
      <c r="Q57" s="437"/>
      <c r="R57" s="437"/>
      <c r="S57" s="437"/>
      <c r="T57" s="436"/>
      <c r="U57" s="436"/>
      <c r="V57" s="437"/>
      <c r="W57" s="437"/>
      <c r="X57" s="237"/>
    </row>
    <row r="58" spans="16:24" ht="12.75">
      <c r="P58" s="436"/>
      <c r="Q58" s="436"/>
      <c r="R58" s="436"/>
      <c r="S58" s="437"/>
      <c r="T58" s="436"/>
      <c r="U58" s="436"/>
      <c r="V58" s="437"/>
      <c r="W58" s="437"/>
      <c r="X58" s="237"/>
    </row>
    <row r="59" spans="16:24" ht="12.75">
      <c r="P59" s="436"/>
      <c r="Q59" s="436"/>
      <c r="R59" s="437"/>
      <c r="S59" s="437"/>
      <c r="T59" s="436"/>
      <c r="U59" s="436"/>
      <c r="V59" s="436"/>
      <c r="W59" s="437"/>
      <c r="X59" s="237"/>
    </row>
    <row r="60" spans="16:24" ht="12.75">
      <c r="P60" s="436"/>
      <c r="Q60" s="436"/>
      <c r="R60" s="437"/>
      <c r="S60" s="437"/>
      <c r="T60" s="436"/>
      <c r="U60" s="436"/>
      <c r="V60" s="436"/>
      <c r="W60" s="436"/>
      <c r="X60" s="237"/>
    </row>
    <row r="61" spans="16:24" ht="12.75">
      <c r="P61" s="436"/>
      <c r="Q61" s="436"/>
      <c r="R61" s="436"/>
      <c r="S61" s="436"/>
      <c r="T61" s="436"/>
      <c r="U61" s="436"/>
      <c r="V61" s="436"/>
      <c r="W61" s="436"/>
      <c r="X61" s="237"/>
    </row>
    <row r="62" spans="16:24" ht="12.75">
      <c r="P62" s="436"/>
      <c r="Q62" s="436"/>
      <c r="R62" s="436"/>
      <c r="S62" s="436"/>
      <c r="T62" s="436"/>
      <c r="U62" s="436"/>
      <c r="V62" s="436"/>
      <c r="W62" s="436"/>
      <c r="X62" s="237"/>
    </row>
    <row r="63" spans="16:24" ht="12.75">
      <c r="P63" s="436"/>
      <c r="Q63" s="436"/>
      <c r="R63" s="436"/>
      <c r="S63" s="436"/>
      <c r="T63" s="436"/>
      <c r="U63" s="436"/>
      <c r="V63" s="436"/>
      <c r="W63" s="436"/>
      <c r="X63" s="237"/>
    </row>
    <row r="64" spans="16:24" ht="12.75">
      <c r="P64" s="436"/>
      <c r="Q64" s="436"/>
      <c r="R64" s="437"/>
      <c r="S64" s="436"/>
      <c r="T64" s="436"/>
      <c r="U64" s="436"/>
      <c r="V64" s="436"/>
      <c r="W64" s="436"/>
      <c r="X64" s="237"/>
    </row>
    <row r="65" spans="16:24" ht="12.75">
      <c r="P65" s="436"/>
      <c r="Q65" s="436"/>
      <c r="R65" s="436"/>
      <c r="S65" s="436"/>
      <c r="T65" s="436"/>
      <c r="U65" s="436"/>
      <c r="V65" s="436"/>
      <c r="W65" s="436"/>
      <c r="X65" s="237"/>
    </row>
    <row r="66" spans="16:24" ht="12.75">
      <c r="P66" s="436"/>
      <c r="Q66" s="437"/>
      <c r="R66" s="437"/>
      <c r="S66" s="437"/>
      <c r="T66" s="437"/>
      <c r="U66" s="436"/>
      <c r="V66" s="437"/>
      <c r="W66" s="436"/>
      <c r="X66" s="237"/>
    </row>
    <row r="67" spans="16:24" ht="12.75">
      <c r="P67" s="237"/>
      <c r="Q67" s="237"/>
      <c r="R67" s="237"/>
      <c r="S67" s="237"/>
      <c r="T67" s="237"/>
      <c r="U67" s="237"/>
      <c r="V67" s="237"/>
      <c r="W67" s="237"/>
      <c r="X67" s="237"/>
    </row>
    <row r="68" spans="16:24" ht="12.75">
      <c r="P68" s="237"/>
      <c r="Q68" s="237"/>
      <c r="R68" s="237"/>
      <c r="S68" s="237"/>
      <c r="T68" s="237"/>
      <c r="U68" s="237"/>
      <c r="V68" s="237"/>
      <c r="W68" s="237"/>
      <c r="X68" s="237"/>
    </row>
    <row r="69" spans="16:24" ht="12.75">
      <c r="P69" s="237"/>
      <c r="Q69" s="237"/>
      <c r="R69" s="237"/>
      <c r="S69" s="237"/>
      <c r="T69" s="237"/>
      <c r="U69" s="237"/>
      <c r="V69" s="237"/>
      <c r="W69" s="237"/>
      <c r="X69" s="237"/>
    </row>
    <row r="70" spans="16:24" ht="12.75">
      <c r="P70" s="237"/>
      <c r="Q70" s="237"/>
      <c r="R70" s="237"/>
      <c r="S70" s="237"/>
      <c r="T70" s="237"/>
      <c r="U70" s="237"/>
      <c r="V70" s="237"/>
      <c r="W70" s="237"/>
      <c r="X70" s="237"/>
    </row>
    <row r="71" spans="16:24" ht="12.75">
      <c r="P71" s="237"/>
      <c r="Q71" s="237"/>
      <c r="R71" s="237"/>
      <c r="S71" s="237"/>
      <c r="T71" s="237"/>
      <c r="U71" s="237"/>
      <c r="V71" s="237"/>
      <c r="W71" s="237"/>
      <c r="X71" s="237"/>
    </row>
    <row r="72" spans="16:24" ht="12.75">
      <c r="P72" s="237"/>
      <c r="Q72" s="237"/>
      <c r="R72" s="237"/>
      <c r="S72" s="237"/>
      <c r="T72" s="237"/>
      <c r="U72" s="237"/>
      <c r="V72" s="237"/>
      <c r="W72" s="237"/>
      <c r="X72" s="237"/>
    </row>
    <row r="73" spans="16:24" ht="12.75">
      <c r="P73" s="237"/>
      <c r="Q73" s="237"/>
      <c r="R73" s="237"/>
      <c r="S73" s="237"/>
      <c r="T73" s="237"/>
      <c r="U73" s="237"/>
      <c r="V73" s="237"/>
      <c r="W73" s="237"/>
      <c r="X73" s="237"/>
    </row>
    <row r="74" spans="16:24" ht="12.75">
      <c r="P74" s="237"/>
      <c r="Q74" s="237"/>
      <c r="R74" s="237"/>
      <c r="S74" s="237"/>
      <c r="T74" s="237"/>
      <c r="U74" s="237"/>
      <c r="V74" s="237"/>
      <c r="W74" s="237"/>
      <c r="X74" s="237"/>
    </row>
    <row r="75" spans="16:24" ht="12.75">
      <c r="P75" s="237"/>
      <c r="Q75" s="237"/>
      <c r="R75" s="237"/>
      <c r="S75" s="237"/>
      <c r="T75" s="237"/>
      <c r="U75" s="237"/>
      <c r="V75" s="237"/>
      <c r="W75" s="237"/>
      <c r="X75" s="237"/>
    </row>
    <row r="76" spans="16:24" ht="12.75">
      <c r="P76" s="237"/>
      <c r="Q76" s="237"/>
      <c r="R76" s="237"/>
      <c r="S76" s="237"/>
      <c r="T76" s="237"/>
      <c r="U76" s="237"/>
      <c r="V76" s="237"/>
      <c r="W76" s="237"/>
      <c r="X76" s="237"/>
    </row>
    <row r="77" spans="21:23" ht="12.75">
      <c r="U77" s="269"/>
      <c r="V77" s="269"/>
      <c r="W77" s="269"/>
    </row>
    <row r="78" spans="21:23" ht="12.75">
      <c r="U78" s="269"/>
      <c r="V78" s="269"/>
      <c r="W78" s="269"/>
    </row>
    <row r="79" spans="21:23" ht="12.75">
      <c r="U79" s="269"/>
      <c r="V79" s="269"/>
      <c r="W79" s="269"/>
    </row>
    <row r="80" spans="21:23" ht="12.75">
      <c r="U80" s="269"/>
      <c r="V80" s="269"/>
      <c r="W80" s="269"/>
    </row>
    <row r="81" spans="21:23" ht="12.75">
      <c r="U81" s="269"/>
      <c r="V81" s="269"/>
      <c r="W81" s="269"/>
    </row>
    <row r="82" spans="21:23" ht="12.75">
      <c r="U82" s="269"/>
      <c r="V82" s="269"/>
      <c r="W82" s="269"/>
    </row>
    <row r="83" spans="21:23" ht="12.75">
      <c r="U83" s="269"/>
      <c r="V83" s="269"/>
      <c r="W83" s="269"/>
    </row>
    <row r="84" spans="21:23" ht="12.75">
      <c r="U84" s="269"/>
      <c r="V84" s="269"/>
      <c r="W84" s="269"/>
    </row>
    <row r="85" spans="22:23" ht="12.75">
      <c r="V85" s="269"/>
      <c r="W85" s="269"/>
    </row>
    <row r="123" ht="12.75" customHeight="1"/>
    <row r="124" ht="12.75" customHeight="1"/>
    <row r="125" ht="12.75" customHeight="1"/>
    <row r="126" ht="12.75" customHeight="1"/>
  </sheetData>
  <sheetProtection/>
  <mergeCells count="9">
    <mergeCell ref="A7:A8"/>
    <mergeCell ref="B7:D7"/>
    <mergeCell ref="A4:V5"/>
    <mergeCell ref="E7:G7"/>
    <mergeCell ref="H7:J7"/>
    <mergeCell ref="T7:V7"/>
    <mergeCell ref="N7:P7"/>
    <mergeCell ref="Q7:S7"/>
    <mergeCell ref="K7:M7"/>
  </mergeCells>
  <printOptions/>
  <pageMargins left="0.75" right="0.75" top="1" bottom="1" header="0.5" footer="0.5"/>
  <pageSetup fitToHeight="1" fitToWidth="1" horizontalDpi="600" verticalDpi="600" orientation="portrait" scale="46" r:id="rId2"/>
  <headerFooter alignWithMargins="0">
    <oddFooter>&amp;C&amp;14B-&amp;P-4</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V29"/>
  <sheetViews>
    <sheetView zoomScalePageLayoutView="0" workbookViewId="0" topLeftCell="A1">
      <selection activeCell="A1" sqref="A1"/>
    </sheetView>
  </sheetViews>
  <sheetFormatPr defaultColWidth="9.140625" defaultRowHeight="12.75"/>
  <cols>
    <col min="1" max="1" width="10.140625" style="37" customWidth="1"/>
    <col min="2" max="2" width="8.7109375" style="37" customWidth="1"/>
    <col min="3" max="3" width="9.57421875" style="37" customWidth="1"/>
    <col min="4" max="4" width="8.28125" style="37" customWidth="1"/>
    <col min="5" max="5" width="9.28125" style="37" customWidth="1"/>
    <col min="6" max="6" width="9.00390625" style="37" customWidth="1"/>
    <col min="7" max="10" width="9.421875" style="37" customWidth="1"/>
    <col min="11" max="13" width="8.8515625" style="37" customWidth="1"/>
    <col min="14" max="16" width="9.00390625" style="37" customWidth="1"/>
    <col min="17" max="17" width="10.7109375" style="37" customWidth="1"/>
    <col min="18" max="16384" width="9.140625" style="37" customWidth="1"/>
  </cols>
  <sheetData>
    <row r="1" ht="26.25">
      <c r="A1" s="227" t="s">
        <v>181</v>
      </c>
    </row>
    <row r="2" spans="1:17" ht="18">
      <c r="A2" s="32" t="s">
        <v>2</v>
      </c>
      <c r="Q2" s="33"/>
    </row>
    <row r="3" spans="1:17" ht="14.25">
      <c r="A3" s="36"/>
      <c r="Q3" s="33"/>
    </row>
    <row r="4" spans="1:19" ht="15" customHeight="1">
      <c r="A4" s="544" t="s">
        <v>225</v>
      </c>
      <c r="B4" s="544"/>
      <c r="C4" s="544"/>
      <c r="D4" s="544"/>
      <c r="E4" s="544"/>
      <c r="F4" s="544"/>
      <c r="G4" s="544"/>
      <c r="H4" s="544"/>
      <c r="I4" s="544"/>
      <c r="J4" s="544"/>
      <c r="K4" s="544"/>
      <c r="L4" s="544"/>
      <c r="M4" s="544"/>
      <c r="N4" s="544"/>
      <c r="O4" s="544"/>
      <c r="P4" s="544"/>
      <c r="Q4" s="544"/>
      <c r="R4" s="544"/>
      <c r="S4" s="544"/>
    </row>
    <row r="5" spans="1:19" ht="15" customHeight="1">
      <c r="A5" s="544"/>
      <c r="B5" s="544"/>
      <c r="C5" s="544"/>
      <c r="D5" s="544"/>
      <c r="E5" s="544"/>
      <c r="F5" s="544"/>
      <c r="G5" s="544"/>
      <c r="H5" s="544"/>
      <c r="I5" s="544"/>
      <c r="J5" s="544"/>
      <c r="K5" s="544"/>
      <c r="L5" s="544"/>
      <c r="M5" s="544"/>
      <c r="N5" s="544"/>
      <c r="O5" s="544"/>
      <c r="P5" s="544"/>
      <c r="Q5" s="544"/>
      <c r="R5" s="544"/>
      <c r="S5" s="544"/>
    </row>
    <row r="6" spans="1:19" ht="15" customHeight="1">
      <c r="A6" s="544"/>
      <c r="B6" s="544"/>
      <c r="C6" s="544"/>
      <c r="D6" s="544"/>
      <c r="E6" s="544"/>
      <c r="F6" s="544"/>
      <c r="G6" s="544"/>
      <c r="H6" s="544"/>
      <c r="I6" s="544"/>
      <c r="J6" s="544"/>
      <c r="K6" s="544"/>
      <c r="L6" s="544"/>
      <c r="M6" s="544"/>
      <c r="N6" s="544"/>
      <c r="O6" s="544"/>
      <c r="P6" s="544"/>
      <c r="Q6" s="544"/>
      <c r="R6" s="544"/>
      <c r="S6" s="544"/>
    </row>
    <row r="7" spans="1:19" ht="15" customHeight="1">
      <c r="A7" s="544"/>
      <c r="B7" s="544"/>
      <c r="C7" s="544"/>
      <c r="D7" s="544"/>
      <c r="E7" s="544"/>
      <c r="F7" s="544"/>
      <c r="G7" s="544"/>
      <c r="H7" s="544"/>
      <c r="I7" s="544"/>
      <c r="J7" s="544"/>
      <c r="K7" s="544"/>
      <c r="L7" s="544"/>
      <c r="M7" s="544"/>
      <c r="N7" s="544"/>
      <c r="O7" s="544"/>
      <c r="P7" s="544"/>
      <c r="Q7" s="544"/>
      <c r="R7" s="544"/>
      <c r="S7" s="544"/>
    </row>
    <row r="8" spans="1:17" ht="18" customHeight="1">
      <c r="A8" s="96"/>
      <c r="B8" s="96"/>
      <c r="C8" s="96"/>
      <c r="D8" s="96"/>
      <c r="E8" s="96"/>
      <c r="F8" s="96"/>
      <c r="G8" s="96"/>
      <c r="H8" s="96"/>
      <c r="I8" s="96"/>
      <c r="J8" s="96"/>
      <c r="K8" s="96"/>
      <c r="L8" s="96"/>
      <c r="M8" s="96"/>
      <c r="N8" s="96"/>
      <c r="O8" s="96"/>
      <c r="P8" s="96"/>
      <c r="Q8" s="97"/>
    </row>
    <row r="9" ht="15" thickBot="1">
      <c r="Q9" s="33"/>
    </row>
    <row r="10" spans="1:22" ht="12.75" customHeight="1">
      <c r="A10" s="545" t="s">
        <v>8</v>
      </c>
      <c r="B10" s="547" t="s">
        <v>13</v>
      </c>
      <c r="C10" s="548"/>
      <c r="D10" s="549"/>
      <c r="E10" s="547" t="s">
        <v>121</v>
      </c>
      <c r="F10" s="548"/>
      <c r="G10" s="549"/>
      <c r="H10" s="547" t="s">
        <v>123</v>
      </c>
      <c r="I10" s="548"/>
      <c r="J10" s="549"/>
      <c r="K10" s="547" t="s">
        <v>120</v>
      </c>
      <c r="L10" s="548"/>
      <c r="M10" s="549"/>
      <c r="N10" s="547" t="s">
        <v>122</v>
      </c>
      <c r="O10" s="548"/>
      <c r="P10" s="549"/>
      <c r="Q10" s="547" t="s">
        <v>124</v>
      </c>
      <c r="R10" s="548"/>
      <c r="S10" s="549"/>
      <c r="T10" s="547" t="s">
        <v>7</v>
      </c>
      <c r="U10" s="548"/>
      <c r="V10" s="549"/>
    </row>
    <row r="11" spans="1:22" ht="30" customHeight="1" thickBot="1">
      <c r="A11" s="546"/>
      <c r="B11" s="233" t="s">
        <v>133</v>
      </c>
      <c r="C11" s="234" t="s">
        <v>134</v>
      </c>
      <c r="D11" s="235" t="s">
        <v>6</v>
      </c>
      <c r="E11" s="233" t="s">
        <v>133</v>
      </c>
      <c r="F11" s="234" t="s">
        <v>134</v>
      </c>
      <c r="G11" s="235" t="s">
        <v>6</v>
      </c>
      <c r="H11" s="233" t="s">
        <v>133</v>
      </c>
      <c r="I11" s="234" t="s">
        <v>134</v>
      </c>
      <c r="J11" s="235" t="s">
        <v>6</v>
      </c>
      <c r="K11" s="233" t="s">
        <v>133</v>
      </c>
      <c r="L11" s="234" t="s">
        <v>134</v>
      </c>
      <c r="M11" s="235" t="s">
        <v>6</v>
      </c>
      <c r="N11" s="233" t="s">
        <v>133</v>
      </c>
      <c r="O11" s="234" t="s">
        <v>134</v>
      </c>
      <c r="P11" s="235" t="s">
        <v>6</v>
      </c>
      <c r="Q11" s="233" t="s">
        <v>133</v>
      </c>
      <c r="R11" s="234" t="s">
        <v>134</v>
      </c>
      <c r="S11" s="235" t="s">
        <v>6</v>
      </c>
      <c r="T11" s="233" t="s">
        <v>133</v>
      </c>
      <c r="U11" s="234" t="s">
        <v>134</v>
      </c>
      <c r="V11" s="235" t="s">
        <v>6</v>
      </c>
    </row>
    <row r="12" spans="1:22" ht="12.75">
      <c r="A12" s="396">
        <v>1999</v>
      </c>
      <c r="B12" s="314">
        <v>1</v>
      </c>
      <c r="C12" s="250">
        <v>16359</v>
      </c>
      <c r="D12" s="251">
        <f aca="true" t="shared" si="0" ref="D12:D27">IF(C12=0,"NA",B12/C12)</f>
        <v>6.112843083318051E-05</v>
      </c>
      <c r="E12" s="314">
        <v>0</v>
      </c>
      <c r="F12" s="250">
        <v>3026</v>
      </c>
      <c r="G12" s="251">
        <f aca="true" t="shared" si="1" ref="G12:G27">IF(F12=0,"NA",E12/F12)</f>
        <v>0</v>
      </c>
      <c r="H12" s="314"/>
      <c r="I12" s="250"/>
      <c r="J12" s="251"/>
      <c r="K12" s="314">
        <v>0</v>
      </c>
      <c r="L12" s="250">
        <v>17</v>
      </c>
      <c r="M12" s="251">
        <f aca="true" t="shared" si="2" ref="M12:M27">IF(L12=0,"NA",K12/L12)</f>
        <v>0</v>
      </c>
      <c r="N12" s="314">
        <v>0</v>
      </c>
      <c r="O12" s="250">
        <v>3</v>
      </c>
      <c r="P12" s="251">
        <f aca="true" t="shared" si="3" ref="P12:P26">IF(O12=0,"NA",N12/O12)</f>
        <v>0</v>
      </c>
      <c r="Q12" s="314"/>
      <c r="R12" s="250"/>
      <c r="S12" s="251"/>
      <c r="T12" s="314">
        <f>SUM(B12,E12,H12,K12,N12,Q12)</f>
        <v>1</v>
      </c>
      <c r="U12" s="250">
        <f>SUM(C12,F12,I12,L12,O12,R12)</f>
        <v>19405</v>
      </c>
      <c r="V12" s="251">
        <v>0</v>
      </c>
    </row>
    <row r="13" spans="1:22" ht="12.75">
      <c r="A13" s="356">
        <v>2000</v>
      </c>
      <c r="B13" s="314">
        <v>0</v>
      </c>
      <c r="C13" s="250">
        <v>20394</v>
      </c>
      <c r="D13" s="34">
        <f t="shared" si="0"/>
        <v>0</v>
      </c>
      <c r="E13" s="314">
        <v>0</v>
      </c>
      <c r="F13" s="250">
        <v>3523</v>
      </c>
      <c r="G13" s="34">
        <f t="shared" si="1"/>
        <v>0</v>
      </c>
      <c r="H13" s="314"/>
      <c r="I13" s="250"/>
      <c r="J13" s="34"/>
      <c r="K13" s="314">
        <v>0</v>
      </c>
      <c r="L13" s="250">
        <v>20</v>
      </c>
      <c r="M13" s="34">
        <f t="shared" si="2"/>
        <v>0</v>
      </c>
      <c r="N13" s="314">
        <v>0</v>
      </c>
      <c r="O13" s="250">
        <v>1</v>
      </c>
      <c r="P13" s="34">
        <f t="shared" si="3"/>
        <v>0</v>
      </c>
      <c r="Q13" s="314"/>
      <c r="R13" s="250"/>
      <c r="S13" s="34"/>
      <c r="T13" s="314">
        <f aca="true" t="shared" si="4" ref="T13:T27">SUM(B13,E13,H13,K13,N13,Q13)</f>
        <v>0</v>
      </c>
      <c r="U13" s="250">
        <f aca="true" t="shared" si="5" ref="U13:U27">SUM(C13,F13,I13,L13,O13,R13)</f>
        <v>23938</v>
      </c>
      <c r="V13" s="34">
        <v>0</v>
      </c>
    </row>
    <row r="14" spans="1:22" ht="12.75">
      <c r="A14" s="356">
        <v>2001</v>
      </c>
      <c r="B14" s="314">
        <v>1</v>
      </c>
      <c r="C14" s="250">
        <v>25215</v>
      </c>
      <c r="D14" s="34">
        <f t="shared" si="0"/>
        <v>3.96589331746976E-05</v>
      </c>
      <c r="E14" s="314">
        <v>0</v>
      </c>
      <c r="F14" s="250">
        <v>4956</v>
      </c>
      <c r="G14" s="34">
        <f t="shared" si="1"/>
        <v>0</v>
      </c>
      <c r="H14" s="314"/>
      <c r="I14" s="250"/>
      <c r="J14" s="34"/>
      <c r="K14" s="314">
        <v>0</v>
      </c>
      <c r="L14" s="250">
        <v>20</v>
      </c>
      <c r="M14" s="34">
        <f t="shared" si="2"/>
        <v>0</v>
      </c>
      <c r="N14" s="314">
        <v>0</v>
      </c>
      <c r="O14" s="250">
        <v>3</v>
      </c>
      <c r="P14" s="34">
        <f t="shared" si="3"/>
        <v>0</v>
      </c>
      <c r="Q14" s="314"/>
      <c r="R14" s="250"/>
      <c r="S14" s="34"/>
      <c r="T14" s="314">
        <f t="shared" si="4"/>
        <v>1</v>
      </c>
      <c r="U14" s="250">
        <f t="shared" si="5"/>
        <v>30194</v>
      </c>
      <c r="V14" s="34">
        <v>0</v>
      </c>
    </row>
    <row r="15" spans="1:22" ht="12.75">
      <c r="A15" s="356">
        <v>2002</v>
      </c>
      <c r="B15" s="314">
        <v>0</v>
      </c>
      <c r="C15" s="250">
        <v>22618</v>
      </c>
      <c r="D15" s="34">
        <f>IF(C15=0,"NA",B15/C15)</f>
        <v>0</v>
      </c>
      <c r="E15" s="314">
        <v>1</v>
      </c>
      <c r="F15" s="250">
        <v>4673</v>
      </c>
      <c r="G15" s="34">
        <f t="shared" si="1"/>
        <v>0.00021399529210357372</v>
      </c>
      <c r="H15" s="314"/>
      <c r="I15" s="250"/>
      <c r="J15" s="34"/>
      <c r="K15" s="314">
        <v>0</v>
      </c>
      <c r="L15" s="250">
        <v>34</v>
      </c>
      <c r="M15" s="34">
        <f t="shared" si="2"/>
        <v>0</v>
      </c>
      <c r="N15" s="314">
        <v>0</v>
      </c>
      <c r="O15" s="250">
        <v>4</v>
      </c>
      <c r="P15" s="34">
        <f t="shared" si="3"/>
        <v>0</v>
      </c>
      <c r="Q15" s="314"/>
      <c r="R15" s="250"/>
      <c r="S15" s="34"/>
      <c r="T15" s="314">
        <f t="shared" si="4"/>
        <v>1</v>
      </c>
      <c r="U15" s="250">
        <f t="shared" si="5"/>
        <v>27329</v>
      </c>
      <c r="V15" s="34">
        <v>0</v>
      </c>
    </row>
    <row r="16" spans="1:22" ht="12.75">
      <c r="A16" s="356">
        <v>2003</v>
      </c>
      <c r="B16" s="314">
        <v>0</v>
      </c>
      <c r="C16" s="250">
        <v>19823</v>
      </c>
      <c r="D16" s="34">
        <f t="shared" si="0"/>
        <v>0</v>
      </c>
      <c r="E16" s="314">
        <v>0</v>
      </c>
      <c r="F16" s="250">
        <v>4459</v>
      </c>
      <c r="G16" s="34">
        <f t="shared" si="1"/>
        <v>0</v>
      </c>
      <c r="H16" s="314"/>
      <c r="I16" s="250"/>
      <c r="J16" s="34"/>
      <c r="K16" s="314">
        <v>0</v>
      </c>
      <c r="L16" s="250">
        <v>35</v>
      </c>
      <c r="M16" s="34">
        <f t="shared" si="2"/>
        <v>0</v>
      </c>
      <c r="N16" s="314">
        <v>0</v>
      </c>
      <c r="O16" s="250">
        <v>3</v>
      </c>
      <c r="P16" s="34">
        <f t="shared" si="3"/>
        <v>0</v>
      </c>
      <c r="Q16" s="314"/>
      <c r="R16" s="250"/>
      <c r="S16" s="34"/>
      <c r="T16" s="314">
        <f t="shared" si="4"/>
        <v>0</v>
      </c>
      <c r="U16" s="250">
        <f t="shared" si="5"/>
        <v>24320</v>
      </c>
      <c r="V16" s="34">
        <v>0</v>
      </c>
    </row>
    <row r="17" spans="1:22" ht="12.75">
      <c r="A17" s="356">
        <v>2004</v>
      </c>
      <c r="B17" s="314">
        <v>0</v>
      </c>
      <c r="C17" s="250">
        <v>16988</v>
      </c>
      <c r="D17" s="34">
        <f t="shared" si="0"/>
        <v>0</v>
      </c>
      <c r="E17" s="314">
        <v>1</v>
      </c>
      <c r="F17" s="250">
        <v>4259</v>
      </c>
      <c r="G17" s="34">
        <f t="shared" si="1"/>
        <v>0.00023479690068091102</v>
      </c>
      <c r="H17" s="314"/>
      <c r="I17" s="250"/>
      <c r="J17" s="34"/>
      <c r="K17" s="314">
        <v>0</v>
      </c>
      <c r="L17" s="250">
        <v>12</v>
      </c>
      <c r="M17" s="34">
        <f t="shared" si="2"/>
        <v>0</v>
      </c>
      <c r="N17" s="314">
        <v>0</v>
      </c>
      <c r="O17" s="250">
        <v>3</v>
      </c>
      <c r="P17" s="34">
        <f t="shared" si="3"/>
        <v>0</v>
      </c>
      <c r="Q17" s="314"/>
      <c r="R17" s="250"/>
      <c r="S17" s="34"/>
      <c r="T17" s="314">
        <f t="shared" si="4"/>
        <v>1</v>
      </c>
      <c r="U17" s="250">
        <f t="shared" si="5"/>
        <v>21262</v>
      </c>
      <c r="V17" s="34">
        <v>0</v>
      </c>
    </row>
    <row r="18" spans="1:22" ht="12.75">
      <c r="A18" s="356">
        <v>2005</v>
      </c>
      <c r="B18" s="314">
        <v>0</v>
      </c>
      <c r="C18" s="250">
        <v>14580</v>
      </c>
      <c r="D18" s="34">
        <f t="shared" si="0"/>
        <v>0</v>
      </c>
      <c r="E18" s="314">
        <v>0</v>
      </c>
      <c r="F18" s="250">
        <v>3257</v>
      </c>
      <c r="G18" s="34">
        <f t="shared" si="1"/>
        <v>0</v>
      </c>
      <c r="H18" s="314"/>
      <c r="I18" s="250"/>
      <c r="J18" s="34"/>
      <c r="K18" s="314">
        <v>0</v>
      </c>
      <c r="L18" s="250">
        <v>15</v>
      </c>
      <c r="M18" s="34">
        <f t="shared" si="2"/>
        <v>0</v>
      </c>
      <c r="N18" s="314">
        <v>0</v>
      </c>
      <c r="O18" s="250">
        <v>11</v>
      </c>
      <c r="P18" s="34">
        <f t="shared" si="3"/>
        <v>0</v>
      </c>
      <c r="Q18" s="314"/>
      <c r="R18" s="250"/>
      <c r="S18" s="34"/>
      <c r="T18" s="314">
        <f t="shared" si="4"/>
        <v>0</v>
      </c>
      <c r="U18" s="250">
        <f t="shared" si="5"/>
        <v>17863</v>
      </c>
      <c r="V18" s="34">
        <v>0</v>
      </c>
    </row>
    <row r="19" spans="1:22" ht="12.75">
      <c r="A19" s="356">
        <v>2006</v>
      </c>
      <c r="B19" s="314">
        <v>1</v>
      </c>
      <c r="C19" s="250">
        <v>11753</v>
      </c>
      <c r="D19" s="34">
        <f t="shared" si="0"/>
        <v>8.508465923593976E-05</v>
      </c>
      <c r="E19" s="314">
        <v>0</v>
      </c>
      <c r="F19" s="250">
        <v>2334</v>
      </c>
      <c r="G19" s="34">
        <f t="shared" si="1"/>
        <v>0</v>
      </c>
      <c r="H19" s="314"/>
      <c r="I19" s="250"/>
      <c r="J19" s="34"/>
      <c r="K19" s="314">
        <v>0</v>
      </c>
      <c r="L19" s="250">
        <v>12</v>
      </c>
      <c r="M19" s="34">
        <f t="shared" si="2"/>
        <v>0</v>
      </c>
      <c r="N19" s="314">
        <v>0</v>
      </c>
      <c r="O19" s="250">
        <v>20</v>
      </c>
      <c r="P19" s="34">
        <f t="shared" si="3"/>
        <v>0</v>
      </c>
      <c r="Q19" s="314"/>
      <c r="R19" s="250"/>
      <c r="S19" s="34"/>
      <c r="T19" s="314">
        <f t="shared" si="4"/>
        <v>1</v>
      </c>
      <c r="U19" s="250">
        <f t="shared" si="5"/>
        <v>14119</v>
      </c>
      <c r="V19" s="34">
        <v>0</v>
      </c>
    </row>
    <row r="20" spans="1:22" ht="12.75">
      <c r="A20" s="356">
        <v>2007</v>
      </c>
      <c r="B20" s="314">
        <v>1</v>
      </c>
      <c r="C20" s="250">
        <v>8524</v>
      </c>
      <c r="D20" s="34">
        <f t="shared" si="0"/>
        <v>0.00011731581417175035</v>
      </c>
      <c r="E20" s="314">
        <v>0</v>
      </c>
      <c r="F20" s="250">
        <v>1693</v>
      </c>
      <c r="G20" s="34">
        <f t="shared" si="1"/>
        <v>0</v>
      </c>
      <c r="H20" s="314"/>
      <c r="I20" s="250"/>
      <c r="J20" s="34"/>
      <c r="K20" s="314">
        <v>0</v>
      </c>
      <c r="L20" s="250">
        <v>2</v>
      </c>
      <c r="M20" s="34">
        <f t="shared" si="2"/>
        <v>0</v>
      </c>
      <c r="N20" s="314">
        <v>0</v>
      </c>
      <c r="O20" s="250">
        <v>22</v>
      </c>
      <c r="P20" s="34">
        <f t="shared" si="3"/>
        <v>0</v>
      </c>
      <c r="Q20" s="314">
        <v>0</v>
      </c>
      <c r="R20" s="250">
        <v>2611</v>
      </c>
      <c r="S20" s="34">
        <f aca="true" t="shared" si="6" ref="S20:S27">IF(R20=0,"NA",Q20/R20)</f>
        <v>0</v>
      </c>
      <c r="T20" s="314">
        <f t="shared" si="4"/>
        <v>1</v>
      </c>
      <c r="U20" s="250">
        <f t="shared" si="5"/>
        <v>12852</v>
      </c>
      <c r="V20" s="34">
        <v>0</v>
      </c>
    </row>
    <row r="21" spans="1:22" ht="12.75">
      <c r="A21" s="356">
        <v>2008</v>
      </c>
      <c r="B21" s="314">
        <v>0</v>
      </c>
      <c r="C21" s="250">
        <v>6458</v>
      </c>
      <c r="D21" s="34">
        <f t="shared" si="0"/>
        <v>0</v>
      </c>
      <c r="E21" s="314">
        <v>0</v>
      </c>
      <c r="F21" s="250">
        <v>1331</v>
      </c>
      <c r="G21" s="34">
        <f t="shared" si="1"/>
        <v>0</v>
      </c>
      <c r="H21" s="314">
        <v>0</v>
      </c>
      <c r="I21" s="250">
        <v>561</v>
      </c>
      <c r="J21" s="34">
        <f aca="true" t="shared" si="7" ref="J21:J27">IF(I21=0,"NA",H21/I21)</f>
        <v>0</v>
      </c>
      <c r="K21" s="314">
        <v>0</v>
      </c>
      <c r="L21" s="250">
        <v>4</v>
      </c>
      <c r="M21" s="34">
        <f t="shared" si="2"/>
        <v>0</v>
      </c>
      <c r="N21" s="314">
        <v>0</v>
      </c>
      <c r="O21" s="250">
        <v>22</v>
      </c>
      <c r="P21" s="34">
        <f t="shared" si="3"/>
        <v>0</v>
      </c>
      <c r="Q21" s="314">
        <v>0</v>
      </c>
      <c r="R21" s="250">
        <v>3176</v>
      </c>
      <c r="S21" s="34">
        <f t="shared" si="6"/>
        <v>0</v>
      </c>
      <c r="T21" s="314">
        <f t="shared" si="4"/>
        <v>0</v>
      </c>
      <c r="U21" s="250">
        <f t="shared" si="5"/>
        <v>11552</v>
      </c>
      <c r="V21" s="34">
        <v>0</v>
      </c>
    </row>
    <row r="22" spans="1:22" ht="12.75">
      <c r="A22" s="356">
        <v>2009</v>
      </c>
      <c r="B22" s="314">
        <v>1</v>
      </c>
      <c r="C22" s="250">
        <v>4264</v>
      </c>
      <c r="D22" s="34">
        <f t="shared" si="0"/>
        <v>0.00023452157598499062</v>
      </c>
      <c r="E22" s="314">
        <v>0</v>
      </c>
      <c r="F22" s="250">
        <v>560</v>
      </c>
      <c r="G22" s="34">
        <f t="shared" si="1"/>
        <v>0</v>
      </c>
      <c r="H22" s="314">
        <v>0</v>
      </c>
      <c r="I22" s="250">
        <v>370</v>
      </c>
      <c r="J22" s="34">
        <f t="shared" si="7"/>
        <v>0</v>
      </c>
      <c r="K22" s="314">
        <v>0</v>
      </c>
      <c r="L22" s="250">
        <v>67</v>
      </c>
      <c r="M22" s="34">
        <f t="shared" si="2"/>
        <v>0</v>
      </c>
      <c r="N22" s="314">
        <v>0</v>
      </c>
      <c r="O22" s="250">
        <v>59</v>
      </c>
      <c r="P22" s="34">
        <f t="shared" si="3"/>
        <v>0</v>
      </c>
      <c r="Q22" s="314">
        <v>0</v>
      </c>
      <c r="R22" s="250">
        <v>991</v>
      </c>
      <c r="S22" s="34">
        <f t="shared" si="6"/>
        <v>0</v>
      </c>
      <c r="T22" s="314">
        <f t="shared" si="4"/>
        <v>1</v>
      </c>
      <c r="U22" s="250">
        <f t="shared" si="5"/>
        <v>6311</v>
      </c>
      <c r="V22" s="34">
        <v>0</v>
      </c>
    </row>
    <row r="23" spans="1:22" ht="12.75">
      <c r="A23" s="356">
        <v>2010</v>
      </c>
      <c r="B23" s="314">
        <v>0</v>
      </c>
      <c r="C23" s="250">
        <v>4225</v>
      </c>
      <c r="D23" s="34">
        <f t="shared" si="0"/>
        <v>0</v>
      </c>
      <c r="E23" s="314">
        <v>0</v>
      </c>
      <c r="F23" s="250">
        <v>640</v>
      </c>
      <c r="G23" s="34">
        <f t="shared" si="1"/>
        <v>0</v>
      </c>
      <c r="H23" s="314">
        <v>0</v>
      </c>
      <c r="I23" s="250">
        <v>258</v>
      </c>
      <c r="J23" s="34">
        <f t="shared" si="7"/>
        <v>0</v>
      </c>
      <c r="K23" s="314">
        <v>0</v>
      </c>
      <c r="L23" s="250">
        <v>148</v>
      </c>
      <c r="M23" s="34">
        <f t="shared" si="2"/>
        <v>0</v>
      </c>
      <c r="N23" s="314">
        <v>0</v>
      </c>
      <c r="O23" s="250">
        <v>82</v>
      </c>
      <c r="P23" s="34">
        <f t="shared" si="3"/>
        <v>0</v>
      </c>
      <c r="Q23" s="314">
        <v>0</v>
      </c>
      <c r="R23" s="250">
        <v>1049</v>
      </c>
      <c r="S23" s="34">
        <f t="shared" si="6"/>
        <v>0</v>
      </c>
      <c r="T23" s="314">
        <f t="shared" si="4"/>
        <v>0</v>
      </c>
      <c r="U23" s="250">
        <f t="shared" si="5"/>
        <v>6402</v>
      </c>
      <c r="V23" s="34">
        <v>0</v>
      </c>
    </row>
    <row r="24" spans="1:22" ht="12.75">
      <c r="A24" s="356">
        <v>2011</v>
      </c>
      <c r="B24" s="314">
        <v>0</v>
      </c>
      <c r="C24" s="250">
        <v>3258</v>
      </c>
      <c r="D24" s="34">
        <f t="shared" si="0"/>
        <v>0</v>
      </c>
      <c r="E24" s="314">
        <v>0</v>
      </c>
      <c r="F24" s="250">
        <v>499</v>
      </c>
      <c r="G24" s="34">
        <f t="shared" si="1"/>
        <v>0</v>
      </c>
      <c r="H24" s="314">
        <v>0</v>
      </c>
      <c r="I24" s="250">
        <v>259</v>
      </c>
      <c r="J24" s="34">
        <f t="shared" si="7"/>
        <v>0</v>
      </c>
      <c r="K24" s="314">
        <v>0</v>
      </c>
      <c r="L24" s="250">
        <v>124</v>
      </c>
      <c r="M24" s="34">
        <f t="shared" si="2"/>
        <v>0</v>
      </c>
      <c r="N24" s="314">
        <v>0</v>
      </c>
      <c r="O24" s="250">
        <v>152</v>
      </c>
      <c r="P24" s="34">
        <f t="shared" si="3"/>
        <v>0</v>
      </c>
      <c r="Q24" s="314">
        <v>0</v>
      </c>
      <c r="R24" s="250">
        <v>2632</v>
      </c>
      <c r="S24" s="34">
        <f t="shared" si="6"/>
        <v>0</v>
      </c>
      <c r="T24" s="314">
        <f t="shared" si="4"/>
        <v>0</v>
      </c>
      <c r="U24" s="250">
        <f t="shared" si="5"/>
        <v>6924</v>
      </c>
      <c r="V24" s="34">
        <v>0</v>
      </c>
    </row>
    <row r="25" spans="1:22" ht="12.75">
      <c r="A25" s="356">
        <v>2012</v>
      </c>
      <c r="B25" s="314">
        <v>0</v>
      </c>
      <c r="C25" s="250">
        <v>2514</v>
      </c>
      <c r="D25" s="34">
        <f t="shared" si="0"/>
        <v>0</v>
      </c>
      <c r="E25" s="314">
        <v>0</v>
      </c>
      <c r="F25" s="250">
        <v>320</v>
      </c>
      <c r="G25" s="34">
        <f t="shared" si="1"/>
        <v>0</v>
      </c>
      <c r="H25" s="314">
        <v>0</v>
      </c>
      <c r="I25" s="250">
        <v>177</v>
      </c>
      <c r="J25" s="34">
        <f t="shared" si="7"/>
        <v>0</v>
      </c>
      <c r="K25" s="314">
        <v>0</v>
      </c>
      <c r="L25" s="250">
        <v>67</v>
      </c>
      <c r="M25" s="34">
        <f t="shared" si="2"/>
        <v>0</v>
      </c>
      <c r="N25" s="314">
        <v>0</v>
      </c>
      <c r="O25" s="250">
        <v>167</v>
      </c>
      <c r="P25" s="34">
        <f t="shared" si="3"/>
        <v>0</v>
      </c>
      <c r="Q25" s="314">
        <v>0</v>
      </c>
      <c r="R25" s="250">
        <v>1682</v>
      </c>
      <c r="S25" s="34">
        <f t="shared" si="6"/>
        <v>0</v>
      </c>
      <c r="T25" s="314">
        <f t="shared" si="4"/>
        <v>0</v>
      </c>
      <c r="U25" s="250">
        <f t="shared" si="5"/>
        <v>4927</v>
      </c>
      <c r="V25" s="34">
        <v>0</v>
      </c>
    </row>
    <row r="26" spans="1:22" ht="12.75">
      <c r="A26" s="356">
        <v>2013</v>
      </c>
      <c r="B26" s="314">
        <v>0</v>
      </c>
      <c r="C26" s="250">
        <v>974</v>
      </c>
      <c r="D26" s="34">
        <f t="shared" si="0"/>
        <v>0</v>
      </c>
      <c r="E26" s="314">
        <v>0</v>
      </c>
      <c r="F26" s="250">
        <v>110</v>
      </c>
      <c r="G26" s="34">
        <f t="shared" si="1"/>
        <v>0</v>
      </c>
      <c r="H26" s="314">
        <v>0</v>
      </c>
      <c r="I26" s="250">
        <v>53</v>
      </c>
      <c r="J26" s="34">
        <f t="shared" si="7"/>
        <v>0</v>
      </c>
      <c r="K26" s="314">
        <v>0</v>
      </c>
      <c r="L26" s="250">
        <v>18</v>
      </c>
      <c r="M26" s="34">
        <f t="shared" si="2"/>
        <v>0</v>
      </c>
      <c r="N26" s="314">
        <v>0</v>
      </c>
      <c r="O26" s="250">
        <v>27</v>
      </c>
      <c r="P26" s="34">
        <f t="shared" si="3"/>
        <v>0</v>
      </c>
      <c r="Q26" s="314">
        <v>0</v>
      </c>
      <c r="R26" s="250">
        <v>172</v>
      </c>
      <c r="S26" s="34">
        <f t="shared" si="6"/>
        <v>0</v>
      </c>
      <c r="T26" s="314">
        <f t="shared" si="4"/>
        <v>0</v>
      </c>
      <c r="U26" s="250">
        <f t="shared" si="5"/>
        <v>1354</v>
      </c>
      <c r="V26" s="34">
        <v>0</v>
      </c>
    </row>
    <row r="27" spans="1:22" ht="13.5" thickBot="1">
      <c r="A27" s="395">
        <v>2014</v>
      </c>
      <c r="B27" s="314">
        <v>0</v>
      </c>
      <c r="C27" s="250">
        <v>70</v>
      </c>
      <c r="D27" s="34">
        <f t="shared" si="0"/>
        <v>0</v>
      </c>
      <c r="E27" s="314">
        <v>0</v>
      </c>
      <c r="F27" s="250">
        <v>9</v>
      </c>
      <c r="G27" s="34">
        <f t="shared" si="1"/>
        <v>0</v>
      </c>
      <c r="H27" s="314">
        <v>0</v>
      </c>
      <c r="I27" s="250">
        <v>4</v>
      </c>
      <c r="J27" s="34">
        <f t="shared" si="7"/>
        <v>0</v>
      </c>
      <c r="K27" s="314">
        <v>0</v>
      </c>
      <c r="L27" s="250">
        <v>1</v>
      </c>
      <c r="M27" s="34">
        <f t="shared" si="2"/>
        <v>0</v>
      </c>
      <c r="N27" s="314"/>
      <c r="O27" s="250"/>
      <c r="P27" s="34"/>
      <c r="Q27" s="314">
        <v>0</v>
      </c>
      <c r="R27" s="250">
        <v>4</v>
      </c>
      <c r="S27" s="34">
        <f t="shared" si="6"/>
        <v>0</v>
      </c>
      <c r="T27" s="314">
        <f t="shared" si="4"/>
        <v>0</v>
      </c>
      <c r="U27" s="250">
        <f t="shared" si="5"/>
        <v>88</v>
      </c>
      <c r="V27" s="34">
        <v>0</v>
      </c>
    </row>
    <row r="28" spans="1:22" ht="13.5" thickBot="1">
      <c r="A28" s="295" t="s">
        <v>7</v>
      </c>
      <c r="B28" s="115">
        <f>SUM(B12:B27)</f>
        <v>5</v>
      </c>
      <c r="C28" s="169">
        <f>SUM(C12:C27)</f>
        <v>178017</v>
      </c>
      <c r="D28" s="320">
        <f>B28/C28</f>
        <v>2.808720515456389E-05</v>
      </c>
      <c r="E28" s="115">
        <f>SUM(E12:E27)</f>
        <v>2</v>
      </c>
      <c r="F28" s="169">
        <f>SUM(F12:F27)</f>
        <v>35649</v>
      </c>
      <c r="G28" s="320">
        <f>E28/F28</f>
        <v>5.6102555471401724E-05</v>
      </c>
      <c r="H28" s="115">
        <f>SUM(H12:H27)</f>
        <v>0</v>
      </c>
      <c r="I28" s="169">
        <f>SUM(I12:I27)</f>
        <v>1682</v>
      </c>
      <c r="J28" s="316">
        <f>H28/I28</f>
        <v>0</v>
      </c>
      <c r="K28" s="115">
        <f>SUM(K12:K27)</f>
        <v>0</v>
      </c>
      <c r="L28" s="169">
        <f>SUM(L12:L27)</f>
        <v>596</v>
      </c>
      <c r="M28" s="316">
        <f>K28/L28</f>
        <v>0</v>
      </c>
      <c r="N28" s="115">
        <f>SUM(N12:N27)</f>
        <v>0</v>
      </c>
      <c r="O28" s="169">
        <f>SUM(O12:O27)</f>
        <v>579</v>
      </c>
      <c r="P28" s="316">
        <f>N28/O28</f>
        <v>0</v>
      </c>
      <c r="Q28" s="115">
        <f>SUM(Q12:Q27)</f>
        <v>0</v>
      </c>
      <c r="R28" s="169">
        <f>SUM(R12:R27)</f>
        <v>12317</v>
      </c>
      <c r="S28" s="316">
        <f>Q28/R28</f>
        <v>0</v>
      </c>
      <c r="T28" s="115">
        <f>SUM(T12:T27)</f>
        <v>7</v>
      </c>
      <c r="U28" s="169">
        <f>SUM(U12:U27)</f>
        <v>228840</v>
      </c>
      <c r="V28" s="320">
        <f>T28/U28</f>
        <v>3.0589057857018006E-05</v>
      </c>
    </row>
    <row r="29" spans="1:21" ht="12.75">
      <c r="A29" s="237"/>
      <c r="B29" s="237"/>
      <c r="C29" s="237"/>
      <c r="D29" s="237"/>
      <c r="E29" s="237"/>
      <c r="F29" s="237"/>
      <c r="G29" s="237"/>
      <c r="H29" s="237"/>
      <c r="I29" s="237"/>
      <c r="J29" s="237"/>
      <c r="K29" s="237"/>
      <c r="L29" s="237"/>
      <c r="M29" s="237"/>
      <c r="N29" s="237"/>
      <c r="O29" s="237"/>
      <c r="P29" s="237"/>
      <c r="Q29" s="237"/>
      <c r="U29" s="288"/>
    </row>
    <row r="30" ht="12.75" customHeight="1"/>
    <row r="31" ht="13.5" customHeight="1"/>
  </sheetData>
  <sheetProtection/>
  <mergeCells count="9">
    <mergeCell ref="A4:S7"/>
    <mergeCell ref="A10:A11"/>
    <mergeCell ref="B10:D10"/>
    <mergeCell ref="E10:G10"/>
    <mergeCell ref="T10:V10"/>
    <mergeCell ref="Q10:S10"/>
    <mergeCell ref="H10:J10"/>
    <mergeCell ref="K10:M10"/>
    <mergeCell ref="N10:P10"/>
  </mergeCells>
  <printOptions/>
  <pageMargins left="0.75" right="0.75" top="1" bottom="1" header="0.5" footer="0.5"/>
  <pageSetup fitToHeight="1" fitToWidth="1" horizontalDpi="600" verticalDpi="600" orientation="landscape" scale="60" r:id="rId2"/>
  <headerFooter alignWithMargins="0">
    <oddFooter>&amp;C&amp;14B-&amp;P-4</oddFooter>
  </headerFooter>
  <drawing r:id="rId1"/>
</worksheet>
</file>

<file path=xl/worksheets/sheet15.xml><?xml version="1.0" encoding="utf-8"?>
<worksheet xmlns="http://schemas.openxmlformats.org/spreadsheetml/2006/main" xmlns:r="http://schemas.openxmlformats.org/officeDocument/2006/relationships">
  <dimension ref="A1:AB58"/>
  <sheetViews>
    <sheetView zoomScale="50" zoomScaleNormal="50" zoomScalePageLayoutView="0" workbookViewId="0" topLeftCell="A1">
      <selection activeCell="S18" sqref="S18"/>
    </sheetView>
  </sheetViews>
  <sheetFormatPr defaultColWidth="9.140625" defaultRowHeight="12.75"/>
  <cols>
    <col min="1" max="1" width="12.140625" style="0" customWidth="1"/>
    <col min="2" max="2" width="11.8515625" style="0" bestFit="1" customWidth="1"/>
    <col min="3" max="3" width="13.8515625" style="0" bestFit="1" customWidth="1"/>
    <col min="4" max="4" width="13.57421875" style="0" bestFit="1" customWidth="1"/>
    <col min="5" max="5" width="11.57421875" style="0" bestFit="1" customWidth="1"/>
    <col min="6" max="6" width="11.28125" style="0" bestFit="1" customWidth="1"/>
    <col min="7" max="7" width="13.57421875" style="0" bestFit="1" customWidth="1"/>
    <col min="8" max="8" width="11.57421875" style="0" bestFit="1" customWidth="1"/>
    <col min="9" max="9" width="11.00390625" style="0" bestFit="1" customWidth="1"/>
    <col min="10" max="10" width="13.57421875" style="0" bestFit="1" customWidth="1"/>
    <col min="11" max="11" width="11.57421875" style="0" bestFit="1" customWidth="1"/>
    <col min="12" max="12" width="10.421875" style="0" customWidth="1"/>
    <col min="13" max="13" width="13.57421875" style="0" bestFit="1" customWidth="1"/>
    <col min="14" max="16" width="14.7109375" style="0" customWidth="1"/>
  </cols>
  <sheetData>
    <row r="1" spans="1:16" ht="15.75">
      <c r="A1" s="552" t="s">
        <v>8</v>
      </c>
      <c r="B1" s="554" t="s">
        <v>13</v>
      </c>
      <c r="C1" s="550"/>
      <c r="D1" s="550"/>
      <c r="E1" s="550" t="s">
        <v>14</v>
      </c>
      <c r="F1" s="550"/>
      <c r="G1" s="550"/>
      <c r="H1" s="550" t="s">
        <v>15</v>
      </c>
      <c r="I1" s="550"/>
      <c r="J1" s="550"/>
      <c r="K1" s="550" t="s">
        <v>12</v>
      </c>
      <c r="L1" s="550"/>
      <c r="M1" s="550"/>
      <c r="N1" s="550" t="s">
        <v>7</v>
      </c>
      <c r="O1" s="550"/>
      <c r="P1" s="551"/>
    </row>
    <row r="2" spans="1:17" ht="48" thickBot="1">
      <c r="A2" s="553"/>
      <c r="B2" s="164" t="s">
        <v>4</v>
      </c>
      <c r="C2" s="165" t="s">
        <v>110</v>
      </c>
      <c r="D2" s="165" t="s">
        <v>18</v>
      </c>
      <c r="E2" s="165" t="s">
        <v>4</v>
      </c>
      <c r="F2" s="165" t="s">
        <v>110</v>
      </c>
      <c r="G2" s="165" t="s">
        <v>18</v>
      </c>
      <c r="H2" s="165" t="s">
        <v>4</v>
      </c>
      <c r="I2" s="165" t="s">
        <v>110</v>
      </c>
      <c r="J2" s="165" t="s">
        <v>18</v>
      </c>
      <c r="K2" s="165" t="s">
        <v>4</v>
      </c>
      <c r="L2" s="165" t="s">
        <v>110</v>
      </c>
      <c r="M2" s="165" t="s">
        <v>18</v>
      </c>
      <c r="N2" s="165" t="s">
        <v>4</v>
      </c>
      <c r="O2" s="165" t="s">
        <v>110</v>
      </c>
      <c r="P2" s="166" t="s">
        <v>18</v>
      </c>
      <c r="Q2">
        <v>2005</v>
      </c>
    </row>
    <row r="3" spans="1:16" ht="15">
      <c r="A3" s="117">
        <v>1984</v>
      </c>
      <c r="B3" s="118">
        <v>218</v>
      </c>
      <c r="C3" s="152">
        <v>626</v>
      </c>
      <c r="D3" s="112">
        <f>B3/C3</f>
        <v>0.34824281150159747</v>
      </c>
      <c r="E3" s="119">
        <v>69</v>
      </c>
      <c r="F3" s="152">
        <v>186</v>
      </c>
      <c r="G3" s="112">
        <f>E3/F3</f>
        <v>0.3709677419354839</v>
      </c>
      <c r="H3" s="119">
        <v>62</v>
      </c>
      <c r="I3" s="152">
        <v>186</v>
      </c>
      <c r="J3" s="112">
        <f>H3/I3</f>
        <v>0.3333333333333333</v>
      </c>
      <c r="K3" s="120">
        <v>32</v>
      </c>
      <c r="L3" s="153">
        <v>89</v>
      </c>
      <c r="M3" s="112">
        <f>K3/L3</f>
        <v>0.3595505617977528</v>
      </c>
      <c r="N3" s="158">
        <f>B3+E3+H3+K3</f>
        <v>381</v>
      </c>
      <c r="O3" s="158">
        <f>C3+F3+I3+L3</f>
        <v>1087</v>
      </c>
      <c r="P3" s="159">
        <f>N3/O3</f>
        <v>0.35050597976080955</v>
      </c>
    </row>
    <row r="4" spans="1:16" ht="15">
      <c r="A4" s="111">
        <v>1985</v>
      </c>
      <c r="B4" s="121">
        <v>360</v>
      </c>
      <c r="C4" s="154">
        <v>1099</v>
      </c>
      <c r="D4" s="102">
        <f aca="true" t="shared" si="0" ref="D4:D25">B4/C4</f>
        <v>0.3275705186533212</v>
      </c>
      <c r="E4" s="122">
        <v>102</v>
      </c>
      <c r="F4" s="154">
        <v>263</v>
      </c>
      <c r="G4" s="102">
        <f aca="true" t="shared" si="1" ref="G4:G26">E4/F4</f>
        <v>0.38783269961977185</v>
      </c>
      <c r="H4" s="122">
        <v>91</v>
      </c>
      <c r="I4" s="154">
        <v>259</v>
      </c>
      <c r="J4" s="102">
        <f aca="true" t="shared" si="2" ref="J4:J26">H4/I4</f>
        <v>0.35135135135135137</v>
      </c>
      <c r="K4" s="113">
        <v>38</v>
      </c>
      <c r="L4" s="155">
        <v>137</v>
      </c>
      <c r="M4" s="102">
        <f aca="true" t="shared" si="3" ref="M4:M26">K4/L4</f>
        <v>0.2773722627737226</v>
      </c>
      <c r="N4" s="160">
        <f aca="true" t="shared" si="4" ref="N4:O21">B4+E4+H4+K4</f>
        <v>591</v>
      </c>
      <c r="O4" s="160">
        <f t="shared" si="4"/>
        <v>1758</v>
      </c>
      <c r="P4" s="161">
        <f aca="true" t="shared" si="5" ref="P4:P26">N4/O4</f>
        <v>0.3361774744027304</v>
      </c>
    </row>
    <row r="5" spans="1:16" ht="15">
      <c r="A5" s="111">
        <v>1986</v>
      </c>
      <c r="B5" s="121">
        <v>477</v>
      </c>
      <c r="C5" s="154">
        <v>1342</v>
      </c>
      <c r="D5" s="102">
        <f t="shared" si="0"/>
        <v>0.3554396423248882</v>
      </c>
      <c r="E5" s="122">
        <v>134</v>
      </c>
      <c r="F5" s="154">
        <v>319</v>
      </c>
      <c r="G5" s="102">
        <f t="shared" si="1"/>
        <v>0.4200626959247649</v>
      </c>
      <c r="H5" s="122">
        <v>132</v>
      </c>
      <c r="I5" s="154">
        <v>337</v>
      </c>
      <c r="J5" s="102">
        <f t="shared" si="2"/>
        <v>0.3916913946587537</v>
      </c>
      <c r="K5" s="113">
        <v>65</v>
      </c>
      <c r="L5" s="155">
        <v>177</v>
      </c>
      <c r="M5" s="102">
        <f t="shared" si="3"/>
        <v>0.3672316384180791</v>
      </c>
      <c r="N5" s="160">
        <f t="shared" si="4"/>
        <v>808</v>
      </c>
      <c r="O5" s="160">
        <f t="shared" si="4"/>
        <v>2175</v>
      </c>
      <c r="P5" s="161">
        <f t="shared" si="5"/>
        <v>0.3714942528735632</v>
      </c>
    </row>
    <row r="6" spans="1:16" ht="15">
      <c r="A6" s="111">
        <v>1987</v>
      </c>
      <c r="B6" s="121">
        <v>696</v>
      </c>
      <c r="C6" s="154">
        <v>2236</v>
      </c>
      <c r="D6" s="102">
        <f t="shared" si="0"/>
        <v>0.3112701252236136</v>
      </c>
      <c r="E6" s="122">
        <v>146</v>
      </c>
      <c r="F6" s="154">
        <v>402</v>
      </c>
      <c r="G6" s="102">
        <f t="shared" si="1"/>
        <v>0.36318407960199006</v>
      </c>
      <c r="H6" s="122">
        <v>112</v>
      </c>
      <c r="I6" s="154">
        <v>385</v>
      </c>
      <c r="J6" s="102">
        <f t="shared" si="2"/>
        <v>0.2909090909090909</v>
      </c>
      <c r="K6" s="113">
        <v>66</v>
      </c>
      <c r="L6" s="155">
        <v>220</v>
      </c>
      <c r="M6" s="102">
        <f t="shared" si="3"/>
        <v>0.3</v>
      </c>
      <c r="N6" s="160">
        <f t="shared" si="4"/>
        <v>1020</v>
      </c>
      <c r="O6" s="160">
        <f t="shared" si="4"/>
        <v>3243</v>
      </c>
      <c r="P6" s="161">
        <f t="shared" si="5"/>
        <v>0.3145235892691952</v>
      </c>
    </row>
    <row r="7" spans="1:16" ht="15">
      <c r="A7" s="111">
        <v>1988</v>
      </c>
      <c r="B7" s="121">
        <v>671</v>
      </c>
      <c r="C7" s="154">
        <v>1958</v>
      </c>
      <c r="D7" s="102">
        <f t="shared" si="0"/>
        <v>0.34269662921348315</v>
      </c>
      <c r="E7" s="122">
        <v>385</v>
      </c>
      <c r="F7" s="154">
        <v>1218</v>
      </c>
      <c r="G7" s="102">
        <f t="shared" si="1"/>
        <v>0.3160919540229885</v>
      </c>
      <c r="H7" s="122">
        <v>162</v>
      </c>
      <c r="I7" s="154">
        <v>512</v>
      </c>
      <c r="J7" s="102">
        <f t="shared" si="2"/>
        <v>0.31640625</v>
      </c>
      <c r="K7" s="113">
        <v>57</v>
      </c>
      <c r="L7" s="155">
        <v>166</v>
      </c>
      <c r="M7" s="102">
        <f t="shared" si="3"/>
        <v>0.3433734939759036</v>
      </c>
      <c r="N7" s="160">
        <f t="shared" si="4"/>
        <v>1275</v>
      </c>
      <c r="O7" s="160">
        <f t="shared" si="4"/>
        <v>3854</v>
      </c>
      <c r="P7" s="161">
        <f t="shared" si="5"/>
        <v>0.3308251167618059</v>
      </c>
    </row>
    <row r="8" spans="1:16" ht="15">
      <c r="A8" s="111">
        <v>1989</v>
      </c>
      <c r="B8" s="121">
        <v>865</v>
      </c>
      <c r="C8" s="154">
        <v>2877</v>
      </c>
      <c r="D8" s="102">
        <f t="shared" si="0"/>
        <v>0.30066041014946127</v>
      </c>
      <c r="E8" s="122">
        <v>407</v>
      </c>
      <c r="F8" s="154">
        <v>1295</v>
      </c>
      <c r="G8" s="102">
        <f t="shared" si="1"/>
        <v>0.3142857142857143</v>
      </c>
      <c r="H8" s="122">
        <v>178</v>
      </c>
      <c r="I8" s="154">
        <v>573</v>
      </c>
      <c r="J8" s="102">
        <f t="shared" si="2"/>
        <v>0.3106457242582897</v>
      </c>
      <c r="K8" s="113">
        <v>34</v>
      </c>
      <c r="L8" s="155">
        <v>142</v>
      </c>
      <c r="M8" s="102">
        <f t="shared" si="3"/>
        <v>0.23943661971830985</v>
      </c>
      <c r="N8" s="160">
        <f t="shared" si="4"/>
        <v>1484</v>
      </c>
      <c r="O8" s="160">
        <f t="shared" si="4"/>
        <v>4887</v>
      </c>
      <c r="P8" s="161">
        <f t="shared" si="5"/>
        <v>0.30366277880090037</v>
      </c>
    </row>
    <row r="9" spans="1:16" ht="15">
      <c r="A9" s="111">
        <v>1990</v>
      </c>
      <c r="B9" s="121">
        <v>925</v>
      </c>
      <c r="C9" s="154">
        <v>3026</v>
      </c>
      <c r="D9" s="102">
        <f t="shared" si="0"/>
        <v>0.30568407138136156</v>
      </c>
      <c r="E9" s="122">
        <v>313</v>
      </c>
      <c r="F9" s="154">
        <v>948</v>
      </c>
      <c r="G9" s="102">
        <f t="shared" si="1"/>
        <v>0.33016877637130804</v>
      </c>
      <c r="H9" s="122">
        <v>101</v>
      </c>
      <c r="I9" s="154">
        <v>345</v>
      </c>
      <c r="J9" s="102">
        <f t="shared" si="2"/>
        <v>0.2927536231884058</v>
      </c>
      <c r="K9" s="113">
        <v>17</v>
      </c>
      <c r="L9" s="155">
        <v>57</v>
      </c>
      <c r="M9" s="102">
        <f t="shared" si="3"/>
        <v>0.2982456140350877</v>
      </c>
      <c r="N9" s="160">
        <f t="shared" si="4"/>
        <v>1356</v>
      </c>
      <c r="O9" s="160">
        <f t="shared" si="4"/>
        <v>4376</v>
      </c>
      <c r="P9" s="161">
        <f t="shared" si="5"/>
        <v>0.30987202925045704</v>
      </c>
    </row>
    <row r="10" spans="1:16" ht="15">
      <c r="A10" s="111">
        <v>1991</v>
      </c>
      <c r="B10" s="121">
        <v>1536</v>
      </c>
      <c r="C10" s="154">
        <v>5577</v>
      </c>
      <c r="D10" s="102">
        <f t="shared" si="0"/>
        <v>0.27541689080150616</v>
      </c>
      <c r="E10" s="122">
        <v>342</v>
      </c>
      <c r="F10" s="154">
        <v>1226</v>
      </c>
      <c r="G10" s="102">
        <f t="shared" si="1"/>
        <v>0.27895595432300163</v>
      </c>
      <c r="H10" s="122">
        <v>106</v>
      </c>
      <c r="I10" s="154">
        <v>380</v>
      </c>
      <c r="J10" s="102">
        <f t="shared" si="2"/>
        <v>0.2789473684210526</v>
      </c>
      <c r="K10" s="113">
        <v>10</v>
      </c>
      <c r="L10" s="155">
        <v>44</v>
      </c>
      <c r="M10" s="102">
        <f t="shared" si="3"/>
        <v>0.22727272727272727</v>
      </c>
      <c r="N10" s="160">
        <f t="shared" si="4"/>
        <v>1994</v>
      </c>
      <c r="O10" s="160">
        <f t="shared" si="4"/>
        <v>7227</v>
      </c>
      <c r="P10" s="161">
        <f t="shared" si="5"/>
        <v>0.27590978275909783</v>
      </c>
    </row>
    <row r="11" spans="1:16" ht="15">
      <c r="A11" s="111">
        <v>1992</v>
      </c>
      <c r="B11" s="121">
        <v>1568</v>
      </c>
      <c r="C11" s="154">
        <v>5576</v>
      </c>
      <c r="D11" s="102">
        <f t="shared" si="0"/>
        <v>0.2812051649928264</v>
      </c>
      <c r="E11" s="122">
        <v>453</v>
      </c>
      <c r="F11" s="154">
        <v>1524</v>
      </c>
      <c r="G11" s="102">
        <f t="shared" si="1"/>
        <v>0.297244094488189</v>
      </c>
      <c r="H11" s="122">
        <v>130</v>
      </c>
      <c r="I11" s="154">
        <v>498</v>
      </c>
      <c r="J11" s="102">
        <f t="shared" si="2"/>
        <v>0.26104417670682734</v>
      </c>
      <c r="K11" s="113">
        <v>9</v>
      </c>
      <c r="L11" s="155">
        <v>39</v>
      </c>
      <c r="M11" s="102">
        <f t="shared" si="3"/>
        <v>0.23076923076923078</v>
      </c>
      <c r="N11" s="160">
        <f t="shared" si="4"/>
        <v>2160</v>
      </c>
      <c r="O11" s="160">
        <f t="shared" si="4"/>
        <v>7637</v>
      </c>
      <c r="P11" s="161">
        <f t="shared" si="5"/>
        <v>0.2828335733926935</v>
      </c>
    </row>
    <row r="12" spans="1:16" ht="15">
      <c r="A12" s="111">
        <v>1993</v>
      </c>
      <c r="B12" s="121">
        <v>1757</v>
      </c>
      <c r="C12" s="154">
        <v>7305</v>
      </c>
      <c r="D12" s="102">
        <f t="shared" si="0"/>
        <v>0.2405201916495551</v>
      </c>
      <c r="E12" s="122">
        <v>582</v>
      </c>
      <c r="F12" s="154">
        <v>2279</v>
      </c>
      <c r="G12" s="102">
        <f t="shared" si="1"/>
        <v>0.25537516454585346</v>
      </c>
      <c r="H12" s="122">
        <v>121</v>
      </c>
      <c r="I12" s="154">
        <v>619</v>
      </c>
      <c r="J12" s="102">
        <f t="shared" si="2"/>
        <v>0.19547657512116318</v>
      </c>
      <c r="K12" s="113">
        <v>8</v>
      </c>
      <c r="L12" s="155">
        <v>41</v>
      </c>
      <c r="M12" s="102">
        <f t="shared" si="3"/>
        <v>0.1951219512195122</v>
      </c>
      <c r="N12" s="160">
        <f t="shared" si="4"/>
        <v>2468</v>
      </c>
      <c r="O12" s="160">
        <f t="shared" si="4"/>
        <v>10244</v>
      </c>
      <c r="P12" s="161">
        <f t="shared" si="5"/>
        <v>0.24092151503319015</v>
      </c>
    </row>
    <row r="13" spans="1:16" ht="15">
      <c r="A13" s="111">
        <v>1994</v>
      </c>
      <c r="B13" s="121">
        <v>1264</v>
      </c>
      <c r="C13" s="154">
        <v>4727</v>
      </c>
      <c r="D13" s="102">
        <f t="shared" si="0"/>
        <v>0.26740004231013326</v>
      </c>
      <c r="E13" s="122">
        <v>522</v>
      </c>
      <c r="F13" s="154">
        <v>1900</v>
      </c>
      <c r="G13" s="102">
        <f t="shared" si="1"/>
        <v>0.27473684210526317</v>
      </c>
      <c r="H13" s="122">
        <v>232</v>
      </c>
      <c r="I13" s="154">
        <v>845</v>
      </c>
      <c r="J13" s="102">
        <f t="shared" si="2"/>
        <v>0.27455621301775146</v>
      </c>
      <c r="K13" s="113">
        <v>16</v>
      </c>
      <c r="L13" s="155">
        <v>65</v>
      </c>
      <c r="M13" s="102">
        <f t="shared" si="3"/>
        <v>0.24615384615384617</v>
      </c>
      <c r="N13" s="160">
        <f t="shared" si="4"/>
        <v>2034</v>
      </c>
      <c r="O13" s="160">
        <f t="shared" si="4"/>
        <v>7537</v>
      </c>
      <c r="P13" s="161">
        <f t="shared" si="5"/>
        <v>0.2698686480031843</v>
      </c>
    </row>
    <row r="14" spans="1:16" ht="15">
      <c r="A14" s="111">
        <v>1995</v>
      </c>
      <c r="B14" s="121">
        <v>1018</v>
      </c>
      <c r="C14" s="154">
        <v>4267</v>
      </c>
      <c r="D14" s="102">
        <f t="shared" si="0"/>
        <v>0.23857511131942816</v>
      </c>
      <c r="E14" s="122">
        <v>460</v>
      </c>
      <c r="F14" s="154">
        <v>2108</v>
      </c>
      <c r="G14" s="102">
        <f t="shared" si="1"/>
        <v>0.21821631878557876</v>
      </c>
      <c r="H14" s="122">
        <v>289</v>
      </c>
      <c r="I14" s="154">
        <v>1335</v>
      </c>
      <c r="J14" s="102">
        <f t="shared" si="2"/>
        <v>0.21647940074906366</v>
      </c>
      <c r="K14" s="113">
        <v>21</v>
      </c>
      <c r="L14" s="155">
        <v>112</v>
      </c>
      <c r="M14" s="102">
        <f t="shared" si="3"/>
        <v>0.1875</v>
      </c>
      <c r="N14" s="160">
        <f t="shared" si="4"/>
        <v>1788</v>
      </c>
      <c r="O14" s="160">
        <f t="shared" si="4"/>
        <v>7822</v>
      </c>
      <c r="P14" s="161">
        <f t="shared" si="5"/>
        <v>0.22858603937611863</v>
      </c>
    </row>
    <row r="15" spans="1:16" ht="15">
      <c r="A15" s="111">
        <v>1996</v>
      </c>
      <c r="B15" s="121">
        <v>4713</v>
      </c>
      <c r="C15" s="154">
        <v>14034</v>
      </c>
      <c r="D15" s="102">
        <f t="shared" si="0"/>
        <v>0.3358272766139376</v>
      </c>
      <c r="E15" s="122">
        <v>1849</v>
      </c>
      <c r="F15" s="154">
        <v>6223</v>
      </c>
      <c r="G15" s="102">
        <f t="shared" si="1"/>
        <v>0.2971235738389844</v>
      </c>
      <c r="H15" s="122">
        <v>592</v>
      </c>
      <c r="I15" s="154">
        <v>2000</v>
      </c>
      <c r="J15" s="102">
        <f t="shared" si="2"/>
        <v>0.296</v>
      </c>
      <c r="K15" s="113">
        <v>3</v>
      </c>
      <c r="L15" s="155">
        <v>44</v>
      </c>
      <c r="M15" s="102">
        <f t="shared" si="3"/>
        <v>0.06818181818181818</v>
      </c>
      <c r="N15" s="160">
        <f t="shared" si="4"/>
        <v>7157</v>
      </c>
      <c r="O15" s="160">
        <f t="shared" si="4"/>
        <v>22301</v>
      </c>
      <c r="P15" s="161">
        <f t="shared" si="5"/>
        <v>0.3209273126765616</v>
      </c>
    </row>
    <row r="16" spans="1:16" ht="15">
      <c r="A16" s="111">
        <v>1997</v>
      </c>
      <c r="B16" s="121">
        <v>3721</v>
      </c>
      <c r="C16" s="154">
        <v>13634</v>
      </c>
      <c r="D16" s="102">
        <f t="shared" si="0"/>
        <v>0.27292063957752677</v>
      </c>
      <c r="E16" s="122">
        <v>1408</v>
      </c>
      <c r="F16" s="154">
        <v>5780</v>
      </c>
      <c r="G16" s="102">
        <f t="shared" si="1"/>
        <v>0.24359861591695503</v>
      </c>
      <c r="H16" s="122">
        <v>507</v>
      </c>
      <c r="I16" s="154">
        <v>2014</v>
      </c>
      <c r="J16" s="102">
        <f t="shared" si="2"/>
        <v>0.25173783515392256</v>
      </c>
      <c r="K16" s="113">
        <v>5</v>
      </c>
      <c r="L16" s="155">
        <v>58</v>
      </c>
      <c r="M16" s="102">
        <f t="shared" si="3"/>
        <v>0.08620689655172414</v>
      </c>
      <c r="N16" s="160">
        <f t="shared" si="4"/>
        <v>5641</v>
      </c>
      <c r="O16" s="160">
        <f t="shared" si="4"/>
        <v>21486</v>
      </c>
      <c r="P16" s="161">
        <f t="shared" si="5"/>
        <v>0.26254305128921157</v>
      </c>
    </row>
    <row r="17" spans="1:16" ht="15">
      <c r="A17" s="111">
        <v>1998</v>
      </c>
      <c r="B17" s="121">
        <v>2247</v>
      </c>
      <c r="C17" s="154">
        <v>9892</v>
      </c>
      <c r="D17" s="102">
        <f t="shared" si="0"/>
        <v>0.22715325515568136</v>
      </c>
      <c r="E17" s="122">
        <v>1074</v>
      </c>
      <c r="F17" s="154">
        <v>4721</v>
      </c>
      <c r="G17" s="102">
        <f t="shared" si="1"/>
        <v>0.2274941749629316</v>
      </c>
      <c r="H17" s="122">
        <v>259</v>
      </c>
      <c r="I17" s="154">
        <v>1197</v>
      </c>
      <c r="J17" s="102">
        <f t="shared" si="2"/>
        <v>0.21637426900584794</v>
      </c>
      <c r="K17" s="113">
        <v>4</v>
      </c>
      <c r="L17" s="155">
        <v>30</v>
      </c>
      <c r="M17" s="102">
        <f t="shared" si="3"/>
        <v>0.13333333333333333</v>
      </c>
      <c r="N17" s="160">
        <f t="shared" si="4"/>
        <v>3584</v>
      </c>
      <c r="O17" s="160">
        <f t="shared" si="4"/>
        <v>15840</v>
      </c>
      <c r="P17" s="161">
        <f t="shared" si="5"/>
        <v>0.22626262626262628</v>
      </c>
    </row>
    <row r="18" spans="1:16" ht="15">
      <c r="A18" s="111">
        <v>1999</v>
      </c>
      <c r="B18" s="114">
        <v>1733</v>
      </c>
      <c r="C18" s="154">
        <v>8612</v>
      </c>
      <c r="D18" s="102">
        <f t="shared" si="0"/>
        <v>0.2012308406874129</v>
      </c>
      <c r="E18" s="122">
        <v>695</v>
      </c>
      <c r="F18" s="154">
        <v>3900</v>
      </c>
      <c r="G18" s="102">
        <f t="shared" si="1"/>
        <v>0.1782051282051282</v>
      </c>
      <c r="H18" s="122">
        <v>281</v>
      </c>
      <c r="I18" s="154">
        <v>1325</v>
      </c>
      <c r="J18" s="102">
        <f t="shared" si="2"/>
        <v>0.2120754716981132</v>
      </c>
      <c r="K18" s="113">
        <v>4</v>
      </c>
      <c r="L18" s="155">
        <v>27</v>
      </c>
      <c r="M18" s="102">
        <f t="shared" si="3"/>
        <v>0.14814814814814814</v>
      </c>
      <c r="N18" s="160">
        <f t="shared" si="4"/>
        <v>2713</v>
      </c>
      <c r="O18" s="160">
        <f t="shared" si="4"/>
        <v>13864</v>
      </c>
      <c r="P18" s="161">
        <f t="shared" si="5"/>
        <v>0.1956866705135603</v>
      </c>
    </row>
    <row r="19" spans="1:16" ht="15">
      <c r="A19" s="111">
        <v>2000</v>
      </c>
      <c r="B19" s="114">
        <v>1351</v>
      </c>
      <c r="C19" s="154">
        <v>7864</v>
      </c>
      <c r="D19" s="102">
        <f t="shared" si="0"/>
        <v>0.17179552390640895</v>
      </c>
      <c r="E19" s="122">
        <v>623</v>
      </c>
      <c r="F19" s="154">
        <v>3624</v>
      </c>
      <c r="G19" s="102">
        <f t="shared" si="1"/>
        <v>0.17190949227373067</v>
      </c>
      <c r="H19" s="122">
        <v>150</v>
      </c>
      <c r="I19" s="154">
        <v>925</v>
      </c>
      <c r="J19" s="102">
        <f t="shared" si="2"/>
        <v>0.16216216216216217</v>
      </c>
      <c r="K19" s="113">
        <v>6</v>
      </c>
      <c r="L19" s="155">
        <v>20</v>
      </c>
      <c r="M19" s="102">
        <f t="shared" si="3"/>
        <v>0.3</v>
      </c>
      <c r="N19" s="160">
        <f t="shared" si="4"/>
        <v>2130</v>
      </c>
      <c r="O19" s="160">
        <f t="shared" si="4"/>
        <v>12433</v>
      </c>
      <c r="P19" s="161">
        <f t="shared" si="5"/>
        <v>0.17131826590525215</v>
      </c>
    </row>
    <row r="20" spans="1:16" ht="15">
      <c r="A20" s="111">
        <v>2001</v>
      </c>
      <c r="B20" s="114">
        <v>931</v>
      </c>
      <c r="C20" s="154">
        <v>6750</v>
      </c>
      <c r="D20" s="102">
        <f t="shared" si="0"/>
        <v>0.13792592592592592</v>
      </c>
      <c r="E20" s="122">
        <v>528</v>
      </c>
      <c r="F20" s="154">
        <v>3865</v>
      </c>
      <c r="G20" s="102">
        <f t="shared" si="1"/>
        <v>0.13661060802069858</v>
      </c>
      <c r="H20" s="122">
        <v>207</v>
      </c>
      <c r="I20" s="154">
        <v>1288</v>
      </c>
      <c r="J20" s="102">
        <f t="shared" si="2"/>
        <v>0.16071428571428573</v>
      </c>
      <c r="K20" s="113">
        <v>2</v>
      </c>
      <c r="L20" s="155">
        <v>17</v>
      </c>
      <c r="M20" s="102">
        <f t="shared" si="3"/>
        <v>0.11764705882352941</v>
      </c>
      <c r="N20" s="160">
        <f t="shared" si="4"/>
        <v>1668</v>
      </c>
      <c r="O20" s="160">
        <f t="shared" si="4"/>
        <v>11920</v>
      </c>
      <c r="P20" s="161">
        <f t="shared" si="5"/>
        <v>0.13993288590604028</v>
      </c>
    </row>
    <row r="21" spans="1:16" ht="15">
      <c r="A21" s="111">
        <v>2002</v>
      </c>
      <c r="B21" s="114">
        <v>492</v>
      </c>
      <c r="C21" s="154">
        <v>5201</v>
      </c>
      <c r="D21" s="102">
        <f t="shared" si="0"/>
        <v>0.09459719284752932</v>
      </c>
      <c r="E21" s="113">
        <v>314</v>
      </c>
      <c r="F21" s="154">
        <v>3408</v>
      </c>
      <c r="G21" s="102">
        <f t="shared" si="1"/>
        <v>0.09213615023474178</v>
      </c>
      <c r="H21" s="113">
        <v>203</v>
      </c>
      <c r="I21" s="154">
        <v>1493</v>
      </c>
      <c r="J21" s="102">
        <f t="shared" si="2"/>
        <v>0.13596784996651037</v>
      </c>
      <c r="K21" s="113">
        <v>0</v>
      </c>
      <c r="L21" s="155">
        <v>11</v>
      </c>
      <c r="M21" s="102">
        <f t="shared" si="3"/>
        <v>0</v>
      </c>
      <c r="N21" s="160">
        <f t="shared" si="4"/>
        <v>1009</v>
      </c>
      <c r="O21" s="160">
        <f t="shared" si="4"/>
        <v>10113</v>
      </c>
      <c r="P21" s="161">
        <f t="shared" si="5"/>
        <v>0.09977256995945813</v>
      </c>
    </row>
    <row r="22" spans="1:16" ht="15">
      <c r="A22" s="111">
        <v>2003</v>
      </c>
      <c r="B22" s="114">
        <v>233</v>
      </c>
      <c r="C22" s="154">
        <v>1861</v>
      </c>
      <c r="D22" s="102">
        <f t="shared" si="0"/>
        <v>0.12520150456743687</v>
      </c>
      <c r="E22" s="113">
        <v>92</v>
      </c>
      <c r="F22" s="154">
        <v>687</v>
      </c>
      <c r="G22" s="102">
        <f t="shared" si="1"/>
        <v>0.1339155749636099</v>
      </c>
      <c r="H22" s="113">
        <v>40</v>
      </c>
      <c r="I22" s="154">
        <v>382</v>
      </c>
      <c r="J22" s="102">
        <f t="shared" si="2"/>
        <v>0.10471204188481675</v>
      </c>
      <c r="K22" s="113">
        <v>0</v>
      </c>
      <c r="L22" s="155">
        <v>2</v>
      </c>
      <c r="M22" s="102">
        <f>K22/L22</f>
        <v>0</v>
      </c>
      <c r="N22" s="160">
        <f aca="true" t="shared" si="6" ref="N22:O25">B22+E22+H22+K22</f>
        <v>365</v>
      </c>
      <c r="O22" s="160">
        <f t="shared" si="6"/>
        <v>2932</v>
      </c>
      <c r="P22" s="161">
        <f>N22/O22</f>
        <v>0.12448840381991814</v>
      </c>
    </row>
    <row r="23" spans="1:16" ht="15">
      <c r="A23" s="111">
        <v>2004</v>
      </c>
      <c r="B23" s="114">
        <v>141</v>
      </c>
      <c r="C23" s="154">
        <v>1089</v>
      </c>
      <c r="D23" s="102">
        <f t="shared" si="0"/>
        <v>0.12947658402203857</v>
      </c>
      <c r="E23" s="113">
        <v>68</v>
      </c>
      <c r="F23" s="154">
        <v>392</v>
      </c>
      <c r="G23" s="102">
        <f t="shared" si="1"/>
        <v>0.17346938775510204</v>
      </c>
      <c r="H23" s="113">
        <v>47</v>
      </c>
      <c r="I23" s="154">
        <v>266</v>
      </c>
      <c r="J23" s="102">
        <f t="shared" si="2"/>
        <v>0.17669172932330826</v>
      </c>
      <c r="K23" s="113">
        <v>0</v>
      </c>
      <c r="L23" s="155">
        <v>8</v>
      </c>
      <c r="M23" s="102">
        <f>K23/L23</f>
        <v>0</v>
      </c>
      <c r="N23" s="160">
        <f t="shared" si="6"/>
        <v>256</v>
      </c>
      <c r="O23" s="160">
        <f t="shared" si="6"/>
        <v>1755</v>
      </c>
      <c r="P23" s="161">
        <f>N23/O23</f>
        <v>0.14586894586894586</v>
      </c>
    </row>
    <row r="24" spans="1:16" ht="15">
      <c r="A24" s="111">
        <v>2005</v>
      </c>
      <c r="B24" s="114">
        <v>42</v>
      </c>
      <c r="C24" s="154">
        <v>436</v>
      </c>
      <c r="D24" s="102">
        <f t="shared" si="0"/>
        <v>0.0963302752293578</v>
      </c>
      <c r="E24" s="113">
        <v>13</v>
      </c>
      <c r="F24" s="154">
        <v>189</v>
      </c>
      <c r="G24" s="102">
        <f t="shared" si="1"/>
        <v>0.06878306878306878</v>
      </c>
      <c r="H24" s="113">
        <v>7</v>
      </c>
      <c r="I24" s="154">
        <v>56</v>
      </c>
      <c r="J24" s="102">
        <f t="shared" si="2"/>
        <v>0.125</v>
      </c>
      <c r="K24" s="113">
        <v>0</v>
      </c>
      <c r="L24" s="155">
        <v>3</v>
      </c>
      <c r="M24" s="102">
        <f>K24/L24</f>
        <v>0</v>
      </c>
      <c r="N24" s="160">
        <f t="shared" si="6"/>
        <v>62</v>
      </c>
      <c r="O24" s="160">
        <f t="shared" si="6"/>
        <v>684</v>
      </c>
      <c r="P24" s="161">
        <f>N24/O24</f>
        <v>0.09064327485380116</v>
      </c>
    </row>
    <row r="25" spans="1:16" ht="15.75" thickBot="1">
      <c r="A25" s="123">
        <v>2006</v>
      </c>
      <c r="B25" s="140">
        <v>5</v>
      </c>
      <c r="C25" s="156">
        <v>11</v>
      </c>
      <c r="D25" s="141">
        <f t="shared" si="0"/>
        <v>0.45454545454545453</v>
      </c>
      <c r="E25" s="142">
        <v>1</v>
      </c>
      <c r="F25" s="156">
        <v>4</v>
      </c>
      <c r="G25" s="141">
        <f t="shared" si="1"/>
        <v>0.25</v>
      </c>
      <c r="H25" s="142">
        <v>0</v>
      </c>
      <c r="I25" s="156">
        <v>3</v>
      </c>
      <c r="J25" s="141">
        <f t="shared" si="2"/>
        <v>0</v>
      </c>
      <c r="K25" s="142">
        <v>0</v>
      </c>
      <c r="L25" s="157">
        <v>0</v>
      </c>
      <c r="M25" s="141">
        <v>0</v>
      </c>
      <c r="N25" s="162">
        <f t="shared" si="6"/>
        <v>6</v>
      </c>
      <c r="O25" s="162">
        <f t="shared" si="6"/>
        <v>18</v>
      </c>
      <c r="P25" s="163">
        <f>N25/O25</f>
        <v>0.3333333333333333</v>
      </c>
    </row>
    <row r="26" spans="1:16" ht="16.5" thickBot="1">
      <c r="A26" s="105" t="s">
        <v>7</v>
      </c>
      <c r="B26" s="109">
        <f>SUM(B3:B25)</f>
        <v>26964</v>
      </c>
      <c r="C26" s="109">
        <f>SUM(C3:C25)</f>
        <v>110000</v>
      </c>
      <c r="D26" s="110">
        <f>B26/C26</f>
        <v>0.24512727272727272</v>
      </c>
      <c r="E26" s="109">
        <f>SUM(E3:E25)</f>
        <v>10580</v>
      </c>
      <c r="F26" s="109">
        <f>SUM(F3:F25)</f>
        <v>46461</v>
      </c>
      <c r="G26" s="110">
        <f t="shared" si="1"/>
        <v>0.22771787090247736</v>
      </c>
      <c r="H26" s="109">
        <f>SUM(H3:H25)</f>
        <v>4009</v>
      </c>
      <c r="I26" s="109">
        <f>SUM(I3:I25)</f>
        <v>17223</v>
      </c>
      <c r="J26" s="110">
        <f t="shared" si="2"/>
        <v>0.2327701329617372</v>
      </c>
      <c r="K26" s="109">
        <f>SUM(K3:K25)</f>
        <v>397</v>
      </c>
      <c r="L26" s="109">
        <f>SUM(L3:L25)</f>
        <v>1509</v>
      </c>
      <c r="M26" s="110">
        <f t="shared" si="3"/>
        <v>0.26308813783962887</v>
      </c>
      <c r="N26" s="167">
        <f>SUM(N3:N25)</f>
        <v>41950</v>
      </c>
      <c r="O26" s="167">
        <f>SUM(O3:O25)</f>
        <v>175193</v>
      </c>
      <c r="P26" s="168">
        <f t="shared" si="5"/>
        <v>0.23945020634386077</v>
      </c>
    </row>
    <row r="30" ht="12.75">
      <c r="B30" t="s">
        <v>48</v>
      </c>
    </row>
    <row r="31" ht="13.5" thickBot="1">
      <c r="A31">
        <v>2006</v>
      </c>
    </row>
    <row r="32" spans="1:16" ht="15.75">
      <c r="A32" s="552" t="s">
        <v>8</v>
      </c>
      <c r="B32" s="555" t="s">
        <v>13</v>
      </c>
      <c r="C32" s="550"/>
      <c r="D32" s="556"/>
      <c r="E32" s="555" t="s">
        <v>14</v>
      </c>
      <c r="F32" s="550"/>
      <c r="G32" s="551"/>
      <c r="H32" s="554" t="s">
        <v>15</v>
      </c>
      <c r="I32" s="550"/>
      <c r="J32" s="556"/>
      <c r="K32" s="555" t="s">
        <v>12</v>
      </c>
      <c r="L32" s="550"/>
      <c r="M32" s="551"/>
      <c r="N32" s="554" t="s">
        <v>7</v>
      </c>
      <c r="O32" s="550"/>
      <c r="P32" s="551"/>
    </row>
    <row r="33" spans="1:27" ht="48" thickBot="1">
      <c r="A33" s="553"/>
      <c r="B33" s="202" t="s">
        <v>4</v>
      </c>
      <c r="C33" s="203" t="s">
        <v>110</v>
      </c>
      <c r="D33" s="215" t="s">
        <v>18</v>
      </c>
      <c r="E33" s="202" t="s">
        <v>4</v>
      </c>
      <c r="F33" s="203" t="s">
        <v>110</v>
      </c>
      <c r="G33" s="204" t="s">
        <v>18</v>
      </c>
      <c r="H33" s="214" t="s">
        <v>4</v>
      </c>
      <c r="I33" s="203" t="s">
        <v>110</v>
      </c>
      <c r="J33" s="215" t="s">
        <v>18</v>
      </c>
      <c r="K33" s="202" t="s">
        <v>4</v>
      </c>
      <c r="L33" s="203" t="s">
        <v>110</v>
      </c>
      <c r="M33" s="204" t="s">
        <v>18</v>
      </c>
      <c r="N33" s="164" t="s">
        <v>4</v>
      </c>
      <c r="O33" s="165" t="s">
        <v>110</v>
      </c>
      <c r="P33" s="166" t="s">
        <v>18</v>
      </c>
      <c r="Q33" t="s">
        <v>48</v>
      </c>
      <c r="T33" s="198" t="s">
        <v>67</v>
      </c>
      <c r="U33" s="200" t="s">
        <v>46</v>
      </c>
      <c r="V33" s="200" t="s">
        <v>41</v>
      </c>
      <c r="W33" s="200" t="s">
        <v>47</v>
      </c>
      <c r="X33" s="200" t="s">
        <v>42</v>
      </c>
      <c r="Y33" s="200" t="s">
        <v>43</v>
      </c>
      <c r="Z33" s="200" t="s">
        <v>44</v>
      </c>
      <c r="AA33" s="200" t="s">
        <v>49</v>
      </c>
    </row>
    <row r="34" spans="1:28" ht="15">
      <c r="A34" s="184">
        <v>1984</v>
      </c>
      <c r="B34" s="190">
        <v>184</v>
      </c>
      <c r="C34" s="209">
        <v>465</v>
      </c>
      <c r="D34" s="101">
        <f>B34/C34</f>
        <v>0.3956989247311828</v>
      </c>
      <c r="E34" s="195">
        <v>66</v>
      </c>
      <c r="F34" s="209">
        <v>132</v>
      </c>
      <c r="G34" s="171">
        <f>E34/F34</f>
        <v>0.5</v>
      </c>
      <c r="H34" s="190">
        <v>51</v>
      </c>
      <c r="I34" s="209">
        <v>117</v>
      </c>
      <c r="J34" s="101">
        <f>H34/I34</f>
        <v>0.4358974358974359</v>
      </c>
      <c r="K34" s="186">
        <v>50</v>
      </c>
      <c r="L34" s="207">
        <v>90</v>
      </c>
      <c r="M34" s="101">
        <f>K34/L34</f>
        <v>0.5555555555555556</v>
      </c>
      <c r="N34" s="192">
        <f>B34+E34+H34+K34</f>
        <v>351</v>
      </c>
      <c r="O34" s="188">
        <f>C34+F34+I34+L34</f>
        <v>804</v>
      </c>
      <c r="P34" s="189">
        <f>N34/O34</f>
        <v>0.43656716417910446</v>
      </c>
      <c r="T34" s="199">
        <v>1984</v>
      </c>
      <c r="U34" s="201">
        <v>30</v>
      </c>
      <c r="V34" s="201">
        <v>465</v>
      </c>
      <c r="W34" s="201">
        <v>60</v>
      </c>
      <c r="X34" s="201">
        <v>132</v>
      </c>
      <c r="Y34" s="201">
        <v>117</v>
      </c>
      <c r="Z34" s="201" t="s">
        <v>25</v>
      </c>
      <c r="AA34" s="201" t="s">
        <v>25</v>
      </c>
      <c r="AB34">
        <f>SUM(U34,W34)</f>
        <v>90</v>
      </c>
    </row>
    <row r="35" spans="1:28" ht="15">
      <c r="A35" s="2">
        <v>1985</v>
      </c>
      <c r="B35" s="191">
        <v>244</v>
      </c>
      <c r="C35" s="206">
        <v>552</v>
      </c>
      <c r="D35" s="103">
        <f aca="true" t="shared" si="7" ref="D35:D57">B35/C35</f>
        <v>0.4420289855072464</v>
      </c>
      <c r="E35" s="121">
        <v>74</v>
      </c>
      <c r="F35" s="206">
        <v>158</v>
      </c>
      <c r="G35" s="172">
        <f aca="true" t="shared" si="8" ref="G35:G58">E35/F35</f>
        <v>0.46835443037974683</v>
      </c>
      <c r="H35" s="191">
        <v>71</v>
      </c>
      <c r="I35" s="206">
        <v>147</v>
      </c>
      <c r="J35" s="103">
        <f aca="true" t="shared" si="9" ref="J35:J58">H35/I35</f>
        <v>0.48299319727891155</v>
      </c>
      <c r="K35" s="187">
        <v>50</v>
      </c>
      <c r="L35" s="205">
        <v>93</v>
      </c>
      <c r="M35" s="103">
        <f aca="true" t="shared" si="10" ref="M35:M52">K35/L35</f>
        <v>0.5376344086021505</v>
      </c>
      <c r="N35" s="193">
        <f aca="true" t="shared" si="11" ref="N35:N56">B35+E35+H35+K35</f>
        <v>439</v>
      </c>
      <c r="O35" s="160">
        <f aca="true" t="shared" si="12" ref="O35:O56">C35+F35+I35+L35</f>
        <v>950</v>
      </c>
      <c r="P35" s="161">
        <f aca="true" t="shared" si="13" ref="P35:P52">N35/O35</f>
        <v>0.46210526315789474</v>
      </c>
      <c r="T35" s="199">
        <v>1985</v>
      </c>
      <c r="U35" s="201">
        <v>22</v>
      </c>
      <c r="V35" s="201">
        <v>552</v>
      </c>
      <c r="W35" s="201">
        <v>71</v>
      </c>
      <c r="X35" s="201">
        <v>158</v>
      </c>
      <c r="Y35" s="201">
        <v>147</v>
      </c>
      <c r="Z35" s="201" t="s">
        <v>25</v>
      </c>
      <c r="AA35" s="201" t="s">
        <v>25</v>
      </c>
      <c r="AB35">
        <f aca="true" t="shared" si="14" ref="AB35:AB58">SUM(U35,W35)</f>
        <v>93</v>
      </c>
    </row>
    <row r="36" spans="1:28" ht="15">
      <c r="A36" s="2">
        <v>1986</v>
      </c>
      <c r="B36" s="191">
        <v>451</v>
      </c>
      <c r="C36" s="206">
        <v>1016</v>
      </c>
      <c r="D36" s="103">
        <f t="shared" si="7"/>
        <v>0.4438976377952756</v>
      </c>
      <c r="E36" s="121">
        <v>97</v>
      </c>
      <c r="F36" s="206">
        <v>232</v>
      </c>
      <c r="G36" s="172">
        <f t="shared" si="8"/>
        <v>0.41810344827586204</v>
      </c>
      <c r="H36" s="191">
        <v>114</v>
      </c>
      <c r="I36" s="206">
        <v>265</v>
      </c>
      <c r="J36" s="103">
        <f t="shared" si="9"/>
        <v>0.43018867924528303</v>
      </c>
      <c r="K36" s="187">
        <v>68</v>
      </c>
      <c r="L36" s="205">
        <v>137</v>
      </c>
      <c r="M36" s="103">
        <f t="shared" si="10"/>
        <v>0.49635036496350365</v>
      </c>
      <c r="N36" s="193">
        <f t="shared" si="11"/>
        <v>730</v>
      </c>
      <c r="O36" s="160">
        <f t="shared" si="12"/>
        <v>1650</v>
      </c>
      <c r="P36" s="161">
        <f t="shared" si="13"/>
        <v>0.44242424242424244</v>
      </c>
      <c r="T36" s="199">
        <v>1986</v>
      </c>
      <c r="U36" s="201">
        <v>23</v>
      </c>
      <c r="V36" s="201">
        <v>1016</v>
      </c>
      <c r="W36" s="201">
        <v>114</v>
      </c>
      <c r="X36" s="201">
        <v>232</v>
      </c>
      <c r="Y36" s="201">
        <v>265</v>
      </c>
      <c r="Z36" s="201" t="s">
        <v>25</v>
      </c>
      <c r="AA36" s="201" t="s">
        <v>25</v>
      </c>
      <c r="AB36">
        <f t="shared" si="14"/>
        <v>137</v>
      </c>
    </row>
    <row r="37" spans="1:28" ht="15">
      <c r="A37" s="2">
        <v>1987</v>
      </c>
      <c r="B37" s="191">
        <v>492</v>
      </c>
      <c r="C37" s="206">
        <v>1016</v>
      </c>
      <c r="D37" s="103">
        <f t="shared" si="7"/>
        <v>0.484251968503937</v>
      </c>
      <c r="E37" s="121">
        <v>98</v>
      </c>
      <c r="F37" s="206">
        <v>236</v>
      </c>
      <c r="G37" s="172">
        <f t="shared" si="8"/>
        <v>0.4152542372881356</v>
      </c>
      <c r="H37" s="191">
        <v>87</v>
      </c>
      <c r="I37" s="206">
        <v>187</v>
      </c>
      <c r="J37" s="103">
        <f t="shared" si="9"/>
        <v>0.46524064171123</v>
      </c>
      <c r="K37" s="187">
        <v>64</v>
      </c>
      <c r="L37" s="205">
        <v>148</v>
      </c>
      <c r="M37" s="103">
        <f t="shared" si="10"/>
        <v>0.43243243243243246</v>
      </c>
      <c r="N37" s="193">
        <f t="shared" si="11"/>
        <v>741</v>
      </c>
      <c r="O37" s="160">
        <f t="shared" si="12"/>
        <v>1587</v>
      </c>
      <c r="P37" s="161">
        <f t="shared" si="13"/>
        <v>0.4669187145557656</v>
      </c>
      <c r="T37" s="199">
        <v>1987</v>
      </c>
      <c r="U37" s="201">
        <v>40</v>
      </c>
      <c r="V37" s="201">
        <v>1016</v>
      </c>
      <c r="W37" s="201">
        <v>108</v>
      </c>
      <c r="X37" s="201">
        <v>236</v>
      </c>
      <c r="Y37" s="201">
        <v>187</v>
      </c>
      <c r="Z37" s="201" t="s">
        <v>25</v>
      </c>
      <c r="AA37" s="201" t="s">
        <v>25</v>
      </c>
      <c r="AB37">
        <f t="shared" si="14"/>
        <v>148</v>
      </c>
    </row>
    <row r="38" spans="1:28" ht="15">
      <c r="A38" s="2">
        <v>1988</v>
      </c>
      <c r="B38" s="191">
        <v>589</v>
      </c>
      <c r="C38" s="206">
        <v>1502</v>
      </c>
      <c r="D38" s="103">
        <f t="shared" si="7"/>
        <v>0.39214380825565914</v>
      </c>
      <c r="E38" s="121">
        <v>355</v>
      </c>
      <c r="F38" s="206">
        <v>851</v>
      </c>
      <c r="G38" s="172">
        <f t="shared" si="8"/>
        <v>0.4171562867215041</v>
      </c>
      <c r="H38" s="191">
        <v>147</v>
      </c>
      <c r="I38" s="206">
        <v>398</v>
      </c>
      <c r="J38" s="103">
        <f t="shared" si="9"/>
        <v>0.3693467336683417</v>
      </c>
      <c r="K38" s="187">
        <v>69</v>
      </c>
      <c r="L38" s="205">
        <v>190</v>
      </c>
      <c r="M38" s="103">
        <f t="shared" si="10"/>
        <v>0.3631578947368421</v>
      </c>
      <c r="N38" s="193">
        <f t="shared" si="11"/>
        <v>1160</v>
      </c>
      <c r="O38" s="160">
        <f t="shared" si="12"/>
        <v>2941</v>
      </c>
      <c r="P38" s="161">
        <f t="shared" si="13"/>
        <v>0.3944236654199252</v>
      </c>
      <c r="T38" s="199">
        <v>1988</v>
      </c>
      <c r="U38" s="201">
        <v>41</v>
      </c>
      <c r="V38" s="201">
        <v>1502</v>
      </c>
      <c r="W38" s="201">
        <v>149</v>
      </c>
      <c r="X38" s="201">
        <v>851</v>
      </c>
      <c r="Y38" s="201">
        <v>398</v>
      </c>
      <c r="Z38" s="201" t="s">
        <v>25</v>
      </c>
      <c r="AA38" s="201" t="s">
        <v>25</v>
      </c>
      <c r="AB38">
        <f t="shared" si="14"/>
        <v>190</v>
      </c>
    </row>
    <row r="39" spans="1:28" ht="15">
      <c r="A39" s="2">
        <v>1989</v>
      </c>
      <c r="B39" s="191">
        <v>634</v>
      </c>
      <c r="C39" s="206">
        <v>1472</v>
      </c>
      <c r="D39" s="103">
        <f t="shared" si="7"/>
        <v>0.43070652173913043</v>
      </c>
      <c r="E39" s="121">
        <v>330</v>
      </c>
      <c r="F39" s="206">
        <v>734</v>
      </c>
      <c r="G39" s="172">
        <f t="shared" si="8"/>
        <v>0.44959128065395093</v>
      </c>
      <c r="H39" s="191">
        <v>145</v>
      </c>
      <c r="I39" s="206">
        <v>330</v>
      </c>
      <c r="J39" s="103">
        <f t="shared" si="9"/>
        <v>0.4393939393939394</v>
      </c>
      <c r="K39" s="187">
        <v>46</v>
      </c>
      <c r="L39" s="205">
        <v>99</v>
      </c>
      <c r="M39" s="103">
        <f t="shared" si="10"/>
        <v>0.46464646464646464</v>
      </c>
      <c r="N39" s="193">
        <f t="shared" si="11"/>
        <v>1155</v>
      </c>
      <c r="O39" s="160">
        <f t="shared" si="12"/>
        <v>2635</v>
      </c>
      <c r="P39" s="161">
        <f t="shared" si="13"/>
        <v>0.43833017077798864</v>
      </c>
      <c r="T39" s="199">
        <v>1989</v>
      </c>
      <c r="U39" s="201">
        <v>26</v>
      </c>
      <c r="V39" s="201">
        <v>1472</v>
      </c>
      <c r="W39" s="201">
        <v>73</v>
      </c>
      <c r="X39" s="201">
        <v>734</v>
      </c>
      <c r="Y39" s="201">
        <v>330</v>
      </c>
      <c r="Z39" s="201" t="s">
        <v>25</v>
      </c>
      <c r="AA39" s="201" t="s">
        <v>25</v>
      </c>
      <c r="AB39">
        <f t="shared" si="14"/>
        <v>99</v>
      </c>
    </row>
    <row r="40" spans="1:28" ht="15">
      <c r="A40" s="2">
        <v>1990</v>
      </c>
      <c r="B40" s="191">
        <v>931</v>
      </c>
      <c r="C40" s="206">
        <v>2282</v>
      </c>
      <c r="D40" s="103">
        <f t="shared" si="7"/>
        <v>0.40797546012269936</v>
      </c>
      <c r="E40" s="121">
        <v>254</v>
      </c>
      <c r="F40" s="206">
        <v>643</v>
      </c>
      <c r="G40" s="172">
        <f t="shared" si="8"/>
        <v>0.39502332814930013</v>
      </c>
      <c r="H40" s="191">
        <v>103</v>
      </c>
      <c r="I40" s="206">
        <v>270</v>
      </c>
      <c r="J40" s="103">
        <f t="shared" si="9"/>
        <v>0.3814814814814815</v>
      </c>
      <c r="K40" s="187">
        <v>29</v>
      </c>
      <c r="L40" s="205">
        <v>46</v>
      </c>
      <c r="M40" s="103">
        <f t="shared" si="10"/>
        <v>0.6304347826086957</v>
      </c>
      <c r="N40" s="193">
        <f t="shared" si="11"/>
        <v>1317</v>
      </c>
      <c r="O40" s="160">
        <f t="shared" si="12"/>
        <v>3241</v>
      </c>
      <c r="P40" s="161">
        <f t="shared" si="13"/>
        <v>0.40635606294353593</v>
      </c>
      <c r="T40" s="199">
        <v>1990</v>
      </c>
      <c r="U40" s="201">
        <v>11</v>
      </c>
      <c r="V40" s="201">
        <v>2282</v>
      </c>
      <c r="W40" s="201">
        <v>35</v>
      </c>
      <c r="X40" s="201">
        <v>643</v>
      </c>
      <c r="Y40" s="201">
        <v>270</v>
      </c>
      <c r="Z40" s="201" t="s">
        <v>25</v>
      </c>
      <c r="AA40" s="201" t="s">
        <v>25</v>
      </c>
      <c r="AB40">
        <f t="shared" si="14"/>
        <v>46</v>
      </c>
    </row>
    <row r="41" spans="1:28" ht="15">
      <c r="A41" s="2">
        <v>1991</v>
      </c>
      <c r="B41" s="191">
        <v>1391</v>
      </c>
      <c r="C41" s="206">
        <v>3472</v>
      </c>
      <c r="D41" s="103">
        <f t="shared" si="7"/>
        <v>0.4006336405529954</v>
      </c>
      <c r="E41" s="121">
        <v>297</v>
      </c>
      <c r="F41" s="206">
        <v>733</v>
      </c>
      <c r="G41" s="172">
        <f t="shared" si="8"/>
        <v>0.4051841746248295</v>
      </c>
      <c r="H41" s="191">
        <v>93</v>
      </c>
      <c r="I41" s="206">
        <v>208</v>
      </c>
      <c r="J41" s="103">
        <f t="shared" si="9"/>
        <v>0.44711538461538464</v>
      </c>
      <c r="K41" s="187">
        <v>17</v>
      </c>
      <c r="L41" s="205">
        <v>33</v>
      </c>
      <c r="M41" s="103">
        <f t="shared" si="10"/>
        <v>0.5151515151515151</v>
      </c>
      <c r="N41" s="193">
        <f t="shared" si="11"/>
        <v>1798</v>
      </c>
      <c r="O41" s="160">
        <f t="shared" si="12"/>
        <v>4446</v>
      </c>
      <c r="P41" s="161">
        <f t="shared" si="13"/>
        <v>0.404408457040036</v>
      </c>
      <c r="T41" s="199">
        <v>1991</v>
      </c>
      <c r="U41" s="201">
        <v>7</v>
      </c>
      <c r="V41" s="201">
        <v>3472</v>
      </c>
      <c r="W41" s="201">
        <v>26</v>
      </c>
      <c r="X41" s="201">
        <v>733</v>
      </c>
      <c r="Y41" s="201">
        <v>208</v>
      </c>
      <c r="Z41" s="201" t="s">
        <v>25</v>
      </c>
      <c r="AA41" s="201" t="s">
        <v>25</v>
      </c>
      <c r="AB41">
        <f t="shared" si="14"/>
        <v>33</v>
      </c>
    </row>
    <row r="42" spans="1:28" ht="15">
      <c r="A42" s="2">
        <v>1992</v>
      </c>
      <c r="B42" s="191">
        <v>1628</v>
      </c>
      <c r="C42" s="206">
        <v>4798</v>
      </c>
      <c r="D42" s="103">
        <f t="shared" si="7"/>
        <v>0.33930804501875783</v>
      </c>
      <c r="E42" s="121">
        <v>414</v>
      </c>
      <c r="F42" s="206">
        <v>1011</v>
      </c>
      <c r="G42" s="172">
        <f t="shared" si="8"/>
        <v>0.4094955489614243</v>
      </c>
      <c r="H42" s="191">
        <v>143</v>
      </c>
      <c r="I42" s="206">
        <v>414</v>
      </c>
      <c r="J42" s="103">
        <f t="shared" si="9"/>
        <v>0.34541062801932365</v>
      </c>
      <c r="K42" s="187">
        <v>11</v>
      </c>
      <c r="L42" s="205">
        <v>33</v>
      </c>
      <c r="M42" s="103">
        <f t="shared" si="10"/>
        <v>0.3333333333333333</v>
      </c>
      <c r="N42" s="193">
        <f t="shared" si="11"/>
        <v>2196</v>
      </c>
      <c r="O42" s="160">
        <f t="shared" si="12"/>
        <v>6256</v>
      </c>
      <c r="P42" s="161">
        <f t="shared" si="13"/>
        <v>0.3510230179028133</v>
      </c>
      <c r="T42" s="199">
        <v>1992</v>
      </c>
      <c r="U42" s="201">
        <v>3</v>
      </c>
      <c r="V42" s="201">
        <v>4798</v>
      </c>
      <c r="W42" s="201">
        <v>30</v>
      </c>
      <c r="X42" s="201">
        <v>1011</v>
      </c>
      <c r="Y42" s="201">
        <v>414</v>
      </c>
      <c r="Z42" s="201" t="s">
        <v>25</v>
      </c>
      <c r="AA42" s="201" t="s">
        <v>25</v>
      </c>
      <c r="AB42">
        <f t="shared" si="14"/>
        <v>33</v>
      </c>
    </row>
    <row r="43" spans="1:28" ht="15">
      <c r="A43" s="2">
        <v>1993</v>
      </c>
      <c r="B43" s="191">
        <v>1684</v>
      </c>
      <c r="C43" s="206">
        <v>4737</v>
      </c>
      <c r="D43" s="103">
        <f t="shared" si="7"/>
        <v>0.35549926113573993</v>
      </c>
      <c r="E43" s="121">
        <v>523</v>
      </c>
      <c r="F43" s="206">
        <v>1342</v>
      </c>
      <c r="G43" s="172">
        <f t="shared" si="8"/>
        <v>0.3897168405365127</v>
      </c>
      <c r="H43" s="191">
        <v>143</v>
      </c>
      <c r="I43" s="206">
        <v>445</v>
      </c>
      <c r="J43" s="103">
        <f t="shared" si="9"/>
        <v>0.32134831460674157</v>
      </c>
      <c r="K43" s="187">
        <v>15</v>
      </c>
      <c r="L43" s="205">
        <v>28</v>
      </c>
      <c r="M43" s="103">
        <f t="shared" si="10"/>
        <v>0.5357142857142857</v>
      </c>
      <c r="N43" s="193">
        <f t="shared" si="11"/>
        <v>2365</v>
      </c>
      <c r="O43" s="160">
        <f t="shared" si="12"/>
        <v>6552</v>
      </c>
      <c r="P43" s="161">
        <f t="shared" si="13"/>
        <v>0.36095848595848595</v>
      </c>
      <c r="T43" s="199">
        <v>1993</v>
      </c>
      <c r="U43" s="201">
        <v>4</v>
      </c>
      <c r="V43" s="201">
        <v>4737</v>
      </c>
      <c r="W43" s="201">
        <v>24</v>
      </c>
      <c r="X43" s="201">
        <v>1342</v>
      </c>
      <c r="Y43" s="201">
        <v>445</v>
      </c>
      <c r="Z43" s="201" t="s">
        <v>25</v>
      </c>
      <c r="AA43" s="201" t="s">
        <v>25</v>
      </c>
      <c r="AB43">
        <f t="shared" si="14"/>
        <v>28</v>
      </c>
    </row>
    <row r="44" spans="1:28" ht="15">
      <c r="A44" s="2">
        <v>1994</v>
      </c>
      <c r="B44" s="191">
        <v>1397</v>
      </c>
      <c r="C44" s="206">
        <v>4293</v>
      </c>
      <c r="D44" s="103">
        <f t="shared" si="7"/>
        <v>0.32541346377824365</v>
      </c>
      <c r="E44" s="121">
        <v>545</v>
      </c>
      <c r="F44" s="206">
        <v>1621</v>
      </c>
      <c r="G44" s="172">
        <f t="shared" si="8"/>
        <v>0.3362122146822949</v>
      </c>
      <c r="H44" s="191">
        <v>234</v>
      </c>
      <c r="I44" s="206">
        <v>741</v>
      </c>
      <c r="J44" s="103">
        <f t="shared" si="9"/>
        <v>0.3157894736842105</v>
      </c>
      <c r="K44" s="187">
        <v>26</v>
      </c>
      <c r="L44" s="205">
        <v>69</v>
      </c>
      <c r="M44" s="103">
        <f t="shared" si="10"/>
        <v>0.37681159420289856</v>
      </c>
      <c r="N44" s="193">
        <f t="shared" si="11"/>
        <v>2202</v>
      </c>
      <c r="O44" s="160">
        <f t="shared" si="12"/>
        <v>6724</v>
      </c>
      <c r="P44" s="161">
        <f t="shared" si="13"/>
        <v>0.3274836406900654</v>
      </c>
      <c r="T44" s="199">
        <v>1994</v>
      </c>
      <c r="U44" s="201">
        <v>5</v>
      </c>
      <c r="V44" s="201">
        <v>4293</v>
      </c>
      <c r="W44" s="201">
        <v>64</v>
      </c>
      <c r="X44" s="201">
        <v>1621</v>
      </c>
      <c r="Y44" s="201">
        <v>741</v>
      </c>
      <c r="Z44" s="201" t="s">
        <v>25</v>
      </c>
      <c r="AA44" s="201" t="s">
        <v>25</v>
      </c>
      <c r="AB44">
        <f t="shared" si="14"/>
        <v>69</v>
      </c>
    </row>
    <row r="45" spans="1:28" ht="15">
      <c r="A45" s="2">
        <v>1995</v>
      </c>
      <c r="B45" s="191">
        <v>1092</v>
      </c>
      <c r="C45" s="206">
        <v>3384</v>
      </c>
      <c r="D45" s="103">
        <f t="shared" si="7"/>
        <v>0.32269503546099293</v>
      </c>
      <c r="E45" s="121">
        <v>456</v>
      </c>
      <c r="F45" s="206">
        <v>1343</v>
      </c>
      <c r="G45" s="172">
        <f t="shared" si="8"/>
        <v>0.33953834698436336</v>
      </c>
      <c r="H45" s="191">
        <v>253</v>
      </c>
      <c r="I45" s="206">
        <v>826</v>
      </c>
      <c r="J45" s="103">
        <f t="shared" si="9"/>
        <v>0.3062953995157385</v>
      </c>
      <c r="K45" s="187">
        <v>30</v>
      </c>
      <c r="L45" s="205">
        <v>76</v>
      </c>
      <c r="M45" s="103">
        <f t="shared" si="10"/>
        <v>0.39473684210526316</v>
      </c>
      <c r="N45" s="193">
        <f t="shared" si="11"/>
        <v>1831</v>
      </c>
      <c r="O45" s="160">
        <f t="shared" si="12"/>
        <v>5629</v>
      </c>
      <c r="P45" s="161">
        <f t="shared" si="13"/>
        <v>0.3252798010303784</v>
      </c>
      <c r="T45" s="199">
        <v>1995</v>
      </c>
      <c r="U45" s="201">
        <v>9</v>
      </c>
      <c r="V45" s="201">
        <v>3384</v>
      </c>
      <c r="W45" s="201">
        <v>67</v>
      </c>
      <c r="X45" s="201">
        <v>1343</v>
      </c>
      <c r="Y45" s="201">
        <v>826</v>
      </c>
      <c r="Z45" s="201" t="s">
        <v>25</v>
      </c>
      <c r="AA45" s="201" t="s">
        <v>25</v>
      </c>
      <c r="AB45">
        <f t="shared" si="14"/>
        <v>76</v>
      </c>
    </row>
    <row r="46" spans="1:28" ht="15">
      <c r="A46" s="2">
        <v>1996</v>
      </c>
      <c r="B46" s="191">
        <v>5451</v>
      </c>
      <c r="C46" s="206">
        <v>15084</v>
      </c>
      <c r="D46" s="103">
        <f t="shared" si="7"/>
        <v>0.36137629276054095</v>
      </c>
      <c r="E46" s="121">
        <v>2197</v>
      </c>
      <c r="F46" s="206">
        <v>6491</v>
      </c>
      <c r="G46" s="172">
        <f t="shared" si="8"/>
        <v>0.33846864889847483</v>
      </c>
      <c r="H46" s="191">
        <v>655</v>
      </c>
      <c r="I46" s="206">
        <v>1885</v>
      </c>
      <c r="J46" s="103">
        <f t="shared" si="9"/>
        <v>0.34748010610079577</v>
      </c>
      <c r="K46" s="187">
        <v>10</v>
      </c>
      <c r="L46" s="205">
        <v>36</v>
      </c>
      <c r="M46" s="103">
        <f t="shared" si="10"/>
        <v>0.2777777777777778</v>
      </c>
      <c r="N46" s="193">
        <f t="shared" si="11"/>
        <v>8313</v>
      </c>
      <c r="O46" s="160">
        <f t="shared" si="12"/>
        <v>23496</v>
      </c>
      <c r="P46" s="161">
        <f t="shared" si="13"/>
        <v>0.35380490296220635</v>
      </c>
      <c r="T46" s="199">
        <v>1996</v>
      </c>
      <c r="U46" s="201">
        <v>7</v>
      </c>
      <c r="V46" s="201">
        <v>15084</v>
      </c>
      <c r="W46" s="201">
        <v>29</v>
      </c>
      <c r="X46" s="201">
        <v>6491</v>
      </c>
      <c r="Y46" s="201">
        <v>1885</v>
      </c>
      <c r="Z46" s="201" t="s">
        <v>25</v>
      </c>
      <c r="AA46" s="201" t="s">
        <v>25</v>
      </c>
      <c r="AB46">
        <f t="shared" si="14"/>
        <v>36</v>
      </c>
    </row>
    <row r="47" spans="1:28" ht="15">
      <c r="A47" s="2">
        <v>1997</v>
      </c>
      <c r="B47" s="191">
        <v>4607</v>
      </c>
      <c r="C47" s="206">
        <v>15180</v>
      </c>
      <c r="D47" s="103">
        <f t="shared" si="7"/>
        <v>0.30349143610013174</v>
      </c>
      <c r="E47" s="121">
        <v>1864</v>
      </c>
      <c r="F47" s="206">
        <v>6540</v>
      </c>
      <c r="G47" s="172">
        <f t="shared" si="8"/>
        <v>0.2850152905198777</v>
      </c>
      <c r="H47" s="191">
        <v>586</v>
      </c>
      <c r="I47" s="206">
        <v>2150</v>
      </c>
      <c r="J47" s="103">
        <f t="shared" si="9"/>
        <v>0.2725581395348837</v>
      </c>
      <c r="K47" s="187">
        <v>10</v>
      </c>
      <c r="L47" s="205">
        <v>47</v>
      </c>
      <c r="M47" s="103">
        <f t="shared" si="10"/>
        <v>0.2127659574468085</v>
      </c>
      <c r="N47" s="193">
        <f t="shared" si="11"/>
        <v>7067</v>
      </c>
      <c r="O47" s="160">
        <f t="shared" si="12"/>
        <v>23917</v>
      </c>
      <c r="P47" s="161">
        <f t="shared" si="13"/>
        <v>0.29548020236651756</v>
      </c>
      <c r="T47" s="199">
        <v>1997</v>
      </c>
      <c r="U47" s="201">
        <v>2</v>
      </c>
      <c r="V47" s="201">
        <v>15180</v>
      </c>
      <c r="W47" s="201">
        <v>45</v>
      </c>
      <c r="X47" s="201">
        <v>6540</v>
      </c>
      <c r="Y47" s="201">
        <v>2150</v>
      </c>
      <c r="Z47" s="201">
        <v>2</v>
      </c>
      <c r="AA47" s="201" t="s">
        <v>25</v>
      </c>
      <c r="AB47">
        <f t="shared" si="14"/>
        <v>47</v>
      </c>
    </row>
    <row r="48" spans="1:28" ht="15">
      <c r="A48" s="2">
        <v>1998</v>
      </c>
      <c r="B48" s="191">
        <v>3307</v>
      </c>
      <c r="C48" s="206">
        <v>14123</v>
      </c>
      <c r="D48" s="103">
        <f t="shared" si="7"/>
        <v>0.23415704878566876</v>
      </c>
      <c r="E48" s="121">
        <v>1869</v>
      </c>
      <c r="F48" s="206">
        <v>7471</v>
      </c>
      <c r="G48" s="172">
        <f t="shared" si="8"/>
        <v>0.2501673136126355</v>
      </c>
      <c r="H48" s="191">
        <v>407</v>
      </c>
      <c r="I48" s="206">
        <v>1695</v>
      </c>
      <c r="J48" s="103">
        <f t="shared" si="9"/>
        <v>0.240117994100295</v>
      </c>
      <c r="K48" s="187">
        <v>10</v>
      </c>
      <c r="L48" s="205">
        <v>19</v>
      </c>
      <c r="M48" s="103">
        <f t="shared" si="10"/>
        <v>0.5263157894736842</v>
      </c>
      <c r="N48" s="193">
        <f t="shared" si="11"/>
        <v>5593</v>
      </c>
      <c r="O48" s="160">
        <f t="shared" si="12"/>
        <v>23308</v>
      </c>
      <c r="P48" s="161">
        <f t="shared" si="13"/>
        <v>0.2399605285738802</v>
      </c>
      <c r="T48" s="199">
        <v>1998</v>
      </c>
      <c r="U48" s="201">
        <v>1</v>
      </c>
      <c r="V48" s="201">
        <v>14123</v>
      </c>
      <c r="W48" s="201">
        <v>18</v>
      </c>
      <c r="X48" s="201">
        <v>7471</v>
      </c>
      <c r="Y48" s="201">
        <v>1695</v>
      </c>
      <c r="Z48" s="201">
        <v>4</v>
      </c>
      <c r="AA48" s="201">
        <v>1</v>
      </c>
      <c r="AB48">
        <f t="shared" si="14"/>
        <v>19</v>
      </c>
    </row>
    <row r="49" spans="1:28" ht="15">
      <c r="A49" s="2">
        <v>1999</v>
      </c>
      <c r="B49" s="191">
        <v>2462</v>
      </c>
      <c r="C49" s="206">
        <v>12054</v>
      </c>
      <c r="D49" s="103">
        <f t="shared" si="7"/>
        <v>0.20424755267960842</v>
      </c>
      <c r="E49" s="121">
        <v>1120</v>
      </c>
      <c r="F49" s="206">
        <v>5383</v>
      </c>
      <c r="G49" s="172">
        <f t="shared" si="8"/>
        <v>0.20806241872561768</v>
      </c>
      <c r="H49" s="191">
        <v>402</v>
      </c>
      <c r="I49" s="206">
        <v>1877</v>
      </c>
      <c r="J49" s="103">
        <f t="shared" si="9"/>
        <v>0.21417155034629728</v>
      </c>
      <c r="K49" s="187">
        <v>4</v>
      </c>
      <c r="L49" s="205">
        <v>34</v>
      </c>
      <c r="M49" s="103">
        <f t="shared" si="10"/>
        <v>0.11764705882352941</v>
      </c>
      <c r="N49" s="193">
        <f t="shared" si="11"/>
        <v>3988</v>
      </c>
      <c r="O49" s="160">
        <f t="shared" si="12"/>
        <v>19348</v>
      </c>
      <c r="P49" s="161">
        <f t="shared" si="13"/>
        <v>0.20611949555509612</v>
      </c>
      <c r="T49" s="199">
        <v>1999</v>
      </c>
      <c r="U49" s="201">
        <v>2</v>
      </c>
      <c r="V49" s="201">
        <v>12054</v>
      </c>
      <c r="W49" s="201">
        <v>32</v>
      </c>
      <c r="X49" s="201">
        <v>5383</v>
      </c>
      <c r="Y49" s="201">
        <v>1877</v>
      </c>
      <c r="Z49" s="201">
        <v>2</v>
      </c>
      <c r="AA49" s="201" t="s">
        <v>25</v>
      </c>
      <c r="AB49">
        <f t="shared" si="14"/>
        <v>34</v>
      </c>
    </row>
    <row r="50" spans="1:28" ht="15">
      <c r="A50" s="2">
        <v>2000</v>
      </c>
      <c r="B50" s="191">
        <v>2175</v>
      </c>
      <c r="C50" s="206">
        <v>12193</v>
      </c>
      <c r="D50" s="103">
        <f t="shared" si="7"/>
        <v>0.17838103830066432</v>
      </c>
      <c r="E50" s="121">
        <v>869</v>
      </c>
      <c r="F50" s="206">
        <v>5285</v>
      </c>
      <c r="G50" s="172">
        <f t="shared" si="8"/>
        <v>0.16442762535477767</v>
      </c>
      <c r="H50" s="191">
        <v>274</v>
      </c>
      <c r="I50" s="206">
        <v>1485</v>
      </c>
      <c r="J50" s="103">
        <f t="shared" si="9"/>
        <v>0.18451178451178452</v>
      </c>
      <c r="K50" s="187">
        <v>7</v>
      </c>
      <c r="L50" s="205">
        <v>34</v>
      </c>
      <c r="M50" s="103">
        <f t="shared" si="10"/>
        <v>0.20588235294117646</v>
      </c>
      <c r="N50" s="193">
        <f t="shared" si="11"/>
        <v>3325</v>
      </c>
      <c r="O50" s="160">
        <f t="shared" si="12"/>
        <v>18997</v>
      </c>
      <c r="P50" s="161">
        <f t="shared" si="13"/>
        <v>0.17502763594251725</v>
      </c>
      <c r="T50" s="199">
        <v>2000</v>
      </c>
      <c r="U50" s="201">
        <v>2</v>
      </c>
      <c r="V50" s="201">
        <v>12193</v>
      </c>
      <c r="W50" s="201">
        <v>32</v>
      </c>
      <c r="X50" s="201">
        <v>5285</v>
      </c>
      <c r="Y50" s="201">
        <v>1485</v>
      </c>
      <c r="Z50" s="201" t="s">
        <v>25</v>
      </c>
      <c r="AA50" s="201" t="s">
        <v>25</v>
      </c>
      <c r="AB50">
        <f t="shared" si="14"/>
        <v>34</v>
      </c>
    </row>
    <row r="51" spans="1:28" ht="15">
      <c r="A51" s="2">
        <v>2001</v>
      </c>
      <c r="B51" s="191">
        <v>1649</v>
      </c>
      <c r="C51" s="206">
        <v>10639</v>
      </c>
      <c r="D51" s="103">
        <f t="shared" si="7"/>
        <v>0.1549957702791616</v>
      </c>
      <c r="E51" s="121">
        <v>947</v>
      </c>
      <c r="F51" s="206">
        <v>6333</v>
      </c>
      <c r="G51" s="172">
        <f t="shared" si="8"/>
        <v>0.14953418600979</v>
      </c>
      <c r="H51" s="191">
        <v>312</v>
      </c>
      <c r="I51" s="206">
        <v>1909</v>
      </c>
      <c r="J51" s="103">
        <f t="shared" si="9"/>
        <v>0.16343635411210058</v>
      </c>
      <c r="K51" s="187">
        <v>1</v>
      </c>
      <c r="L51" s="205">
        <v>16</v>
      </c>
      <c r="M51" s="103">
        <f t="shared" si="10"/>
        <v>0.0625</v>
      </c>
      <c r="N51" s="193">
        <f t="shared" si="11"/>
        <v>2909</v>
      </c>
      <c r="O51" s="160">
        <f t="shared" si="12"/>
        <v>18897</v>
      </c>
      <c r="P51" s="161">
        <f t="shared" si="13"/>
        <v>0.15393977880086787</v>
      </c>
      <c r="T51" s="199">
        <v>2001</v>
      </c>
      <c r="U51" s="201">
        <v>1</v>
      </c>
      <c r="V51" s="201">
        <v>10639</v>
      </c>
      <c r="W51" s="201">
        <v>15</v>
      </c>
      <c r="X51" s="201">
        <v>6333</v>
      </c>
      <c r="Y51" s="201">
        <v>1909</v>
      </c>
      <c r="Z51" s="201">
        <v>2</v>
      </c>
      <c r="AA51" s="201" t="s">
        <v>25</v>
      </c>
      <c r="AB51">
        <f t="shared" si="14"/>
        <v>16</v>
      </c>
    </row>
    <row r="52" spans="1:28" ht="15">
      <c r="A52" s="2">
        <v>2002</v>
      </c>
      <c r="B52" s="191">
        <v>686</v>
      </c>
      <c r="C52" s="206">
        <v>4790</v>
      </c>
      <c r="D52" s="103">
        <f t="shared" si="7"/>
        <v>0.14321503131524008</v>
      </c>
      <c r="E52" s="121">
        <v>376</v>
      </c>
      <c r="F52" s="206">
        <v>3145</v>
      </c>
      <c r="G52" s="172">
        <f t="shared" si="8"/>
        <v>0.11955484896661367</v>
      </c>
      <c r="H52" s="191">
        <v>215</v>
      </c>
      <c r="I52" s="206">
        <v>1247</v>
      </c>
      <c r="J52" s="103">
        <f t="shared" si="9"/>
        <v>0.1724137931034483</v>
      </c>
      <c r="K52" s="187">
        <v>2</v>
      </c>
      <c r="L52" s="205">
        <v>15</v>
      </c>
      <c r="M52" s="103">
        <f t="shared" si="10"/>
        <v>0.13333333333333333</v>
      </c>
      <c r="N52" s="193">
        <f t="shared" si="11"/>
        <v>1279</v>
      </c>
      <c r="O52" s="160">
        <f t="shared" si="12"/>
        <v>9197</v>
      </c>
      <c r="P52" s="161">
        <f t="shared" si="13"/>
        <v>0.13906708709361748</v>
      </c>
      <c r="T52" s="199">
        <v>2002</v>
      </c>
      <c r="U52" s="201">
        <v>1</v>
      </c>
      <c r="V52" s="201">
        <v>4790</v>
      </c>
      <c r="W52" s="201">
        <v>14</v>
      </c>
      <c r="X52" s="201">
        <v>3145</v>
      </c>
      <c r="Y52" s="201">
        <v>1247</v>
      </c>
      <c r="Z52" s="201" t="s">
        <v>25</v>
      </c>
      <c r="AA52" s="201" t="s">
        <v>25</v>
      </c>
      <c r="AB52">
        <f t="shared" si="14"/>
        <v>15</v>
      </c>
    </row>
    <row r="53" spans="1:28" ht="15">
      <c r="A53" s="2">
        <v>2003</v>
      </c>
      <c r="B53" s="191">
        <v>498</v>
      </c>
      <c r="C53" s="206">
        <v>4611</v>
      </c>
      <c r="D53" s="103">
        <f t="shared" si="7"/>
        <v>0.10800260247234873</v>
      </c>
      <c r="E53" s="121">
        <v>196</v>
      </c>
      <c r="F53" s="206">
        <v>2361</v>
      </c>
      <c r="G53" s="172">
        <f t="shared" si="8"/>
        <v>0.08301567132570944</v>
      </c>
      <c r="H53" s="191">
        <v>135</v>
      </c>
      <c r="I53" s="206">
        <v>1341</v>
      </c>
      <c r="J53" s="103">
        <f t="shared" si="9"/>
        <v>0.10067114093959731</v>
      </c>
      <c r="K53" s="187">
        <v>1</v>
      </c>
      <c r="L53" s="205">
        <v>26</v>
      </c>
      <c r="M53" s="103">
        <f>K53/L53</f>
        <v>0.038461538461538464</v>
      </c>
      <c r="N53" s="193">
        <f t="shared" si="11"/>
        <v>830</v>
      </c>
      <c r="O53" s="160">
        <f t="shared" si="12"/>
        <v>8339</v>
      </c>
      <c r="P53" s="161">
        <f aca="true" t="shared" si="15" ref="P53:P58">N53/O53</f>
        <v>0.09953231802374385</v>
      </c>
      <c r="T53" s="199">
        <v>2003</v>
      </c>
      <c r="U53" s="201">
        <v>18</v>
      </c>
      <c r="V53" s="201">
        <v>4611</v>
      </c>
      <c r="W53" s="201">
        <v>8</v>
      </c>
      <c r="X53" s="201">
        <v>2361</v>
      </c>
      <c r="Y53" s="201">
        <v>1341</v>
      </c>
      <c r="Z53" s="201">
        <v>2</v>
      </c>
      <c r="AA53" s="201" t="s">
        <v>25</v>
      </c>
      <c r="AB53">
        <f t="shared" si="14"/>
        <v>26</v>
      </c>
    </row>
    <row r="54" spans="1:28" ht="15">
      <c r="A54" s="2">
        <v>2004</v>
      </c>
      <c r="B54" s="191">
        <v>110</v>
      </c>
      <c r="C54" s="206">
        <v>1425</v>
      </c>
      <c r="D54" s="103">
        <f t="shared" si="7"/>
        <v>0.07719298245614035</v>
      </c>
      <c r="E54" s="121">
        <v>47</v>
      </c>
      <c r="F54" s="206">
        <v>691</v>
      </c>
      <c r="G54" s="172">
        <f t="shared" si="8"/>
        <v>0.06801736613603473</v>
      </c>
      <c r="H54" s="191">
        <v>37</v>
      </c>
      <c r="I54" s="206">
        <v>389</v>
      </c>
      <c r="J54" s="103">
        <f t="shared" si="9"/>
        <v>0.09511568123393316</v>
      </c>
      <c r="K54" s="187">
        <v>0</v>
      </c>
      <c r="L54" s="205">
        <v>2</v>
      </c>
      <c r="M54" s="103">
        <f>K54/L54</f>
        <v>0</v>
      </c>
      <c r="N54" s="193">
        <f t="shared" si="11"/>
        <v>194</v>
      </c>
      <c r="O54" s="160">
        <f t="shared" si="12"/>
        <v>2507</v>
      </c>
      <c r="P54" s="161">
        <f t="shared" si="15"/>
        <v>0.07738332668528121</v>
      </c>
      <c r="T54" s="199">
        <v>2004</v>
      </c>
      <c r="U54" s="201" t="s">
        <v>25</v>
      </c>
      <c r="V54" s="201">
        <v>1425</v>
      </c>
      <c r="W54" s="201">
        <v>2</v>
      </c>
      <c r="X54" s="201">
        <v>691</v>
      </c>
      <c r="Y54" s="201">
        <v>389</v>
      </c>
      <c r="Z54" s="201" t="s">
        <v>25</v>
      </c>
      <c r="AA54" s="201" t="s">
        <v>25</v>
      </c>
      <c r="AB54">
        <f t="shared" si="14"/>
        <v>2</v>
      </c>
    </row>
    <row r="55" spans="1:28" ht="15">
      <c r="A55" s="2">
        <v>2005</v>
      </c>
      <c r="B55" s="191">
        <v>44</v>
      </c>
      <c r="C55" s="206">
        <v>918</v>
      </c>
      <c r="D55" s="103">
        <f t="shared" si="7"/>
        <v>0.04793028322440087</v>
      </c>
      <c r="E55" s="121">
        <v>15</v>
      </c>
      <c r="F55" s="206">
        <v>361</v>
      </c>
      <c r="G55" s="172">
        <f t="shared" si="8"/>
        <v>0.04155124653739612</v>
      </c>
      <c r="H55" s="191">
        <v>8</v>
      </c>
      <c r="I55" s="206">
        <v>178</v>
      </c>
      <c r="J55" s="103">
        <f t="shared" si="9"/>
        <v>0.0449438202247191</v>
      </c>
      <c r="K55" s="187">
        <v>0</v>
      </c>
      <c r="L55" s="205">
        <v>0</v>
      </c>
      <c r="M55" s="103">
        <v>0</v>
      </c>
      <c r="N55" s="193">
        <f t="shared" si="11"/>
        <v>67</v>
      </c>
      <c r="O55" s="160">
        <f t="shared" si="12"/>
        <v>1457</v>
      </c>
      <c r="P55" s="161">
        <f t="shared" si="15"/>
        <v>0.04598490048043926</v>
      </c>
      <c r="T55" s="199">
        <v>2005</v>
      </c>
      <c r="U55" s="201" t="s">
        <v>25</v>
      </c>
      <c r="V55" s="201">
        <v>918</v>
      </c>
      <c r="W55" s="201" t="s">
        <v>25</v>
      </c>
      <c r="X55" s="201">
        <v>361</v>
      </c>
      <c r="Y55" s="201">
        <v>178</v>
      </c>
      <c r="Z55" s="201" t="s">
        <v>25</v>
      </c>
      <c r="AA55" s="201" t="s">
        <v>25</v>
      </c>
      <c r="AB55">
        <f t="shared" si="14"/>
        <v>0</v>
      </c>
    </row>
    <row r="56" spans="1:28" ht="15">
      <c r="A56" s="185">
        <v>2006</v>
      </c>
      <c r="B56" s="191">
        <v>11</v>
      </c>
      <c r="C56" s="206">
        <v>345</v>
      </c>
      <c r="D56" s="103">
        <f t="shared" si="7"/>
        <v>0.03188405797101449</v>
      </c>
      <c r="E56" s="121">
        <v>2</v>
      </c>
      <c r="F56" s="206">
        <v>155</v>
      </c>
      <c r="G56" s="172">
        <f t="shared" si="8"/>
        <v>0.012903225806451613</v>
      </c>
      <c r="H56" s="191">
        <v>7</v>
      </c>
      <c r="I56" s="206">
        <v>90</v>
      </c>
      <c r="J56" s="103">
        <f t="shared" si="9"/>
        <v>0.07777777777777778</v>
      </c>
      <c r="K56" s="187">
        <v>0</v>
      </c>
      <c r="L56" s="205">
        <v>1</v>
      </c>
      <c r="M56" s="103">
        <f>K56/L56</f>
        <v>0</v>
      </c>
      <c r="N56" s="193">
        <f t="shared" si="11"/>
        <v>20</v>
      </c>
      <c r="O56" s="160">
        <f t="shared" si="12"/>
        <v>591</v>
      </c>
      <c r="P56" s="161">
        <f t="shared" si="15"/>
        <v>0.0338409475465313</v>
      </c>
      <c r="T56" s="199">
        <v>2006</v>
      </c>
      <c r="U56" s="201">
        <v>1</v>
      </c>
      <c r="V56" s="201">
        <v>345</v>
      </c>
      <c r="W56" s="201" t="s">
        <v>25</v>
      </c>
      <c r="X56" s="201">
        <v>155</v>
      </c>
      <c r="Y56" s="201">
        <v>90</v>
      </c>
      <c r="Z56" s="201" t="s">
        <v>25</v>
      </c>
      <c r="AA56" s="201" t="s">
        <v>25</v>
      </c>
      <c r="AB56">
        <f t="shared" si="14"/>
        <v>1</v>
      </c>
    </row>
    <row r="57" spans="1:28" ht="15.75" thickBot="1">
      <c r="A57" s="2">
        <v>2007</v>
      </c>
      <c r="B57" s="210">
        <v>1</v>
      </c>
      <c r="C57" s="211">
        <v>21</v>
      </c>
      <c r="D57" s="104">
        <f t="shared" si="7"/>
        <v>0.047619047619047616</v>
      </c>
      <c r="E57" s="213">
        <v>0</v>
      </c>
      <c r="F57" s="211">
        <v>1</v>
      </c>
      <c r="G57" s="173">
        <f t="shared" si="8"/>
        <v>0</v>
      </c>
      <c r="H57" s="210">
        <v>0</v>
      </c>
      <c r="I57" s="211">
        <v>3</v>
      </c>
      <c r="J57" s="104">
        <f t="shared" si="9"/>
        <v>0</v>
      </c>
      <c r="K57" s="212">
        <v>0</v>
      </c>
      <c r="L57" s="208">
        <v>0</v>
      </c>
      <c r="M57" s="104">
        <v>0</v>
      </c>
      <c r="N57" s="194">
        <f>B57+E57+H57+K57</f>
        <v>1</v>
      </c>
      <c r="O57" s="162">
        <f>C57+F57+I57+L57</f>
        <v>25</v>
      </c>
      <c r="P57" s="163">
        <f t="shared" si="15"/>
        <v>0.04</v>
      </c>
      <c r="T57" s="199">
        <v>2007</v>
      </c>
      <c r="U57" s="201" t="s">
        <v>25</v>
      </c>
      <c r="V57" s="201">
        <v>21</v>
      </c>
      <c r="W57" s="201" t="s">
        <v>25</v>
      </c>
      <c r="X57" s="201">
        <v>1</v>
      </c>
      <c r="Y57" s="201">
        <v>3</v>
      </c>
      <c r="Z57" s="201" t="s">
        <v>25</v>
      </c>
      <c r="AA57" s="201" t="s">
        <v>25</v>
      </c>
      <c r="AB57">
        <f t="shared" si="14"/>
        <v>0</v>
      </c>
    </row>
    <row r="58" spans="1:28" ht="16.5" thickBot="1">
      <c r="A58" s="108" t="s">
        <v>7</v>
      </c>
      <c r="B58" s="177">
        <f>SUM(B34:B57)</f>
        <v>31718</v>
      </c>
      <c r="C58" s="174">
        <f>SUM(C34:C57)</f>
        <v>120372</v>
      </c>
      <c r="D58" s="175">
        <f>B58/C58</f>
        <v>0.2634998172332436</v>
      </c>
      <c r="E58" s="177">
        <f>SUM(E34:E57)</f>
        <v>13011</v>
      </c>
      <c r="F58" s="174">
        <f>SUM(F34:F57)</f>
        <v>53253</v>
      </c>
      <c r="G58" s="175">
        <f t="shared" si="8"/>
        <v>0.24432426342177904</v>
      </c>
      <c r="H58" s="177">
        <f>SUM(H34:H57)</f>
        <v>4622</v>
      </c>
      <c r="I58" s="174">
        <f>SUM(I34:I57)</f>
        <v>18597</v>
      </c>
      <c r="J58" s="175">
        <f t="shared" si="9"/>
        <v>0.24853470989944615</v>
      </c>
      <c r="K58" s="177">
        <f>SUM(K34:K57)</f>
        <v>520</v>
      </c>
      <c r="L58" s="174">
        <f>SUM(L34:L57)</f>
        <v>1272</v>
      </c>
      <c r="M58" s="176">
        <f>K58/L58</f>
        <v>0.4088050314465409</v>
      </c>
      <c r="N58" s="196">
        <f>SUM(N34:N57)</f>
        <v>49871</v>
      </c>
      <c r="O58" s="197">
        <f>SUM(O34:O57)</f>
        <v>193494</v>
      </c>
      <c r="P58" s="168">
        <f t="shared" si="15"/>
        <v>0.25773925806484954</v>
      </c>
      <c r="U58">
        <f aca="true" t="shared" si="16" ref="U58:AA58">SUM(U34:U57)</f>
        <v>256</v>
      </c>
      <c r="V58">
        <f t="shared" si="16"/>
        <v>120372</v>
      </c>
      <c r="W58">
        <f t="shared" si="16"/>
        <v>1016</v>
      </c>
      <c r="X58">
        <f t="shared" si="16"/>
        <v>53253</v>
      </c>
      <c r="Y58">
        <f t="shared" si="16"/>
        <v>18597</v>
      </c>
      <c r="Z58">
        <f t="shared" si="16"/>
        <v>12</v>
      </c>
      <c r="AA58">
        <f t="shared" si="16"/>
        <v>1</v>
      </c>
      <c r="AB58">
        <f t="shared" si="14"/>
        <v>1272</v>
      </c>
    </row>
  </sheetData>
  <sheetProtection/>
  <mergeCells count="12">
    <mergeCell ref="K32:M32"/>
    <mergeCell ref="N32:P32"/>
    <mergeCell ref="A32:A33"/>
    <mergeCell ref="B32:D32"/>
    <mergeCell ref="E32:G32"/>
    <mergeCell ref="H32:J32"/>
    <mergeCell ref="K1:M1"/>
    <mergeCell ref="N1:P1"/>
    <mergeCell ref="A1:A2"/>
    <mergeCell ref="B1:D1"/>
    <mergeCell ref="E1:G1"/>
    <mergeCell ref="H1:J1"/>
  </mergeCells>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pageSetUpPr fitToPage="1"/>
  </sheetPr>
  <dimension ref="A1:W30"/>
  <sheetViews>
    <sheetView zoomScalePageLayoutView="0" workbookViewId="0" topLeftCell="A1">
      <selection activeCell="A1" sqref="A1"/>
    </sheetView>
  </sheetViews>
  <sheetFormatPr defaultColWidth="9.140625" defaultRowHeight="12.75"/>
  <cols>
    <col min="1" max="1" width="10.140625" style="37" customWidth="1"/>
    <col min="2" max="2" width="10.8515625" style="37" bestFit="1" customWidth="1"/>
    <col min="3" max="3" width="8.7109375" style="37" bestFit="1" customWidth="1"/>
    <col min="4" max="4" width="8.140625" style="37" bestFit="1" customWidth="1"/>
    <col min="5" max="5" width="10.8515625" style="37" bestFit="1" customWidth="1"/>
    <col min="6" max="6" width="8.57421875" style="37" bestFit="1" customWidth="1"/>
    <col min="7" max="7" width="8.57421875" style="37" customWidth="1"/>
    <col min="8" max="8" width="10.8515625" style="37" bestFit="1" customWidth="1"/>
    <col min="9" max="9" width="8.57421875" style="37" bestFit="1" customWidth="1"/>
    <col min="10" max="10" width="8.140625" style="37" bestFit="1" customWidth="1"/>
    <col min="11" max="11" width="10.8515625" style="37" bestFit="1" customWidth="1"/>
    <col min="12" max="12" width="8.8515625" style="37" customWidth="1"/>
    <col min="13" max="13" width="7.8515625" style="37" customWidth="1"/>
    <col min="14" max="14" width="11.7109375" style="37" customWidth="1"/>
    <col min="15" max="15" width="9.00390625" style="37" customWidth="1"/>
    <col min="16" max="16" width="8.28125" style="37" customWidth="1"/>
    <col min="17" max="17" width="10.7109375" style="37" customWidth="1"/>
    <col min="18" max="18" width="9.140625" style="37" customWidth="1"/>
    <col min="19" max="19" width="9.28125" style="37" customWidth="1"/>
    <col min="20" max="20" width="10.7109375" style="37" customWidth="1"/>
    <col min="21" max="21" width="9.140625" style="37" customWidth="1"/>
    <col min="22" max="22" width="8.8515625" style="37" customWidth="1"/>
    <col min="23" max="23" width="10.421875" style="37" customWidth="1"/>
    <col min="24" max="16384" width="9.140625" style="37" customWidth="1"/>
  </cols>
  <sheetData>
    <row r="1" ht="26.25">
      <c r="A1" s="227" t="s">
        <v>181</v>
      </c>
    </row>
    <row r="2" spans="1:17" ht="18">
      <c r="A2" s="32" t="s">
        <v>128</v>
      </c>
      <c r="Q2" s="33"/>
    </row>
    <row r="3" spans="1:17" ht="14.25">
      <c r="A3" s="36"/>
      <c r="Q3" s="33"/>
    </row>
    <row r="4" spans="1:22" ht="12.75" customHeight="1">
      <c r="A4" s="557" t="s">
        <v>185</v>
      </c>
      <c r="B4" s="557"/>
      <c r="C4" s="557"/>
      <c r="D4" s="557"/>
      <c r="E4" s="557"/>
      <c r="F4" s="557"/>
      <c r="G4" s="557"/>
      <c r="H4" s="557"/>
      <c r="I4" s="557"/>
      <c r="J4" s="557"/>
      <c r="K4" s="557"/>
      <c r="L4" s="557"/>
      <c r="M4" s="557"/>
      <c r="N4" s="557"/>
      <c r="O4" s="557"/>
      <c r="P4" s="557"/>
      <c r="Q4" s="557"/>
      <c r="R4" s="557"/>
      <c r="S4" s="557"/>
      <c r="T4" s="557"/>
      <c r="U4" s="557"/>
      <c r="V4" s="557"/>
    </row>
    <row r="5" spans="1:22" ht="12.75" customHeight="1">
      <c r="A5" s="557"/>
      <c r="B5" s="557"/>
      <c r="C5" s="557"/>
      <c r="D5" s="557"/>
      <c r="E5" s="557"/>
      <c r="F5" s="557"/>
      <c r="G5" s="557"/>
      <c r="H5" s="557"/>
      <c r="I5" s="557"/>
      <c r="J5" s="557"/>
      <c r="K5" s="557"/>
      <c r="L5" s="557"/>
      <c r="M5" s="557"/>
      <c r="N5" s="557"/>
      <c r="O5" s="557"/>
      <c r="P5" s="557"/>
      <c r="Q5" s="557"/>
      <c r="R5" s="557"/>
      <c r="S5" s="557"/>
      <c r="T5" s="557"/>
      <c r="U5" s="557"/>
      <c r="V5" s="557"/>
    </row>
    <row r="6" spans="1:22" ht="12.75" customHeight="1">
      <c r="A6" s="557"/>
      <c r="B6" s="557"/>
      <c r="C6" s="557"/>
      <c r="D6" s="557"/>
      <c r="E6" s="557"/>
      <c r="F6" s="557"/>
      <c r="G6" s="557"/>
      <c r="H6" s="557"/>
      <c r="I6" s="557"/>
      <c r="J6" s="557"/>
      <c r="K6" s="557"/>
      <c r="L6" s="557"/>
      <c r="M6" s="557"/>
      <c r="N6" s="557"/>
      <c r="O6" s="557"/>
      <c r="P6" s="557"/>
      <c r="Q6" s="557"/>
      <c r="R6" s="557"/>
      <c r="S6" s="557"/>
      <c r="T6" s="557"/>
      <c r="U6" s="557"/>
      <c r="V6" s="557"/>
    </row>
    <row r="7" spans="1:22" ht="12.75" customHeight="1">
      <c r="A7" s="557"/>
      <c r="B7" s="557"/>
      <c r="C7" s="557"/>
      <c r="D7" s="557"/>
      <c r="E7" s="557"/>
      <c r="F7" s="557"/>
      <c r="G7" s="557"/>
      <c r="H7" s="557"/>
      <c r="I7" s="557"/>
      <c r="J7" s="557"/>
      <c r="K7" s="557"/>
      <c r="L7" s="557"/>
      <c r="M7" s="557"/>
      <c r="N7" s="557"/>
      <c r="O7" s="557"/>
      <c r="P7" s="557"/>
      <c r="Q7" s="557"/>
      <c r="R7" s="557"/>
      <c r="S7" s="557"/>
      <c r="T7" s="557"/>
      <c r="U7" s="557"/>
      <c r="V7" s="557"/>
    </row>
    <row r="8" spans="1:22" ht="20.25" customHeight="1">
      <c r="A8" s="557"/>
      <c r="B8" s="557"/>
      <c r="C8" s="557"/>
      <c r="D8" s="557"/>
      <c r="E8" s="557"/>
      <c r="F8" s="557"/>
      <c r="G8" s="557"/>
      <c r="H8" s="557"/>
      <c r="I8" s="557"/>
      <c r="J8" s="557"/>
      <c r="K8" s="557"/>
      <c r="L8" s="557"/>
      <c r="M8" s="557"/>
      <c r="N8" s="557"/>
      <c r="O8" s="557"/>
      <c r="P8" s="557"/>
      <c r="Q8" s="557"/>
      <c r="R8" s="557"/>
      <c r="S8" s="557"/>
      <c r="T8" s="557"/>
      <c r="U8" s="557"/>
      <c r="V8" s="557"/>
    </row>
    <row r="9" ht="12.75" customHeight="1">
      <c r="Q9" s="33"/>
    </row>
    <row r="10" ht="12.75" customHeight="1"/>
    <row r="11" ht="12.75" customHeight="1" thickBot="1"/>
    <row r="12" spans="1:22" ht="12.75" customHeight="1" thickBot="1">
      <c r="A12" s="545" t="s">
        <v>8</v>
      </c>
      <c r="B12" s="547" t="s">
        <v>13</v>
      </c>
      <c r="C12" s="548"/>
      <c r="D12" s="549"/>
      <c r="E12" s="547" t="s">
        <v>121</v>
      </c>
      <c r="F12" s="548"/>
      <c r="G12" s="549"/>
      <c r="H12" s="547" t="s">
        <v>123</v>
      </c>
      <c r="I12" s="548"/>
      <c r="J12" s="549"/>
      <c r="K12" s="547" t="s">
        <v>120</v>
      </c>
      <c r="L12" s="548"/>
      <c r="M12" s="549"/>
      <c r="N12" s="547" t="s">
        <v>122</v>
      </c>
      <c r="O12" s="548"/>
      <c r="P12" s="549"/>
      <c r="Q12" s="547" t="s">
        <v>124</v>
      </c>
      <c r="R12" s="548"/>
      <c r="S12" s="549"/>
      <c r="T12" s="547" t="s">
        <v>7</v>
      </c>
      <c r="U12" s="548"/>
      <c r="V12" s="549"/>
    </row>
    <row r="13" spans="1:22" ht="12.75" customHeight="1" thickBot="1">
      <c r="A13" s="546"/>
      <c r="B13" s="230" t="s">
        <v>226</v>
      </c>
      <c r="C13" s="231" t="s">
        <v>134</v>
      </c>
      <c r="D13" s="232" t="s">
        <v>6</v>
      </c>
      <c r="E13" s="230" t="s">
        <v>226</v>
      </c>
      <c r="F13" s="231" t="s">
        <v>134</v>
      </c>
      <c r="G13" s="232" t="s">
        <v>6</v>
      </c>
      <c r="H13" s="230" t="s">
        <v>226</v>
      </c>
      <c r="I13" s="231" t="s">
        <v>134</v>
      </c>
      <c r="J13" s="232" t="s">
        <v>6</v>
      </c>
      <c r="K13" s="230" t="s">
        <v>226</v>
      </c>
      <c r="L13" s="231" t="s">
        <v>134</v>
      </c>
      <c r="M13" s="232" t="s">
        <v>6</v>
      </c>
      <c r="N13" s="230" t="s">
        <v>226</v>
      </c>
      <c r="O13" s="231" t="s">
        <v>134</v>
      </c>
      <c r="P13" s="232" t="s">
        <v>6</v>
      </c>
      <c r="Q13" s="230" t="s">
        <v>226</v>
      </c>
      <c r="R13" s="231" t="s">
        <v>134</v>
      </c>
      <c r="S13" s="232" t="s">
        <v>6</v>
      </c>
      <c r="T13" s="230" t="s">
        <v>226</v>
      </c>
      <c r="U13" s="231" t="s">
        <v>134</v>
      </c>
      <c r="V13" s="232" t="s">
        <v>6</v>
      </c>
    </row>
    <row r="14" spans="1:22" ht="12.75" customHeight="1">
      <c r="A14" s="396">
        <v>1999</v>
      </c>
      <c r="B14" s="314">
        <v>2</v>
      </c>
      <c r="C14" s="250">
        <v>16359</v>
      </c>
      <c r="D14" s="251">
        <f aca="true" t="shared" si="0" ref="D14:D29">IF(C14=0,"NA",B14/C14)</f>
        <v>0.00012225686166636101</v>
      </c>
      <c r="E14" s="314">
        <v>0</v>
      </c>
      <c r="F14" s="250">
        <v>3026</v>
      </c>
      <c r="G14" s="251">
        <f aca="true" t="shared" si="1" ref="G14:G29">IF(F14=0,"NA",E14/F14)</f>
        <v>0</v>
      </c>
      <c r="H14" s="314"/>
      <c r="I14" s="250"/>
      <c r="J14" s="251"/>
      <c r="K14" s="314">
        <v>0</v>
      </c>
      <c r="L14" s="250">
        <v>17</v>
      </c>
      <c r="M14" s="251">
        <f aca="true" t="shared" si="2" ref="M14:M29">IF(L14=0,"NA",K14/L14)</f>
        <v>0</v>
      </c>
      <c r="N14" s="314">
        <v>0</v>
      </c>
      <c r="O14" s="250">
        <v>3</v>
      </c>
      <c r="P14" s="251">
        <f aca="true" t="shared" si="3" ref="P14:P28">IF(O14=0,"NA",N14/O14)</f>
        <v>0</v>
      </c>
      <c r="Q14" s="314"/>
      <c r="R14" s="250"/>
      <c r="S14" s="251"/>
      <c r="T14" s="314">
        <f>SUM(B14,E14,H14,K14,N14,Q14)</f>
        <v>2</v>
      </c>
      <c r="U14" s="250">
        <f>SUM(C14,F14,I14,L14,O14,R14)</f>
        <v>19405</v>
      </c>
      <c r="V14" s="251">
        <v>0</v>
      </c>
    </row>
    <row r="15" spans="1:22" ht="12.75" customHeight="1">
      <c r="A15" s="356">
        <v>2000</v>
      </c>
      <c r="B15" s="314">
        <v>3</v>
      </c>
      <c r="C15" s="250">
        <v>20394</v>
      </c>
      <c r="D15" s="34">
        <f t="shared" si="0"/>
        <v>0.00014710208884966165</v>
      </c>
      <c r="E15" s="314">
        <v>0</v>
      </c>
      <c r="F15" s="250">
        <v>3523</v>
      </c>
      <c r="G15" s="34">
        <f t="shared" si="1"/>
        <v>0</v>
      </c>
      <c r="H15" s="314"/>
      <c r="I15" s="250"/>
      <c r="J15" s="34"/>
      <c r="K15" s="314">
        <v>0</v>
      </c>
      <c r="L15" s="250">
        <v>20</v>
      </c>
      <c r="M15" s="34">
        <f t="shared" si="2"/>
        <v>0</v>
      </c>
      <c r="N15" s="314">
        <v>0</v>
      </c>
      <c r="O15" s="250">
        <v>1</v>
      </c>
      <c r="P15" s="34">
        <f t="shared" si="3"/>
        <v>0</v>
      </c>
      <c r="Q15" s="314"/>
      <c r="R15" s="250"/>
      <c r="S15" s="34"/>
      <c r="T15" s="314">
        <f aca="true" t="shared" si="4" ref="T15:U29">SUM(B15,E15,H15,K15,N15,Q15)</f>
        <v>3</v>
      </c>
      <c r="U15" s="250">
        <f t="shared" si="4"/>
        <v>23938</v>
      </c>
      <c r="V15" s="34">
        <v>0</v>
      </c>
    </row>
    <row r="16" spans="1:22" ht="12.75" customHeight="1">
      <c r="A16" s="356">
        <v>2001</v>
      </c>
      <c r="B16" s="314">
        <v>3</v>
      </c>
      <c r="C16" s="250">
        <v>25215</v>
      </c>
      <c r="D16" s="34">
        <f t="shared" si="0"/>
        <v>0.0001189767995240928</v>
      </c>
      <c r="E16" s="314">
        <v>4</v>
      </c>
      <c r="F16" s="250">
        <v>4956</v>
      </c>
      <c r="G16" s="34">
        <f t="shared" si="1"/>
        <v>0.0008071025020177562</v>
      </c>
      <c r="H16" s="314"/>
      <c r="I16" s="250"/>
      <c r="J16" s="34"/>
      <c r="K16" s="314">
        <v>0</v>
      </c>
      <c r="L16" s="250">
        <v>20</v>
      </c>
      <c r="M16" s="34">
        <f t="shared" si="2"/>
        <v>0</v>
      </c>
      <c r="N16" s="314">
        <v>0</v>
      </c>
      <c r="O16" s="250">
        <v>3</v>
      </c>
      <c r="P16" s="34">
        <f t="shared" si="3"/>
        <v>0</v>
      </c>
      <c r="Q16" s="314"/>
      <c r="R16" s="250"/>
      <c r="S16" s="34"/>
      <c r="T16" s="314">
        <f t="shared" si="4"/>
        <v>7</v>
      </c>
      <c r="U16" s="250">
        <f t="shared" si="4"/>
        <v>30194</v>
      </c>
      <c r="V16" s="34">
        <v>0</v>
      </c>
    </row>
    <row r="17" spans="1:22" ht="12.75" customHeight="1">
      <c r="A17" s="356">
        <v>2002</v>
      </c>
      <c r="B17" s="314">
        <v>6</v>
      </c>
      <c r="C17" s="250">
        <v>22618</v>
      </c>
      <c r="D17" s="34">
        <f>IF(C17=0,"NA",B17/C17)</f>
        <v>0.0002652754443363693</v>
      </c>
      <c r="E17" s="314">
        <v>6</v>
      </c>
      <c r="F17" s="250">
        <v>4673</v>
      </c>
      <c r="G17" s="34">
        <f t="shared" si="1"/>
        <v>0.0012839717526214422</v>
      </c>
      <c r="H17" s="314"/>
      <c r="I17" s="250"/>
      <c r="J17" s="34"/>
      <c r="K17" s="314">
        <v>0</v>
      </c>
      <c r="L17" s="250">
        <v>34</v>
      </c>
      <c r="M17" s="34">
        <f t="shared" si="2"/>
        <v>0</v>
      </c>
      <c r="N17" s="314">
        <v>0</v>
      </c>
      <c r="O17" s="250">
        <v>4</v>
      </c>
      <c r="P17" s="34">
        <f t="shared" si="3"/>
        <v>0</v>
      </c>
      <c r="Q17" s="314"/>
      <c r="R17" s="250"/>
      <c r="S17" s="34"/>
      <c r="T17" s="314">
        <f t="shared" si="4"/>
        <v>12</v>
      </c>
      <c r="U17" s="250">
        <f t="shared" si="4"/>
        <v>27329</v>
      </c>
      <c r="V17" s="34">
        <v>0</v>
      </c>
    </row>
    <row r="18" spans="1:22" ht="12.75" customHeight="1">
      <c r="A18" s="356">
        <v>2003</v>
      </c>
      <c r="B18" s="314">
        <v>12</v>
      </c>
      <c r="C18" s="250">
        <v>19823</v>
      </c>
      <c r="D18" s="34">
        <f t="shared" si="0"/>
        <v>0.000605357413105988</v>
      </c>
      <c r="E18" s="314">
        <v>3</v>
      </c>
      <c r="F18" s="250">
        <v>4459</v>
      </c>
      <c r="G18" s="34">
        <f t="shared" si="1"/>
        <v>0.0006727965911639381</v>
      </c>
      <c r="H18" s="314"/>
      <c r="I18" s="250"/>
      <c r="J18" s="34"/>
      <c r="K18" s="314">
        <v>0</v>
      </c>
      <c r="L18" s="250">
        <v>35</v>
      </c>
      <c r="M18" s="34">
        <f t="shared" si="2"/>
        <v>0</v>
      </c>
      <c r="N18" s="314">
        <v>0</v>
      </c>
      <c r="O18" s="250">
        <v>3</v>
      </c>
      <c r="P18" s="34">
        <f t="shared" si="3"/>
        <v>0</v>
      </c>
      <c r="Q18" s="314"/>
      <c r="R18" s="250"/>
      <c r="S18" s="34"/>
      <c r="T18" s="314">
        <f t="shared" si="4"/>
        <v>15</v>
      </c>
      <c r="U18" s="250">
        <f t="shared" si="4"/>
        <v>24320</v>
      </c>
      <c r="V18" s="34">
        <v>0</v>
      </c>
    </row>
    <row r="19" spans="1:22" ht="12.75" customHeight="1">
      <c r="A19" s="356">
        <v>2004</v>
      </c>
      <c r="B19" s="314">
        <v>4</v>
      </c>
      <c r="C19" s="250">
        <v>16988</v>
      </c>
      <c r="D19" s="34">
        <f t="shared" si="0"/>
        <v>0.0002354603249352484</v>
      </c>
      <c r="E19" s="314">
        <v>4</v>
      </c>
      <c r="F19" s="250">
        <v>4259</v>
      </c>
      <c r="G19" s="34">
        <f t="shared" si="1"/>
        <v>0.0009391876027236441</v>
      </c>
      <c r="H19" s="314"/>
      <c r="I19" s="250"/>
      <c r="J19" s="34"/>
      <c r="K19" s="314">
        <v>0</v>
      </c>
      <c r="L19" s="250">
        <v>12</v>
      </c>
      <c r="M19" s="34">
        <f t="shared" si="2"/>
        <v>0</v>
      </c>
      <c r="N19" s="314">
        <v>0</v>
      </c>
      <c r="O19" s="250">
        <v>3</v>
      </c>
      <c r="P19" s="34">
        <f t="shared" si="3"/>
        <v>0</v>
      </c>
      <c r="Q19" s="314"/>
      <c r="R19" s="250"/>
      <c r="S19" s="34"/>
      <c r="T19" s="314">
        <f t="shared" si="4"/>
        <v>8</v>
      </c>
      <c r="U19" s="250">
        <f t="shared" si="4"/>
        <v>21262</v>
      </c>
      <c r="V19" s="34">
        <v>0</v>
      </c>
    </row>
    <row r="20" spans="1:22" ht="12.75" customHeight="1">
      <c r="A20" s="356">
        <v>2005</v>
      </c>
      <c r="B20" s="314">
        <v>3</v>
      </c>
      <c r="C20" s="250">
        <v>14580</v>
      </c>
      <c r="D20" s="34">
        <f t="shared" si="0"/>
        <v>0.00020576131687242798</v>
      </c>
      <c r="E20" s="314">
        <v>3</v>
      </c>
      <c r="F20" s="250">
        <v>3257</v>
      </c>
      <c r="G20" s="34">
        <f t="shared" si="1"/>
        <v>0.00092109303039607</v>
      </c>
      <c r="H20" s="314"/>
      <c r="I20" s="250"/>
      <c r="J20" s="34"/>
      <c r="K20" s="314">
        <v>0</v>
      </c>
      <c r="L20" s="250">
        <v>15</v>
      </c>
      <c r="M20" s="34">
        <f t="shared" si="2"/>
        <v>0</v>
      </c>
      <c r="N20" s="314">
        <v>0</v>
      </c>
      <c r="O20" s="250">
        <v>11</v>
      </c>
      <c r="P20" s="34">
        <f t="shared" si="3"/>
        <v>0</v>
      </c>
      <c r="Q20" s="314"/>
      <c r="R20" s="250"/>
      <c r="S20" s="34"/>
      <c r="T20" s="314">
        <f t="shared" si="4"/>
        <v>6</v>
      </c>
      <c r="U20" s="250">
        <f t="shared" si="4"/>
        <v>17863</v>
      </c>
      <c r="V20" s="34">
        <v>0</v>
      </c>
    </row>
    <row r="21" spans="1:22" ht="12.75" customHeight="1">
      <c r="A21" s="356">
        <v>2006</v>
      </c>
      <c r="B21" s="314">
        <v>1</v>
      </c>
      <c r="C21" s="250">
        <v>11753</v>
      </c>
      <c r="D21" s="34">
        <f t="shared" si="0"/>
        <v>8.508465923593976E-05</v>
      </c>
      <c r="E21" s="314">
        <v>1</v>
      </c>
      <c r="F21" s="250">
        <v>2334</v>
      </c>
      <c r="G21" s="34">
        <f t="shared" si="1"/>
        <v>0.0004284490145672665</v>
      </c>
      <c r="H21" s="314"/>
      <c r="I21" s="250"/>
      <c r="J21" s="34"/>
      <c r="K21" s="314">
        <v>0</v>
      </c>
      <c r="L21" s="250">
        <v>12</v>
      </c>
      <c r="M21" s="34">
        <f t="shared" si="2"/>
        <v>0</v>
      </c>
      <c r="N21" s="314">
        <v>0</v>
      </c>
      <c r="O21" s="250">
        <v>20</v>
      </c>
      <c r="P21" s="34">
        <f t="shared" si="3"/>
        <v>0</v>
      </c>
      <c r="Q21" s="314"/>
      <c r="R21" s="250"/>
      <c r="S21" s="34"/>
      <c r="T21" s="314">
        <f t="shared" si="4"/>
        <v>2</v>
      </c>
      <c r="U21" s="250">
        <f t="shared" si="4"/>
        <v>14119</v>
      </c>
      <c r="V21" s="34">
        <v>0</v>
      </c>
    </row>
    <row r="22" spans="1:22" ht="12.75" customHeight="1">
      <c r="A22" s="356">
        <v>2007</v>
      </c>
      <c r="B22" s="314">
        <v>1</v>
      </c>
      <c r="C22" s="250">
        <v>8524</v>
      </c>
      <c r="D22" s="34">
        <f t="shared" si="0"/>
        <v>0.00011731581417175035</v>
      </c>
      <c r="E22" s="314">
        <v>1</v>
      </c>
      <c r="F22" s="250">
        <v>1693</v>
      </c>
      <c r="G22" s="34">
        <f t="shared" si="1"/>
        <v>0.0005906674542232723</v>
      </c>
      <c r="H22" s="314"/>
      <c r="I22" s="250"/>
      <c r="J22" s="34"/>
      <c r="K22" s="314">
        <v>0</v>
      </c>
      <c r="L22" s="250">
        <v>2</v>
      </c>
      <c r="M22" s="34">
        <f t="shared" si="2"/>
        <v>0</v>
      </c>
      <c r="N22" s="314">
        <v>0</v>
      </c>
      <c r="O22" s="250">
        <v>22</v>
      </c>
      <c r="P22" s="34">
        <f t="shared" si="3"/>
        <v>0</v>
      </c>
      <c r="Q22" s="314">
        <v>0</v>
      </c>
      <c r="R22" s="250">
        <v>2611</v>
      </c>
      <c r="S22" s="34">
        <f aca="true" t="shared" si="5" ref="S22:S29">IF(R22=0,"NA",Q22/R22)</f>
        <v>0</v>
      </c>
      <c r="T22" s="314">
        <f t="shared" si="4"/>
        <v>2</v>
      </c>
      <c r="U22" s="250">
        <f t="shared" si="4"/>
        <v>12852</v>
      </c>
      <c r="V22" s="34">
        <v>0</v>
      </c>
    </row>
    <row r="23" spans="1:22" ht="12.75" customHeight="1">
      <c r="A23" s="356">
        <v>2008</v>
      </c>
      <c r="B23" s="314">
        <v>1</v>
      </c>
      <c r="C23" s="250">
        <v>6458</v>
      </c>
      <c r="D23" s="34">
        <f t="shared" si="0"/>
        <v>0.0001548467017652524</v>
      </c>
      <c r="E23" s="314">
        <v>1</v>
      </c>
      <c r="F23" s="250">
        <v>1331</v>
      </c>
      <c r="G23" s="34">
        <f t="shared" si="1"/>
        <v>0.0007513148009015778</v>
      </c>
      <c r="H23" s="314">
        <v>0</v>
      </c>
      <c r="I23" s="250">
        <v>561</v>
      </c>
      <c r="J23" s="34">
        <f aca="true" t="shared" si="6" ref="J23:J29">IF(I23=0,"NA",H23/I23)</f>
        <v>0</v>
      </c>
      <c r="K23" s="314">
        <v>0</v>
      </c>
      <c r="L23" s="250">
        <v>4</v>
      </c>
      <c r="M23" s="34">
        <f t="shared" si="2"/>
        <v>0</v>
      </c>
      <c r="N23" s="314">
        <v>0</v>
      </c>
      <c r="O23" s="250">
        <v>22</v>
      </c>
      <c r="P23" s="34">
        <f t="shared" si="3"/>
        <v>0</v>
      </c>
      <c r="Q23" s="314">
        <v>0</v>
      </c>
      <c r="R23" s="250">
        <v>3176</v>
      </c>
      <c r="S23" s="34">
        <f t="shared" si="5"/>
        <v>0</v>
      </c>
      <c r="T23" s="314">
        <f t="shared" si="4"/>
        <v>2</v>
      </c>
      <c r="U23" s="250">
        <f t="shared" si="4"/>
        <v>11552</v>
      </c>
      <c r="V23" s="34">
        <v>0</v>
      </c>
    </row>
    <row r="24" spans="1:22" ht="12.75" customHeight="1">
      <c r="A24" s="356">
        <v>2009</v>
      </c>
      <c r="B24" s="314">
        <v>0</v>
      </c>
      <c r="C24" s="250">
        <v>4264</v>
      </c>
      <c r="D24" s="34">
        <f t="shared" si="0"/>
        <v>0</v>
      </c>
      <c r="E24" s="314">
        <v>0</v>
      </c>
      <c r="F24" s="250">
        <v>560</v>
      </c>
      <c r="G24" s="34">
        <f t="shared" si="1"/>
        <v>0</v>
      </c>
      <c r="H24" s="314">
        <v>0</v>
      </c>
      <c r="I24" s="250">
        <v>370</v>
      </c>
      <c r="J24" s="34">
        <f t="shared" si="6"/>
        <v>0</v>
      </c>
      <c r="K24" s="314">
        <v>0</v>
      </c>
      <c r="L24" s="250">
        <v>67</v>
      </c>
      <c r="M24" s="34">
        <f t="shared" si="2"/>
        <v>0</v>
      </c>
      <c r="N24" s="314">
        <v>0</v>
      </c>
      <c r="O24" s="250">
        <v>59</v>
      </c>
      <c r="P24" s="34">
        <f t="shared" si="3"/>
        <v>0</v>
      </c>
      <c r="Q24" s="314">
        <v>0</v>
      </c>
      <c r="R24" s="250">
        <v>991</v>
      </c>
      <c r="S24" s="34">
        <f t="shared" si="5"/>
        <v>0</v>
      </c>
      <c r="T24" s="314">
        <f t="shared" si="4"/>
        <v>0</v>
      </c>
      <c r="U24" s="250">
        <f t="shared" si="4"/>
        <v>6311</v>
      </c>
      <c r="V24" s="34">
        <v>0</v>
      </c>
    </row>
    <row r="25" spans="1:22" ht="12.75" customHeight="1">
      <c r="A25" s="356">
        <v>2010</v>
      </c>
      <c r="B25" s="314">
        <v>0</v>
      </c>
      <c r="C25" s="250">
        <v>4225</v>
      </c>
      <c r="D25" s="34">
        <f t="shared" si="0"/>
        <v>0</v>
      </c>
      <c r="E25" s="314">
        <v>0</v>
      </c>
      <c r="F25" s="250">
        <v>640</v>
      </c>
      <c r="G25" s="34">
        <f t="shared" si="1"/>
        <v>0</v>
      </c>
      <c r="H25" s="314">
        <v>0</v>
      </c>
      <c r="I25" s="250">
        <v>258</v>
      </c>
      <c r="J25" s="34">
        <f t="shared" si="6"/>
        <v>0</v>
      </c>
      <c r="K25" s="314">
        <v>0</v>
      </c>
      <c r="L25" s="250">
        <v>148</v>
      </c>
      <c r="M25" s="34">
        <f t="shared" si="2"/>
        <v>0</v>
      </c>
      <c r="N25" s="314">
        <v>0</v>
      </c>
      <c r="O25" s="250">
        <v>82</v>
      </c>
      <c r="P25" s="34">
        <f t="shared" si="3"/>
        <v>0</v>
      </c>
      <c r="Q25" s="314">
        <v>0</v>
      </c>
      <c r="R25" s="250">
        <v>1049</v>
      </c>
      <c r="S25" s="34">
        <f t="shared" si="5"/>
        <v>0</v>
      </c>
      <c r="T25" s="314">
        <f t="shared" si="4"/>
        <v>0</v>
      </c>
      <c r="U25" s="250">
        <f t="shared" si="4"/>
        <v>6402</v>
      </c>
      <c r="V25" s="34">
        <v>0</v>
      </c>
    </row>
    <row r="26" spans="1:22" ht="12.75" customHeight="1">
      <c r="A26" s="356">
        <v>2011</v>
      </c>
      <c r="B26" s="314">
        <v>0</v>
      </c>
      <c r="C26" s="250">
        <v>3258</v>
      </c>
      <c r="D26" s="34">
        <f t="shared" si="0"/>
        <v>0</v>
      </c>
      <c r="E26" s="314">
        <v>0</v>
      </c>
      <c r="F26" s="250">
        <v>499</v>
      </c>
      <c r="G26" s="34">
        <f t="shared" si="1"/>
        <v>0</v>
      </c>
      <c r="H26" s="314">
        <v>0</v>
      </c>
      <c r="I26" s="250">
        <v>259</v>
      </c>
      <c r="J26" s="34">
        <f t="shared" si="6"/>
        <v>0</v>
      </c>
      <c r="K26" s="314">
        <v>0</v>
      </c>
      <c r="L26" s="250">
        <v>124</v>
      </c>
      <c r="M26" s="34">
        <f t="shared" si="2"/>
        <v>0</v>
      </c>
      <c r="N26" s="314">
        <v>0</v>
      </c>
      <c r="O26" s="250">
        <v>152</v>
      </c>
      <c r="P26" s="34">
        <f t="shared" si="3"/>
        <v>0</v>
      </c>
      <c r="Q26" s="314">
        <v>0</v>
      </c>
      <c r="R26" s="250">
        <v>2632</v>
      </c>
      <c r="S26" s="34">
        <f t="shared" si="5"/>
        <v>0</v>
      </c>
      <c r="T26" s="314">
        <f t="shared" si="4"/>
        <v>0</v>
      </c>
      <c r="U26" s="250">
        <f t="shared" si="4"/>
        <v>6924</v>
      </c>
      <c r="V26" s="34">
        <v>0</v>
      </c>
    </row>
    <row r="27" spans="1:22" ht="12.75" customHeight="1">
      <c r="A27" s="356">
        <v>2012</v>
      </c>
      <c r="B27" s="314">
        <v>0</v>
      </c>
      <c r="C27" s="250">
        <v>2514</v>
      </c>
      <c r="D27" s="34">
        <f t="shared" si="0"/>
        <v>0</v>
      </c>
      <c r="E27" s="314">
        <v>0</v>
      </c>
      <c r="F27" s="250">
        <v>320</v>
      </c>
      <c r="G27" s="34">
        <f t="shared" si="1"/>
        <v>0</v>
      </c>
      <c r="H27" s="314">
        <v>0</v>
      </c>
      <c r="I27" s="250">
        <v>177</v>
      </c>
      <c r="J27" s="34">
        <f t="shared" si="6"/>
        <v>0</v>
      </c>
      <c r="K27" s="314">
        <v>0</v>
      </c>
      <c r="L27" s="250">
        <v>67</v>
      </c>
      <c r="M27" s="34">
        <f t="shared" si="2"/>
        <v>0</v>
      </c>
      <c r="N27" s="314">
        <v>0</v>
      </c>
      <c r="O27" s="250">
        <v>167</v>
      </c>
      <c r="P27" s="34">
        <f t="shared" si="3"/>
        <v>0</v>
      </c>
      <c r="Q27" s="314">
        <v>0</v>
      </c>
      <c r="R27" s="250">
        <v>1682</v>
      </c>
      <c r="S27" s="34">
        <f t="shared" si="5"/>
        <v>0</v>
      </c>
      <c r="T27" s="314">
        <f t="shared" si="4"/>
        <v>0</v>
      </c>
      <c r="U27" s="250">
        <f t="shared" si="4"/>
        <v>4927</v>
      </c>
      <c r="V27" s="34">
        <v>0</v>
      </c>
    </row>
    <row r="28" spans="1:22" ht="12.75" customHeight="1">
      <c r="A28" s="356">
        <v>2013</v>
      </c>
      <c r="B28" s="314">
        <v>0</v>
      </c>
      <c r="C28" s="250">
        <v>974</v>
      </c>
      <c r="D28" s="34">
        <f t="shared" si="0"/>
        <v>0</v>
      </c>
      <c r="E28" s="314">
        <v>0</v>
      </c>
      <c r="F28" s="250">
        <v>110</v>
      </c>
      <c r="G28" s="34">
        <f t="shared" si="1"/>
        <v>0</v>
      </c>
      <c r="H28" s="314">
        <v>0</v>
      </c>
      <c r="I28" s="250">
        <v>53</v>
      </c>
      <c r="J28" s="34">
        <f t="shared" si="6"/>
        <v>0</v>
      </c>
      <c r="K28" s="314">
        <v>0</v>
      </c>
      <c r="L28" s="250">
        <v>18</v>
      </c>
      <c r="M28" s="34">
        <f t="shared" si="2"/>
        <v>0</v>
      </c>
      <c r="N28" s="314">
        <v>0</v>
      </c>
      <c r="O28" s="250">
        <v>27</v>
      </c>
      <c r="P28" s="34">
        <f t="shared" si="3"/>
        <v>0</v>
      </c>
      <c r="Q28" s="314">
        <v>0</v>
      </c>
      <c r="R28" s="250">
        <v>172</v>
      </c>
      <c r="S28" s="34">
        <f t="shared" si="5"/>
        <v>0</v>
      </c>
      <c r="T28" s="314">
        <f t="shared" si="4"/>
        <v>0</v>
      </c>
      <c r="U28" s="250">
        <f t="shared" si="4"/>
        <v>1354</v>
      </c>
      <c r="V28" s="34">
        <v>0</v>
      </c>
    </row>
    <row r="29" spans="1:23" ht="12.75" customHeight="1" thickBot="1">
      <c r="A29" s="395">
        <v>2014</v>
      </c>
      <c r="B29" s="314">
        <v>0</v>
      </c>
      <c r="C29" s="250">
        <v>70</v>
      </c>
      <c r="D29" s="34">
        <f t="shared" si="0"/>
        <v>0</v>
      </c>
      <c r="E29" s="314">
        <v>0</v>
      </c>
      <c r="F29" s="250">
        <v>9</v>
      </c>
      <c r="G29" s="34">
        <f t="shared" si="1"/>
        <v>0</v>
      </c>
      <c r="H29" s="314">
        <v>0</v>
      </c>
      <c r="I29" s="250">
        <v>4</v>
      </c>
      <c r="J29" s="34">
        <f t="shared" si="6"/>
        <v>0</v>
      </c>
      <c r="K29" s="314">
        <v>0</v>
      </c>
      <c r="L29" s="250">
        <v>1</v>
      </c>
      <c r="M29" s="34">
        <f t="shared" si="2"/>
        <v>0</v>
      </c>
      <c r="N29" s="314"/>
      <c r="O29" s="250"/>
      <c r="P29" s="34"/>
      <c r="Q29" s="314">
        <v>0</v>
      </c>
      <c r="R29" s="250">
        <v>4</v>
      </c>
      <c r="S29" s="34">
        <f t="shared" si="5"/>
        <v>0</v>
      </c>
      <c r="T29" s="314">
        <f t="shared" si="4"/>
        <v>0</v>
      </c>
      <c r="U29" s="250">
        <f t="shared" si="4"/>
        <v>88</v>
      </c>
      <c r="V29" s="34">
        <v>0</v>
      </c>
      <c r="W29" s="237"/>
    </row>
    <row r="30" spans="1:22" ht="12.75" customHeight="1" thickBot="1">
      <c r="A30" s="295" t="s">
        <v>7</v>
      </c>
      <c r="B30" s="115">
        <f>SUM(B14:B29)</f>
        <v>36</v>
      </c>
      <c r="C30" s="169">
        <f>SUM(C14:C29)</f>
        <v>178017</v>
      </c>
      <c r="D30" s="320">
        <f>B30/C30</f>
        <v>0.00020222787711286002</v>
      </c>
      <c r="E30" s="115">
        <f>SUM(E14:E29)</f>
        <v>23</v>
      </c>
      <c r="F30" s="169">
        <f>SUM(F14:F29)</f>
        <v>35649</v>
      </c>
      <c r="G30" s="320">
        <f>E30/F30</f>
        <v>0.0006451793879211198</v>
      </c>
      <c r="H30" s="115">
        <f>SUM(H14:H29)</f>
        <v>0</v>
      </c>
      <c r="I30" s="169">
        <f>SUM(I14:I29)</f>
        <v>1682</v>
      </c>
      <c r="J30" s="320">
        <f>H30/I30</f>
        <v>0</v>
      </c>
      <c r="K30" s="115">
        <f>SUM(K14:K29)</f>
        <v>0</v>
      </c>
      <c r="L30" s="169">
        <f>SUM(L14:L29)</f>
        <v>596</v>
      </c>
      <c r="M30" s="320">
        <f>K30/L30</f>
        <v>0</v>
      </c>
      <c r="N30" s="115">
        <f>SUM(N14:N29)</f>
        <v>0</v>
      </c>
      <c r="O30" s="169">
        <f>SUM(O14:O29)</f>
        <v>579</v>
      </c>
      <c r="P30" s="320">
        <f>N30/O30</f>
        <v>0</v>
      </c>
      <c r="Q30" s="115">
        <f>SUM(Q14:Q29)</f>
        <v>0</v>
      </c>
      <c r="R30" s="169">
        <f>SUM(R14:R29)</f>
        <v>12317</v>
      </c>
      <c r="S30" s="320">
        <f>Q30/R30</f>
        <v>0</v>
      </c>
      <c r="T30" s="115">
        <f>SUM(T14:T29)</f>
        <v>59</v>
      </c>
      <c r="U30" s="169">
        <f>SUM(U14:U29)</f>
        <v>228840</v>
      </c>
      <c r="V30" s="320">
        <f>T30/U30</f>
        <v>0.0002578220590805803</v>
      </c>
    </row>
    <row r="31" ht="12.75" customHeight="1"/>
    <row r="32" ht="12.75" customHeight="1"/>
    <row r="33" ht="12.75" customHeight="1"/>
  </sheetData>
  <sheetProtection/>
  <mergeCells count="9">
    <mergeCell ref="A4:V8"/>
    <mergeCell ref="T12:V12"/>
    <mergeCell ref="N12:P12"/>
    <mergeCell ref="Q12:S12"/>
    <mergeCell ref="A12:A13"/>
    <mergeCell ref="B12:D12"/>
    <mergeCell ref="E12:G12"/>
    <mergeCell ref="H12:J12"/>
    <mergeCell ref="K12:M12"/>
  </mergeCells>
  <printOptions/>
  <pageMargins left="0.75" right="0.75" top="1" bottom="1" header="0.5" footer="0.5"/>
  <pageSetup fitToHeight="1" fitToWidth="1" horizontalDpi="600" verticalDpi="600" orientation="landscape" scale="59"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AI408"/>
  <sheetViews>
    <sheetView zoomScale="85" zoomScaleNormal="85" zoomScalePageLayoutView="0" workbookViewId="0" topLeftCell="A1">
      <selection activeCell="A1" sqref="A1"/>
    </sheetView>
  </sheetViews>
  <sheetFormatPr defaultColWidth="9.140625" defaultRowHeight="12.75"/>
  <cols>
    <col min="1" max="1" width="9.421875" style="3" customWidth="1"/>
    <col min="2" max="2" width="11.140625" style="3" customWidth="1"/>
    <col min="3" max="3" width="11.8515625" style="3" bestFit="1" customWidth="1"/>
    <col min="4" max="4" width="11.7109375" style="3" customWidth="1"/>
    <col min="5" max="5" width="10.8515625" style="3" customWidth="1"/>
    <col min="6" max="6" width="9.8515625" style="3" bestFit="1" customWidth="1"/>
    <col min="7" max="7" width="12.00390625" style="3" bestFit="1" customWidth="1"/>
    <col min="8" max="8" width="11.421875" style="3" bestFit="1" customWidth="1"/>
    <col min="9" max="9" width="9.8515625" style="3" bestFit="1" customWidth="1"/>
    <col min="10" max="10" width="12.00390625" style="3" bestFit="1" customWidth="1"/>
    <col min="11" max="11" width="11.421875" style="3" bestFit="1" customWidth="1"/>
    <col min="12" max="12" width="9.8515625" style="3" bestFit="1" customWidth="1"/>
    <col min="13" max="13" width="12.140625" style="3" bestFit="1" customWidth="1"/>
    <col min="14" max="14" width="11.140625" style="3" customWidth="1"/>
    <col min="15" max="15" width="10.421875" style="3" bestFit="1" customWidth="1"/>
    <col min="16" max="16" width="11.57421875" style="3" customWidth="1"/>
    <col min="17" max="17" width="10.7109375" style="3" customWidth="1"/>
    <col min="18" max="18" width="10.421875" style="3" bestFit="1" customWidth="1"/>
    <col min="19" max="19" width="12.140625" style="3" bestFit="1" customWidth="1"/>
    <col min="20" max="20" width="10.7109375" style="3" customWidth="1"/>
    <col min="21" max="21" width="14.57421875" style="3" bestFit="1" customWidth="1"/>
    <col min="22" max="22" width="12.140625" style="3" bestFit="1" customWidth="1"/>
    <col min="23" max="23" width="10.00390625" style="3" customWidth="1"/>
    <col min="24" max="16384" width="9.140625" style="3" customWidth="1"/>
  </cols>
  <sheetData>
    <row r="1" ht="26.25">
      <c r="A1" s="227" t="s">
        <v>181</v>
      </c>
    </row>
    <row r="2" ht="18" customHeight="1">
      <c r="A2" s="32" t="s">
        <v>26</v>
      </c>
    </row>
    <row r="3" ht="18" customHeight="1">
      <c r="A3" s="306"/>
    </row>
    <row r="4" spans="1:22" ht="14.25" customHeight="1">
      <c r="A4" s="558" t="s">
        <v>190</v>
      </c>
      <c r="B4" s="558"/>
      <c r="C4" s="558"/>
      <c r="D4" s="558"/>
      <c r="E4" s="558"/>
      <c r="F4" s="558"/>
      <c r="G4" s="558"/>
      <c r="H4" s="558"/>
      <c r="I4" s="558"/>
      <c r="J4" s="558"/>
      <c r="K4" s="558"/>
      <c r="L4" s="558"/>
      <c r="M4" s="558"/>
      <c r="N4" s="558"/>
      <c r="O4" s="558"/>
      <c r="P4" s="558"/>
      <c r="Q4" s="558"/>
      <c r="R4" s="558"/>
      <c r="S4" s="558"/>
      <c r="T4" s="225"/>
      <c r="U4" s="225"/>
      <c r="V4" s="225"/>
    </row>
    <row r="5" spans="1:22" ht="14.25" customHeight="1">
      <c r="A5" s="558"/>
      <c r="B5" s="558"/>
      <c r="C5" s="558"/>
      <c r="D5" s="558"/>
      <c r="E5" s="558"/>
      <c r="F5" s="558"/>
      <c r="G5" s="558"/>
      <c r="H5" s="558"/>
      <c r="I5" s="558"/>
      <c r="J5" s="558"/>
      <c r="K5" s="558"/>
      <c r="L5" s="558"/>
      <c r="M5" s="558"/>
      <c r="N5" s="558"/>
      <c r="O5" s="558"/>
      <c r="P5" s="558"/>
      <c r="Q5" s="558"/>
      <c r="R5" s="558"/>
      <c r="S5" s="558"/>
      <c r="T5" s="225"/>
      <c r="U5" s="225"/>
      <c r="V5" s="225"/>
    </row>
    <row r="6" spans="1:22" ht="15" customHeight="1">
      <c r="A6" s="558"/>
      <c r="B6" s="558"/>
      <c r="C6" s="558"/>
      <c r="D6" s="558"/>
      <c r="E6" s="558"/>
      <c r="F6" s="558"/>
      <c r="G6" s="558"/>
      <c r="H6" s="558"/>
      <c r="I6" s="558"/>
      <c r="J6" s="558"/>
      <c r="K6" s="558"/>
      <c r="L6" s="558"/>
      <c r="M6" s="558"/>
      <c r="N6" s="558"/>
      <c r="O6" s="558"/>
      <c r="P6" s="558"/>
      <c r="Q6" s="558"/>
      <c r="R6" s="558"/>
      <c r="S6" s="558"/>
      <c r="T6" s="225"/>
      <c r="U6" s="225"/>
      <c r="V6" s="225"/>
    </row>
    <row r="7" spans="1:22" ht="15" customHeight="1">
      <c r="A7" s="558"/>
      <c r="B7" s="558"/>
      <c r="C7" s="558"/>
      <c r="D7" s="558"/>
      <c r="E7" s="558"/>
      <c r="F7" s="558"/>
      <c r="G7" s="558"/>
      <c r="H7" s="558"/>
      <c r="I7" s="558"/>
      <c r="J7" s="558"/>
      <c r="K7" s="558"/>
      <c r="L7" s="558"/>
      <c r="M7" s="558"/>
      <c r="N7" s="558"/>
      <c r="O7" s="558"/>
      <c r="P7" s="558"/>
      <c r="Q7" s="558"/>
      <c r="R7" s="558"/>
      <c r="S7" s="558"/>
      <c r="T7" s="225"/>
      <c r="U7" s="225"/>
      <c r="V7" s="225"/>
    </row>
    <row r="8" spans="1:22" ht="15" customHeight="1">
      <c r="A8" s="558"/>
      <c r="B8" s="558"/>
      <c r="C8" s="558"/>
      <c r="D8" s="558"/>
      <c r="E8" s="558"/>
      <c r="F8" s="558"/>
      <c r="G8" s="558"/>
      <c r="H8" s="558"/>
      <c r="I8" s="558"/>
      <c r="J8" s="558"/>
      <c r="K8" s="558"/>
      <c r="L8" s="558"/>
      <c r="M8" s="558"/>
      <c r="N8" s="558"/>
      <c r="O8" s="558"/>
      <c r="P8" s="558"/>
      <c r="Q8" s="558"/>
      <c r="R8" s="558"/>
      <c r="S8" s="558"/>
      <c r="T8" s="225"/>
      <c r="U8" s="225"/>
      <c r="V8" s="225"/>
    </row>
    <row r="9" spans="1:22" ht="17.25" customHeight="1">
      <c r="A9" s="558"/>
      <c r="B9" s="558"/>
      <c r="C9" s="558"/>
      <c r="D9" s="558"/>
      <c r="E9" s="558"/>
      <c r="F9" s="558"/>
      <c r="G9" s="558"/>
      <c r="H9" s="558"/>
      <c r="I9" s="558"/>
      <c r="J9" s="558"/>
      <c r="K9" s="558"/>
      <c r="L9" s="558"/>
      <c r="M9" s="558"/>
      <c r="N9" s="558"/>
      <c r="O9" s="558"/>
      <c r="P9" s="558"/>
      <c r="Q9" s="558"/>
      <c r="R9" s="558"/>
      <c r="S9" s="558"/>
      <c r="T9" s="225"/>
      <c r="U9" s="225"/>
      <c r="V9" s="225"/>
    </row>
    <row r="10" ht="16.5" customHeight="1" thickBot="1">
      <c r="A10" s="116"/>
    </row>
    <row r="11" spans="1:22" ht="12.75" customHeight="1" thickBot="1">
      <c r="A11" s="541" t="s">
        <v>8</v>
      </c>
      <c r="B11" s="560" t="s">
        <v>13</v>
      </c>
      <c r="C11" s="561"/>
      <c r="D11" s="562"/>
      <c r="E11" s="537" t="s">
        <v>121</v>
      </c>
      <c r="F11" s="538"/>
      <c r="G11" s="539"/>
      <c r="H11" s="537" t="s">
        <v>123</v>
      </c>
      <c r="I11" s="538"/>
      <c r="J11" s="539"/>
      <c r="K11" s="537" t="s">
        <v>120</v>
      </c>
      <c r="L11" s="538"/>
      <c r="M11" s="539"/>
      <c r="N11" s="537" t="s">
        <v>122</v>
      </c>
      <c r="O11" s="538"/>
      <c r="P11" s="539"/>
      <c r="Q11" s="537" t="s">
        <v>124</v>
      </c>
      <c r="R11" s="538"/>
      <c r="S11" s="539"/>
      <c r="T11" s="537" t="s">
        <v>7</v>
      </c>
      <c r="U11" s="538"/>
      <c r="V11" s="539"/>
    </row>
    <row r="12" spans="1:22" ht="44.25" customHeight="1" thickBot="1">
      <c r="A12" s="559"/>
      <c r="B12" s="230" t="s">
        <v>4</v>
      </c>
      <c r="C12" s="231" t="s">
        <v>156</v>
      </c>
      <c r="D12" s="232" t="s">
        <v>227</v>
      </c>
      <c r="E12" s="230" t="s">
        <v>4</v>
      </c>
      <c r="F12" s="231" t="s">
        <v>156</v>
      </c>
      <c r="G12" s="232" t="s">
        <v>227</v>
      </c>
      <c r="H12" s="230" t="s">
        <v>4</v>
      </c>
      <c r="I12" s="231" t="s">
        <v>156</v>
      </c>
      <c r="J12" s="232" t="s">
        <v>227</v>
      </c>
      <c r="K12" s="230" t="s">
        <v>4</v>
      </c>
      <c r="L12" s="231" t="s">
        <v>156</v>
      </c>
      <c r="M12" s="232" t="s">
        <v>227</v>
      </c>
      <c r="N12" s="230" t="s">
        <v>4</v>
      </c>
      <c r="O12" s="231" t="s">
        <v>156</v>
      </c>
      <c r="P12" s="232" t="s">
        <v>227</v>
      </c>
      <c r="Q12" s="230" t="s">
        <v>4</v>
      </c>
      <c r="R12" s="231" t="s">
        <v>156</v>
      </c>
      <c r="S12" s="232" t="s">
        <v>227</v>
      </c>
      <c r="T12" s="230" t="s">
        <v>4</v>
      </c>
      <c r="U12" s="231" t="s">
        <v>156</v>
      </c>
      <c r="V12" s="232" t="s">
        <v>227</v>
      </c>
    </row>
    <row r="13" spans="1:23" ht="12.75" customHeight="1">
      <c r="A13" s="381">
        <v>1999</v>
      </c>
      <c r="B13" s="384">
        <v>4542</v>
      </c>
      <c r="C13" s="385">
        <v>110424</v>
      </c>
      <c r="D13" s="348">
        <f aca="true" t="shared" si="0" ref="D13:D28">IF(C13=0,"NA",B13/C13)</f>
        <v>0.04113236252988481</v>
      </c>
      <c r="E13" s="384">
        <v>835</v>
      </c>
      <c r="F13" s="385">
        <v>19937</v>
      </c>
      <c r="G13" s="348">
        <f aca="true" t="shared" si="1" ref="G13:G28">IF(F13=0,"NA",E13/F13)</f>
        <v>0.04188192807343131</v>
      </c>
      <c r="H13" s="384"/>
      <c r="I13" s="385"/>
      <c r="J13" s="348"/>
      <c r="K13" s="384">
        <v>9</v>
      </c>
      <c r="L13" s="385">
        <v>236</v>
      </c>
      <c r="M13" s="345">
        <f aca="true" t="shared" si="2" ref="M13:M28">IF(L13=0,"NA",K13/L13)</f>
        <v>0.038135593220338986</v>
      </c>
      <c r="N13" s="384">
        <v>1</v>
      </c>
      <c r="O13" s="385">
        <v>3</v>
      </c>
      <c r="P13" s="348">
        <f aca="true" t="shared" si="3" ref="P13:P27">IF(O13=0,"NA",N13/O13)</f>
        <v>0.3333333333333333</v>
      </c>
      <c r="Q13" s="384"/>
      <c r="R13" s="385"/>
      <c r="S13" s="348"/>
      <c r="T13" s="384">
        <f>SUM(Q13,N13,K13,H13,E13,B13)</f>
        <v>5387</v>
      </c>
      <c r="U13" s="385">
        <f>SUM(R13,O13,L13,I13,F13,C13)</f>
        <v>130600</v>
      </c>
      <c r="V13" s="348">
        <f aca="true" t="shared" si="4" ref="V13:V28">IF(U13=0,"NA",T13/U13)</f>
        <v>0.041248085758039815</v>
      </c>
      <c r="W13" s="43"/>
    </row>
    <row r="14" spans="1:23" ht="13.5" customHeight="1">
      <c r="A14" s="382">
        <v>2000</v>
      </c>
      <c r="B14" s="386">
        <v>3392</v>
      </c>
      <c r="C14" s="383">
        <v>143378</v>
      </c>
      <c r="D14" s="345">
        <f t="shared" si="0"/>
        <v>0.023657743865865055</v>
      </c>
      <c r="E14" s="386">
        <v>611</v>
      </c>
      <c r="F14" s="383">
        <v>25335</v>
      </c>
      <c r="G14" s="345">
        <f t="shared" si="1"/>
        <v>0.024116834418788237</v>
      </c>
      <c r="H14" s="386"/>
      <c r="I14" s="383"/>
      <c r="J14" s="345"/>
      <c r="K14" s="386">
        <v>2</v>
      </c>
      <c r="L14" s="383">
        <v>262</v>
      </c>
      <c r="M14" s="345">
        <f t="shared" si="2"/>
        <v>0.007633587786259542</v>
      </c>
      <c r="N14" s="386">
        <v>1</v>
      </c>
      <c r="O14" s="383">
        <v>1</v>
      </c>
      <c r="P14" s="345">
        <f t="shared" si="3"/>
        <v>1</v>
      </c>
      <c r="Q14" s="386"/>
      <c r="R14" s="383"/>
      <c r="S14" s="345"/>
      <c r="T14" s="386">
        <f aca="true" t="shared" si="5" ref="T14:U28">SUM(Q14,N14,K14,H14,E14,B14)</f>
        <v>4006</v>
      </c>
      <c r="U14" s="383">
        <f t="shared" si="5"/>
        <v>168976</v>
      </c>
      <c r="V14" s="345">
        <f t="shared" si="4"/>
        <v>0.02370750875864028</v>
      </c>
      <c r="W14" s="43"/>
    </row>
    <row r="15" spans="1:23" ht="12.75" customHeight="1">
      <c r="A15" s="382">
        <v>2001</v>
      </c>
      <c r="B15" s="386">
        <v>3934</v>
      </c>
      <c r="C15" s="383">
        <v>153355</v>
      </c>
      <c r="D15" s="345">
        <f t="shared" si="0"/>
        <v>0.025652896873267907</v>
      </c>
      <c r="E15" s="386">
        <v>827</v>
      </c>
      <c r="F15" s="383">
        <v>28067</v>
      </c>
      <c r="G15" s="345">
        <f t="shared" si="1"/>
        <v>0.029465208251683472</v>
      </c>
      <c r="H15" s="386"/>
      <c r="I15" s="383"/>
      <c r="J15" s="345"/>
      <c r="K15" s="386">
        <v>1</v>
      </c>
      <c r="L15" s="383">
        <v>241</v>
      </c>
      <c r="M15" s="345">
        <f t="shared" si="2"/>
        <v>0.004149377593360996</v>
      </c>
      <c r="N15" s="386">
        <v>0</v>
      </c>
      <c r="O15" s="383">
        <v>3</v>
      </c>
      <c r="P15" s="345">
        <f t="shared" si="3"/>
        <v>0</v>
      </c>
      <c r="Q15" s="386"/>
      <c r="R15" s="383"/>
      <c r="S15" s="345"/>
      <c r="T15" s="386">
        <f t="shared" si="5"/>
        <v>4762</v>
      </c>
      <c r="U15" s="383">
        <f t="shared" si="5"/>
        <v>181666</v>
      </c>
      <c r="V15" s="345">
        <f t="shared" si="4"/>
        <v>0.026212940230973324</v>
      </c>
      <c r="W15" s="43"/>
    </row>
    <row r="16" spans="1:23" ht="12.75">
      <c r="A16" s="382">
        <v>2002</v>
      </c>
      <c r="B16" s="386">
        <v>3285</v>
      </c>
      <c r="C16" s="383">
        <v>179193</v>
      </c>
      <c r="D16" s="345">
        <f t="shared" si="0"/>
        <v>0.018332189315430847</v>
      </c>
      <c r="E16" s="386">
        <v>677</v>
      </c>
      <c r="F16" s="383">
        <v>35150</v>
      </c>
      <c r="G16" s="345">
        <f t="shared" si="1"/>
        <v>0.01926031294452347</v>
      </c>
      <c r="H16" s="386"/>
      <c r="I16" s="383"/>
      <c r="J16" s="345"/>
      <c r="K16" s="386">
        <v>8</v>
      </c>
      <c r="L16" s="383">
        <v>426</v>
      </c>
      <c r="M16" s="345">
        <f t="shared" si="2"/>
        <v>0.018779342723004695</v>
      </c>
      <c r="N16" s="386">
        <v>1</v>
      </c>
      <c r="O16" s="383">
        <v>4</v>
      </c>
      <c r="P16" s="345">
        <f t="shared" si="3"/>
        <v>0.25</v>
      </c>
      <c r="Q16" s="386"/>
      <c r="R16" s="383"/>
      <c r="S16" s="345"/>
      <c r="T16" s="386">
        <f t="shared" si="5"/>
        <v>3971</v>
      </c>
      <c r="U16" s="383">
        <f t="shared" si="5"/>
        <v>214773</v>
      </c>
      <c r="V16" s="345">
        <f t="shared" si="4"/>
        <v>0.01848928869085034</v>
      </c>
      <c r="W16" s="43"/>
    </row>
    <row r="17" spans="1:23" ht="12.75">
      <c r="A17" s="382">
        <v>2003</v>
      </c>
      <c r="B17" s="386">
        <v>2618</v>
      </c>
      <c r="C17" s="383">
        <v>201620</v>
      </c>
      <c r="D17" s="345">
        <f t="shared" si="0"/>
        <v>0.012984822934232716</v>
      </c>
      <c r="E17" s="386">
        <v>568</v>
      </c>
      <c r="F17" s="383">
        <v>39261</v>
      </c>
      <c r="G17" s="345">
        <f t="shared" si="1"/>
        <v>0.014467283054430605</v>
      </c>
      <c r="H17" s="386"/>
      <c r="I17" s="383"/>
      <c r="J17" s="345"/>
      <c r="K17" s="386">
        <v>2</v>
      </c>
      <c r="L17" s="383">
        <v>491</v>
      </c>
      <c r="M17" s="345">
        <f t="shared" si="2"/>
        <v>0.004073319755600814</v>
      </c>
      <c r="N17" s="386">
        <v>0</v>
      </c>
      <c r="O17" s="383">
        <v>3</v>
      </c>
      <c r="P17" s="345">
        <f t="shared" si="3"/>
        <v>0</v>
      </c>
      <c r="Q17" s="386"/>
      <c r="R17" s="383"/>
      <c r="S17" s="345"/>
      <c r="T17" s="386">
        <f t="shared" si="5"/>
        <v>3188</v>
      </c>
      <c r="U17" s="383">
        <f t="shared" si="5"/>
        <v>241375</v>
      </c>
      <c r="V17" s="345">
        <f t="shared" si="4"/>
        <v>0.013207664422578974</v>
      </c>
      <c r="W17" s="43"/>
    </row>
    <row r="18" spans="1:23" ht="12.75">
      <c r="A18" s="382">
        <v>2004</v>
      </c>
      <c r="B18" s="386">
        <v>1977</v>
      </c>
      <c r="C18" s="383">
        <v>222654</v>
      </c>
      <c r="D18" s="345">
        <f t="shared" si="0"/>
        <v>0.008879247621870706</v>
      </c>
      <c r="E18" s="386">
        <v>491</v>
      </c>
      <c r="F18" s="383">
        <v>48462</v>
      </c>
      <c r="G18" s="345">
        <f t="shared" si="1"/>
        <v>0.010131649539845652</v>
      </c>
      <c r="H18" s="386"/>
      <c r="I18" s="383"/>
      <c r="J18" s="345"/>
      <c r="K18" s="386">
        <v>3</v>
      </c>
      <c r="L18" s="383">
        <v>190</v>
      </c>
      <c r="M18" s="345">
        <f t="shared" si="2"/>
        <v>0.015789473684210527</v>
      </c>
      <c r="N18" s="386">
        <v>0</v>
      </c>
      <c r="O18" s="383">
        <v>3</v>
      </c>
      <c r="P18" s="345">
        <f t="shared" si="3"/>
        <v>0</v>
      </c>
      <c r="Q18" s="386"/>
      <c r="R18" s="383"/>
      <c r="S18" s="345"/>
      <c r="T18" s="386">
        <f t="shared" si="5"/>
        <v>2471</v>
      </c>
      <c r="U18" s="383">
        <f t="shared" si="5"/>
        <v>271309</v>
      </c>
      <c r="V18" s="345">
        <f t="shared" si="4"/>
        <v>0.009107696390462536</v>
      </c>
      <c r="W18" s="43"/>
    </row>
    <row r="19" spans="1:23" ht="12.75">
      <c r="A19" s="382">
        <v>2005</v>
      </c>
      <c r="B19" s="386">
        <v>1521</v>
      </c>
      <c r="C19" s="383">
        <v>238580</v>
      </c>
      <c r="D19" s="345">
        <f t="shared" si="0"/>
        <v>0.00637522005197418</v>
      </c>
      <c r="E19" s="386">
        <v>357</v>
      </c>
      <c r="F19" s="383">
        <v>46787</v>
      </c>
      <c r="G19" s="345">
        <f t="shared" si="1"/>
        <v>0.007630324662833693</v>
      </c>
      <c r="H19" s="386"/>
      <c r="I19" s="383"/>
      <c r="J19" s="345"/>
      <c r="K19" s="386">
        <v>0</v>
      </c>
      <c r="L19" s="383">
        <v>328</v>
      </c>
      <c r="M19" s="345">
        <f t="shared" si="2"/>
        <v>0</v>
      </c>
      <c r="N19" s="386">
        <v>0</v>
      </c>
      <c r="O19" s="383">
        <v>11</v>
      </c>
      <c r="P19" s="345">
        <f t="shared" si="3"/>
        <v>0</v>
      </c>
      <c r="Q19" s="386"/>
      <c r="R19" s="383"/>
      <c r="S19" s="345"/>
      <c r="T19" s="386">
        <f t="shared" si="5"/>
        <v>1878</v>
      </c>
      <c r="U19" s="383">
        <f t="shared" si="5"/>
        <v>285706</v>
      </c>
      <c r="V19" s="345">
        <f t="shared" si="4"/>
        <v>0.006573190622528053</v>
      </c>
      <c r="W19" s="43"/>
    </row>
    <row r="20" spans="1:23" ht="12.75">
      <c r="A20" s="382">
        <v>2006</v>
      </c>
      <c r="B20" s="386">
        <v>1150</v>
      </c>
      <c r="C20" s="383">
        <v>230858</v>
      </c>
      <c r="D20" s="345">
        <f t="shared" si="0"/>
        <v>0.004981417148203658</v>
      </c>
      <c r="E20" s="386">
        <v>247</v>
      </c>
      <c r="F20" s="383">
        <v>42514</v>
      </c>
      <c r="G20" s="345">
        <f t="shared" si="1"/>
        <v>0.005809850872653714</v>
      </c>
      <c r="H20" s="386"/>
      <c r="I20" s="383"/>
      <c r="J20" s="345"/>
      <c r="K20" s="386">
        <v>4</v>
      </c>
      <c r="L20" s="383">
        <v>291</v>
      </c>
      <c r="M20" s="345">
        <f t="shared" si="2"/>
        <v>0.013745704467353952</v>
      </c>
      <c r="N20" s="386">
        <v>0</v>
      </c>
      <c r="O20" s="383">
        <v>20</v>
      </c>
      <c r="P20" s="345">
        <f t="shared" si="3"/>
        <v>0</v>
      </c>
      <c r="Q20" s="386"/>
      <c r="R20" s="383"/>
      <c r="S20" s="345"/>
      <c r="T20" s="386">
        <f t="shared" si="5"/>
        <v>1401</v>
      </c>
      <c r="U20" s="383">
        <f t="shared" si="5"/>
        <v>273683</v>
      </c>
      <c r="V20" s="345">
        <f t="shared" si="4"/>
        <v>0.005119061103539497</v>
      </c>
      <c r="W20" s="43"/>
    </row>
    <row r="21" spans="1:23" ht="12.75">
      <c r="A21" s="382">
        <v>2007</v>
      </c>
      <c r="B21" s="386">
        <v>717</v>
      </c>
      <c r="C21" s="383">
        <v>249590</v>
      </c>
      <c r="D21" s="345">
        <f t="shared" si="0"/>
        <v>0.0028727112464441685</v>
      </c>
      <c r="E21" s="386">
        <v>148</v>
      </c>
      <c r="F21" s="383">
        <v>40806</v>
      </c>
      <c r="G21" s="345">
        <f t="shared" si="1"/>
        <v>0.0036269176101553693</v>
      </c>
      <c r="H21" s="386"/>
      <c r="I21" s="383"/>
      <c r="J21" s="345"/>
      <c r="K21" s="386">
        <v>1</v>
      </c>
      <c r="L21" s="383">
        <v>63</v>
      </c>
      <c r="M21" s="345">
        <f t="shared" si="2"/>
        <v>0.015873015873015872</v>
      </c>
      <c r="N21" s="386">
        <v>0</v>
      </c>
      <c r="O21" s="383">
        <v>22</v>
      </c>
      <c r="P21" s="345">
        <f t="shared" si="3"/>
        <v>0</v>
      </c>
      <c r="Q21" s="386">
        <v>36</v>
      </c>
      <c r="R21" s="383">
        <v>2611</v>
      </c>
      <c r="S21" s="345">
        <f aca="true" t="shared" si="6" ref="S21:S28">IF(R21=0,"NA",Q21/R21)</f>
        <v>0.013787820758330141</v>
      </c>
      <c r="T21" s="386">
        <f t="shared" si="5"/>
        <v>902</v>
      </c>
      <c r="U21" s="383">
        <f t="shared" si="5"/>
        <v>293092</v>
      </c>
      <c r="V21" s="345">
        <f t="shared" si="4"/>
        <v>0.0030775319694839845</v>
      </c>
      <c r="W21" s="43"/>
    </row>
    <row r="22" spans="1:23" ht="12.75">
      <c r="A22" s="382">
        <v>2008</v>
      </c>
      <c r="B22" s="386">
        <v>452</v>
      </c>
      <c r="C22" s="383">
        <v>239232</v>
      </c>
      <c r="D22" s="345">
        <f t="shared" si="0"/>
        <v>0.0018893793472445158</v>
      </c>
      <c r="E22" s="386">
        <v>89</v>
      </c>
      <c r="F22" s="383">
        <v>41482</v>
      </c>
      <c r="G22" s="345">
        <f t="shared" si="1"/>
        <v>0.0021455088954245214</v>
      </c>
      <c r="H22" s="386">
        <v>38</v>
      </c>
      <c r="I22" s="383">
        <v>9794</v>
      </c>
      <c r="J22" s="345">
        <f aca="true" t="shared" si="7" ref="J22:J28">IF(I22=0,"NA",H22/I22)</f>
        <v>0.003879926485603431</v>
      </c>
      <c r="K22" s="386">
        <v>0</v>
      </c>
      <c r="L22" s="383">
        <v>69</v>
      </c>
      <c r="M22" s="345">
        <f t="shared" si="2"/>
        <v>0</v>
      </c>
      <c r="N22" s="386">
        <v>0</v>
      </c>
      <c r="O22" s="383">
        <v>22</v>
      </c>
      <c r="P22" s="345">
        <f t="shared" si="3"/>
        <v>0</v>
      </c>
      <c r="Q22" s="386">
        <v>46</v>
      </c>
      <c r="R22" s="383">
        <v>3176</v>
      </c>
      <c r="S22" s="345">
        <f t="shared" si="6"/>
        <v>0.014483627204030227</v>
      </c>
      <c r="T22" s="386">
        <f t="shared" si="5"/>
        <v>625</v>
      </c>
      <c r="U22" s="383">
        <f t="shared" si="5"/>
        <v>293775</v>
      </c>
      <c r="V22" s="345">
        <f t="shared" si="4"/>
        <v>0.002127478512467024</v>
      </c>
      <c r="W22" s="43"/>
    </row>
    <row r="23" spans="1:23" ht="12.75">
      <c r="A23" s="382">
        <v>2009</v>
      </c>
      <c r="B23" s="386">
        <v>269</v>
      </c>
      <c r="C23" s="383">
        <v>191395</v>
      </c>
      <c r="D23" s="345">
        <f t="shared" si="0"/>
        <v>0.001405470362339664</v>
      </c>
      <c r="E23" s="386">
        <v>38</v>
      </c>
      <c r="F23" s="383">
        <v>25625</v>
      </c>
      <c r="G23" s="345">
        <f t="shared" si="1"/>
        <v>0.0014829268292682928</v>
      </c>
      <c r="H23" s="386">
        <v>24</v>
      </c>
      <c r="I23" s="383">
        <v>6100</v>
      </c>
      <c r="J23" s="345">
        <f t="shared" si="7"/>
        <v>0.003934426229508197</v>
      </c>
      <c r="K23" s="386">
        <v>4</v>
      </c>
      <c r="L23" s="383">
        <v>1071</v>
      </c>
      <c r="M23" s="345">
        <f t="shared" si="2"/>
        <v>0.003734827264239029</v>
      </c>
      <c r="N23" s="386">
        <v>0</v>
      </c>
      <c r="O23" s="383">
        <v>59</v>
      </c>
      <c r="P23" s="345">
        <f t="shared" si="3"/>
        <v>0</v>
      </c>
      <c r="Q23" s="386">
        <v>6</v>
      </c>
      <c r="R23" s="383">
        <v>991</v>
      </c>
      <c r="S23" s="345">
        <f t="shared" si="6"/>
        <v>0.006054490413723511</v>
      </c>
      <c r="T23" s="386">
        <f t="shared" si="5"/>
        <v>341</v>
      </c>
      <c r="U23" s="383">
        <f t="shared" si="5"/>
        <v>225241</v>
      </c>
      <c r="V23" s="345">
        <f t="shared" si="4"/>
        <v>0.0015139339640651568</v>
      </c>
      <c r="W23" s="43"/>
    </row>
    <row r="24" spans="1:23" ht="12.75">
      <c r="A24" s="382">
        <v>2010</v>
      </c>
      <c r="B24" s="386">
        <v>145</v>
      </c>
      <c r="C24" s="383">
        <v>232792</v>
      </c>
      <c r="D24" s="345">
        <f t="shared" si="0"/>
        <v>0.0006228736382693563</v>
      </c>
      <c r="E24" s="386">
        <v>23</v>
      </c>
      <c r="F24" s="383">
        <v>35510</v>
      </c>
      <c r="G24" s="345">
        <f t="shared" si="1"/>
        <v>0.0006477048718670796</v>
      </c>
      <c r="H24" s="386">
        <v>19</v>
      </c>
      <c r="I24" s="383">
        <v>5676</v>
      </c>
      <c r="J24" s="345">
        <f t="shared" si="7"/>
        <v>0.0033474277660324172</v>
      </c>
      <c r="K24" s="386">
        <v>7</v>
      </c>
      <c r="L24" s="383">
        <v>2189</v>
      </c>
      <c r="M24" s="345">
        <f t="shared" si="2"/>
        <v>0.0031978072179077205</v>
      </c>
      <c r="N24" s="386">
        <v>0</v>
      </c>
      <c r="O24" s="383">
        <v>82</v>
      </c>
      <c r="P24" s="345">
        <f t="shared" si="3"/>
        <v>0</v>
      </c>
      <c r="Q24" s="386">
        <v>12</v>
      </c>
      <c r="R24" s="383">
        <v>1049</v>
      </c>
      <c r="S24" s="345">
        <f t="shared" si="6"/>
        <v>0.011439466158245948</v>
      </c>
      <c r="T24" s="386">
        <f t="shared" si="5"/>
        <v>206</v>
      </c>
      <c r="U24" s="383">
        <f t="shared" si="5"/>
        <v>277298</v>
      </c>
      <c r="V24" s="345">
        <f t="shared" si="4"/>
        <v>0.0007428831077036257</v>
      </c>
      <c r="W24" s="43"/>
    </row>
    <row r="25" spans="1:23" ht="12.75">
      <c r="A25" s="382">
        <v>2011</v>
      </c>
      <c r="B25" s="386">
        <v>96</v>
      </c>
      <c r="C25" s="383">
        <v>236275</v>
      </c>
      <c r="D25" s="345">
        <f t="shared" si="0"/>
        <v>0.00040630621098296476</v>
      </c>
      <c r="E25" s="386">
        <v>20</v>
      </c>
      <c r="F25" s="383">
        <v>42379</v>
      </c>
      <c r="G25" s="345">
        <f t="shared" si="1"/>
        <v>0.00047193185304042094</v>
      </c>
      <c r="H25" s="386">
        <v>15</v>
      </c>
      <c r="I25" s="383">
        <v>8981</v>
      </c>
      <c r="J25" s="345">
        <f t="shared" si="7"/>
        <v>0.001670192628883198</v>
      </c>
      <c r="K25" s="386">
        <v>8</v>
      </c>
      <c r="L25" s="383">
        <v>2413</v>
      </c>
      <c r="M25" s="345">
        <f t="shared" si="2"/>
        <v>0.003315375051802735</v>
      </c>
      <c r="N25" s="386">
        <v>1</v>
      </c>
      <c r="O25" s="383">
        <v>152</v>
      </c>
      <c r="P25" s="345">
        <f t="shared" si="3"/>
        <v>0.006578947368421052</v>
      </c>
      <c r="Q25" s="386">
        <v>22</v>
      </c>
      <c r="R25" s="383">
        <v>2632</v>
      </c>
      <c r="S25" s="345">
        <f t="shared" si="6"/>
        <v>0.008358662613981762</v>
      </c>
      <c r="T25" s="386">
        <f t="shared" si="5"/>
        <v>162</v>
      </c>
      <c r="U25" s="383">
        <f t="shared" si="5"/>
        <v>292832</v>
      </c>
      <c r="V25" s="345">
        <f t="shared" si="4"/>
        <v>0.0005532182275161184</v>
      </c>
      <c r="W25" s="43"/>
    </row>
    <row r="26" spans="1:23" ht="12.75">
      <c r="A26" s="382">
        <v>2012</v>
      </c>
      <c r="B26" s="386">
        <v>64</v>
      </c>
      <c r="C26" s="383">
        <v>240933</v>
      </c>
      <c r="D26" s="345">
        <f t="shared" si="0"/>
        <v>0.00026563401443554846</v>
      </c>
      <c r="E26" s="386">
        <v>8</v>
      </c>
      <c r="F26" s="383">
        <v>37071</v>
      </c>
      <c r="G26" s="345">
        <f t="shared" si="1"/>
        <v>0.00021580210946562002</v>
      </c>
      <c r="H26" s="386">
        <v>8</v>
      </c>
      <c r="I26" s="383">
        <v>7121</v>
      </c>
      <c r="J26" s="345">
        <f t="shared" si="7"/>
        <v>0.0011234377194214297</v>
      </c>
      <c r="K26" s="386">
        <v>3</v>
      </c>
      <c r="L26" s="383">
        <v>2820</v>
      </c>
      <c r="M26" s="345">
        <f t="shared" si="2"/>
        <v>0.0010638297872340426</v>
      </c>
      <c r="N26" s="386">
        <v>0</v>
      </c>
      <c r="O26" s="383">
        <v>167</v>
      </c>
      <c r="P26" s="345">
        <f t="shared" si="3"/>
        <v>0</v>
      </c>
      <c r="Q26" s="386">
        <v>8</v>
      </c>
      <c r="R26" s="383">
        <v>1682</v>
      </c>
      <c r="S26" s="345">
        <f t="shared" si="6"/>
        <v>0.0047562425683709865</v>
      </c>
      <c r="T26" s="386">
        <f t="shared" si="5"/>
        <v>91</v>
      </c>
      <c r="U26" s="383">
        <f t="shared" si="5"/>
        <v>289794</v>
      </c>
      <c r="V26" s="345">
        <f t="shared" si="4"/>
        <v>0.0003140161632055874</v>
      </c>
      <c r="W26" s="43"/>
    </row>
    <row r="27" spans="1:23" ht="12.75">
      <c r="A27" s="382">
        <v>2013</v>
      </c>
      <c r="B27" s="386">
        <v>42</v>
      </c>
      <c r="C27" s="383">
        <v>56441</v>
      </c>
      <c r="D27" s="345">
        <f t="shared" si="0"/>
        <v>0.0007441398983008806</v>
      </c>
      <c r="E27" s="386">
        <v>8</v>
      </c>
      <c r="F27" s="383">
        <v>7865</v>
      </c>
      <c r="G27" s="345">
        <f t="shared" si="1"/>
        <v>0.00101716465352829</v>
      </c>
      <c r="H27" s="386">
        <v>1</v>
      </c>
      <c r="I27" s="383">
        <v>694</v>
      </c>
      <c r="J27" s="345">
        <f t="shared" si="7"/>
        <v>0.001440922190201729</v>
      </c>
      <c r="K27" s="386">
        <v>0</v>
      </c>
      <c r="L27" s="383">
        <v>714</v>
      </c>
      <c r="M27" s="345">
        <f t="shared" si="2"/>
        <v>0</v>
      </c>
      <c r="N27" s="386">
        <v>0</v>
      </c>
      <c r="O27" s="383">
        <v>27</v>
      </c>
      <c r="P27" s="345">
        <f t="shared" si="3"/>
        <v>0</v>
      </c>
      <c r="Q27" s="386">
        <v>5</v>
      </c>
      <c r="R27" s="383">
        <v>172</v>
      </c>
      <c r="S27" s="345">
        <f t="shared" si="6"/>
        <v>0.029069767441860465</v>
      </c>
      <c r="T27" s="386">
        <f t="shared" si="5"/>
        <v>56</v>
      </c>
      <c r="U27" s="383">
        <f t="shared" si="5"/>
        <v>65913</v>
      </c>
      <c r="V27" s="345">
        <f t="shared" si="4"/>
        <v>0.0008496047820612019</v>
      </c>
      <c r="W27" s="43"/>
    </row>
    <row r="28" spans="1:23" ht="13.5" thickBot="1">
      <c r="A28" s="389">
        <v>2014</v>
      </c>
      <c r="B28" s="394">
        <v>8</v>
      </c>
      <c r="C28" s="393">
        <v>490</v>
      </c>
      <c r="D28" s="357">
        <f t="shared" si="0"/>
        <v>0.0163265306122449</v>
      </c>
      <c r="E28" s="394">
        <v>1</v>
      </c>
      <c r="F28" s="393">
        <v>65</v>
      </c>
      <c r="G28" s="357">
        <f t="shared" si="1"/>
        <v>0.015384615384615385</v>
      </c>
      <c r="H28" s="394">
        <v>1</v>
      </c>
      <c r="I28" s="393">
        <v>8</v>
      </c>
      <c r="J28" s="357">
        <f t="shared" si="7"/>
        <v>0.125</v>
      </c>
      <c r="K28" s="394">
        <v>0</v>
      </c>
      <c r="L28" s="393">
        <v>5</v>
      </c>
      <c r="M28" s="357">
        <f t="shared" si="2"/>
        <v>0</v>
      </c>
      <c r="N28" s="394"/>
      <c r="O28" s="393"/>
      <c r="P28" s="357"/>
      <c r="Q28" s="394">
        <v>0</v>
      </c>
      <c r="R28" s="393">
        <v>4</v>
      </c>
      <c r="S28" s="357">
        <f t="shared" si="6"/>
        <v>0</v>
      </c>
      <c r="T28" s="394">
        <f t="shared" si="5"/>
        <v>10</v>
      </c>
      <c r="U28" s="393">
        <f t="shared" si="5"/>
        <v>572</v>
      </c>
      <c r="V28" s="357">
        <f t="shared" si="4"/>
        <v>0.017482517482517484</v>
      </c>
      <c r="W28" s="43"/>
    </row>
    <row r="29" spans="1:23" ht="13.5" thickBot="1">
      <c r="A29" s="295" t="s">
        <v>7</v>
      </c>
      <c r="B29" s="115">
        <f>SUM(B13:B28)</f>
        <v>24212</v>
      </c>
      <c r="C29" s="169">
        <f>SUM(C13:C28)</f>
        <v>2927210</v>
      </c>
      <c r="D29" s="42">
        <f>B29/C29</f>
        <v>0.008271357367595765</v>
      </c>
      <c r="E29" s="115">
        <f>SUM(E13:E28)</f>
        <v>4948</v>
      </c>
      <c r="F29" s="169">
        <f>SUM(F13:F28)</f>
        <v>516316</v>
      </c>
      <c r="G29" s="42">
        <f>E29/F29</f>
        <v>0.009583278457378814</v>
      </c>
      <c r="H29" s="115">
        <f>SUM(H13:H28)</f>
        <v>106</v>
      </c>
      <c r="I29" s="169">
        <f>SUM(I13:I28)</f>
        <v>38374</v>
      </c>
      <c r="J29" s="42">
        <f>H29/I29</f>
        <v>0.002762286965132642</v>
      </c>
      <c r="K29" s="115">
        <f>SUM(K13:K28)</f>
        <v>52</v>
      </c>
      <c r="L29" s="169">
        <f>SUM(L13:L28)</f>
        <v>11809</v>
      </c>
      <c r="M29" s="42">
        <f>K29/L29</f>
        <v>0.004403421119485138</v>
      </c>
      <c r="N29" s="115">
        <f>SUM(N13:N28)</f>
        <v>4</v>
      </c>
      <c r="O29" s="169">
        <f>SUM(O13:O28)</f>
        <v>579</v>
      </c>
      <c r="P29" s="42">
        <f>N29/O29</f>
        <v>0.0069084628670120895</v>
      </c>
      <c r="Q29" s="115">
        <f>SUM(Q13:Q28)</f>
        <v>135</v>
      </c>
      <c r="R29" s="169">
        <f>SUM(R13:R28)</f>
        <v>12317</v>
      </c>
      <c r="S29" s="42">
        <f>Q29/R29</f>
        <v>0.010960461151254364</v>
      </c>
      <c r="T29" s="115">
        <f>SUM(T13:T28)</f>
        <v>29457</v>
      </c>
      <c r="U29" s="169">
        <f>SUM(U13:U28)</f>
        <v>3506605</v>
      </c>
      <c r="V29" s="42">
        <f>T29/U29</f>
        <v>0.008400432897346578</v>
      </c>
      <c r="W29" s="43"/>
    </row>
    <row r="30" spans="1:23" ht="12.75">
      <c r="A30" s="222"/>
      <c r="B30" s="254"/>
      <c r="C30" s="254"/>
      <c r="D30" s="259"/>
      <c r="E30" s="254"/>
      <c r="F30" s="254"/>
      <c r="G30" s="259"/>
      <c r="H30" s="254"/>
      <c r="I30" s="254"/>
      <c r="J30" s="259"/>
      <c r="K30" s="237"/>
      <c r="L30" s="237"/>
      <c r="M30" s="237"/>
      <c r="N30" s="254"/>
      <c r="O30" s="254"/>
      <c r="P30" s="254"/>
      <c r="Q30" s="254"/>
      <c r="R30" s="254"/>
      <c r="S30" s="259"/>
      <c r="T30" s="254">
        <v>41219</v>
      </c>
      <c r="U30" s="468"/>
      <c r="V30" s="259">
        <f>(T30/U29)</f>
        <v>0.01175467439303828</v>
      </c>
      <c r="W30" s="43"/>
    </row>
    <row r="31" spans="6:23" ht="12.75">
      <c r="F31" s="3">
        <f>(B29+E29+H29)/(C29+F29+I29)</f>
        <v>0.008405181079295786</v>
      </c>
      <c r="O31" s="3">
        <f>(K29+N29+Q29)/(L29+O29+R29)</f>
        <v>0.007731228496255818</v>
      </c>
      <c r="U31" s="358"/>
      <c r="W31" s="43"/>
    </row>
    <row r="32" spans="15:35" ht="13.5" customHeight="1">
      <c r="O32" s="341"/>
      <c r="P32" s="255"/>
      <c r="Q32" s="255"/>
      <c r="R32" s="255"/>
      <c r="S32" s="255"/>
      <c r="T32" s="255"/>
      <c r="U32" s="255"/>
      <c r="V32" s="255"/>
      <c r="W32" s="341"/>
      <c r="X32" s="255"/>
      <c r="Y32" s="255"/>
      <c r="Z32" s="255"/>
      <c r="AA32" s="255"/>
      <c r="AB32" s="255"/>
      <c r="AC32" s="255"/>
      <c r="AD32" s="255"/>
      <c r="AE32" s="255"/>
      <c r="AF32" s="255"/>
      <c r="AG32" s="255"/>
      <c r="AH32" s="255"/>
      <c r="AI32" s="255"/>
    </row>
    <row r="33" spans="12:35" ht="12.75" customHeight="1">
      <c r="L33" s="255"/>
      <c r="M33" s="255"/>
      <c r="N33" s="255"/>
      <c r="O33" s="255"/>
      <c r="P33" s="255"/>
      <c r="Q33" s="255"/>
      <c r="R33" s="255"/>
      <c r="S33" s="255"/>
      <c r="T33" s="255"/>
      <c r="U33" s="255"/>
      <c r="V33" s="255"/>
      <c r="W33" s="255"/>
      <c r="X33" s="255"/>
      <c r="Y33" s="255"/>
      <c r="Z33" s="255"/>
      <c r="AA33" s="255"/>
      <c r="AB33" s="255"/>
      <c r="AC33" s="255"/>
      <c r="AD33" s="255"/>
      <c r="AE33" s="255"/>
      <c r="AF33" s="255"/>
      <c r="AG33" s="255"/>
      <c r="AH33" s="255"/>
      <c r="AI33" s="255"/>
    </row>
    <row r="34" spans="15:35" ht="12.75">
      <c r="O34" s="255"/>
      <c r="P34" s="341"/>
      <c r="Q34" s="360"/>
      <c r="R34" s="255"/>
      <c r="S34" s="255"/>
      <c r="T34" s="255"/>
      <c r="U34" s="255"/>
      <c r="V34" s="255"/>
      <c r="W34" s="255"/>
      <c r="X34" s="255"/>
      <c r="Y34" s="255"/>
      <c r="Z34" s="255"/>
      <c r="AA34" s="255"/>
      <c r="AB34" s="255"/>
      <c r="AC34" s="255"/>
      <c r="AD34" s="255"/>
      <c r="AE34" s="255"/>
      <c r="AF34" s="255"/>
      <c r="AG34" s="255"/>
      <c r="AH34" s="255"/>
      <c r="AI34" s="255"/>
    </row>
    <row r="35" spans="15:35" ht="12.75">
      <c r="O35" s="439"/>
      <c r="P35" s="439"/>
      <c r="Q35" s="439"/>
      <c r="R35" s="439"/>
      <c r="S35" s="439"/>
      <c r="T35" s="439"/>
      <c r="U35" s="439"/>
      <c r="V35" s="439"/>
      <c r="W35" s="439"/>
      <c r="X35" s="439"/>
      <c r="Y35" s="439"/>
      <c r="Z35" s="439"/>
      <c r="AA35" s="439"/>
      <c r="AB35" s="439"/>
      <c r="AC35" s="439"/>
      <c r="AD35" s="439"/>
      <c r="AE35" s="439"/>
      <c r="AF35" s="439"/>
      <c r="AG35" s="439"/>
      <c r="AH35" s="439"/>
      <c r="AI35" s="439"/>
    </row>
    <row r="36" spans="15:35" ht="12.75">
      <c r="O36" s="438"/>
      <c r="P36" s="440"/>
      <c r="Q36" s="440"/>
      <c r="R36" s="440"/>
      <c r="S36" s="440"/>
      <c r="T36" s="440"/>
      <c r="U36" s="440"/>
      <c r="V36" s="438"/>
      <c r="W36" s="440"/>
      <c r="X36" s="438"/>
      <c r="Y36" s="440"/>
      <c r="Z36" s="440"/>
      <c r="AA36" s="440"/>
      <c r="AB36" s="440"/>
      <c r="AC36" s="440"/>
      <c r="AD36" s="440"/>
      <c r="AE36" s="440"/>
      <c r="AF36" s="440"/>
      <c r="AG36" s="440"/>
      <c r="AH36" s="440"/>
      <c r="AI36" s="440"/>
    </row>
    <row r="37" spans="15:35" ht="12.75">
      <c r="O37" s="438"/>
      <c r="P37" s="440"/>
      <c r="Q37" s="440"/>
      <c r="R37" s="440"/>
      <c r="S37" s="440"/>
      <c r="T37" s="440"/>
      <c r="U37" s="440"/>
      <c r="V37" s="440"/>
      <c r="W37" s="440"/>
      <c r="X37" s="438"/>
      <c r="Y37" s="440"/>
      <c r="Z37" s="440"/>
      <c r="AA37" s="440"/>
      <c r="AB37" s="440"/>
      <c r="AC37" s="440"/>
      <c r="AD37" s="440"/>
      <c r="AE37" s="440"/>
      <c r="AF37" s="440"/>
      <c r="AG37" s="440"/>
      <c r="AH37" s="440"/>
      <c r="AI37" s="440"/>
    </row>
    <row r="38" spans="15:35" ht="12.75">
      <c r="O38" s="438"/>
      <c r="P38" s="440"/>
      <c r="Q38" s="440"/>
      <c r="R38" s="440"/>
      <c r="S38" s="440"/>
      <c r="T38" s="440"/>
      <c r="U38" s="440"/>
      <c r="V38" s="440"/>
      <c r="W38" s="438"/>
      <c r="X38" s="438"/>
      <c r="Y38" s="440"/>
      <c r="Z38" s="440"/>
      <c r="AA38" s="440"/>
      <c r="AB38" s="440"/>
      <c r="AC38" s="440"/>
      <c r="AD38" s="440"/>
      <c r="AE38" s="440"/>
      <c r="AF38" s="440"/>
      <c r="AG38" s="440"/>
      <c r="AH38" s="440"/>
      <c r="AI38" s="440"/>
    </row>
    <row r="39" spans="15:35" ht="12.75">
      <c r="O39" s="438"/>
      <c r="P39" s="440"/>
      <c r="Q39" s="440"/>
      <c r="R39" s="440"/>
      <c r="S39" s="438"/>
      <c r="T39" s="440"/>
      <c r="U39" s="440"/>
      <c r="V39" s="440"/>
      <c r="W39" s="440"/>
      <c r="X39" s="438"/>
      <c r="Y39" s="440"/>
      <c r="Z39" s="440"/>
      <c r="AA39" s="440"/>
      <c r="AB39" s="440"/>
      <c r="AC39" s="440"/>
      <c r="AD39" s="440"/>
      <c r="AE39" s="440"/>
      <c r="AF39" s="440"/>
      <c r="AG39" s="440"/>
      <c r="AH39" s="440"/>
      <c r="AI39" s="440"/>
    </row>
    <row r="40" spans="15:35" ht="12.75">
      <c r="O40" s="438"/>
      <c r="P40" s="438"/>
      <c r="Q40" s="440"/>
      <c r="R40" s="440"/>
      <c r="S40" s="440"/>
      <c r="T40" s="440"/>
      <c r="U40" s="440"/>
      <c r="V40" s="440"/>
      <c r="W40" s="438"/>
      <c r="X40" s="440"/>
      <c r="Y40" s="440"/>
      <c r="Z40" s="440"/>
      <c r="AA40" s="440"/>
      <c r="AB40" s="440"/>
      <c r="AC40" s="440"/>
      <c r="AD40" s="440"/>
      <c r="AE40" s="440"/>
      <c r="AF40" s="440"/>
      <c r="AG40" s="440"/>
      <c r="AH40" s="440"/>
      <c r="AI40" s="440"/>
    </row>
    <row r="41" spans="15:35" ht="12.75">
      <c r="O41" s="438"/>
      <c r="P41" s="440"/>
      <c r="Q41" s="440"/>
      <c r="R41" s="440"/>
      <c r="S41" s="440"/>
      <c r="T41" s="440"/>
      <c r="U41" s="440"/>
      <c r="V41" s="440"/>
      <c r="W41" s="438"/>
      <c r="X41" s="438"/>
      <c r="Y41" s="440"/>
      <c r="Z41" s="440"/>
      <c r="AA41" s="440"/>
      <c r="AB41" s="440"/>
      <c r="AC41" s="438"/>
      <c r="AD41" s="440"/>
      <c r="AE41" s="440"/>
      <c r="AF41" s="440"/>
      <c r="AG41" s="440"/>
      <c r="AH41" s="440"/>
      <c r="AI41" s="440"/>
    </row>
    <row r="42" spans="1:35" s="237" customFormat="1" ht="12.75">
      <c r="A42" s="3"/>
      <c r="B42" s="3"/>
      <c r="O42" s="438"/>
      <c r="P42" s="440"/>
      <c r="Q42" s="440"/>
      <c r="R42" s="440"/>
      <c r="S42" s="438"/>
      <c r="T42" s="440"/>
      <c r="U42" s="440"/>
      <c r="V42" s="438"/>
      <c r="W42" s="440"/>
      <c r="X42" s="438"/>
      <c r="Y42" s="440"/>
      <c r="Z42" s="440"/>
      <c r="AA42" s="440"/>
      <c r="AB42" s="440"/>
      <c r="AC42" s="440"/>
      <c r="AD42" s="440"/>
      <c r="AE42" s="440"/>
      <c r="AF42" s="440"/>
      <c r="AG42" s="440"/>
      <c r="AH42" s="440"/>
      <c r="AI42" s="440"/>
    </row>
    <row r="43" spans="15:35" ht="12.75">
      <c r="O43" s="438"/>
      <c r="P43" s="440"/>
      <c r="Q43" s="440"/>
      <c r="R43" s="440"/>
      <c r="S43" s="440"/>
      <c r="T43" s="440"/>
      <c r="U43" s="440"/>
      <c r="V43" s="438"/>
      <c r="W43" s="438"/>
      <c r="X43" s="440"/>
      <c r="Y43" s="440"/>
      <c r="Z43" s="440"/>
      <c r="AA43" s="440"/>
      <c r="AB43" s="440"/>
      <c r="AC43" s="440"/>
      <c r="AD43" s="440"/>
      <c r="AE43" s="440"/>
      <c r="AF43" s="440"/>
      <c r="AG43" s="440"/>
      <c r="AH43" s="440"/>
      <c r="AI43" s="440"/>
    </row>
    <row r="44" spans="15:35" ht="12.75">
      <c r="O44" s="438"/>
      <c r="P44" s="440"/>
      <c r="Q44" s="440"/>
      <c r="R44" s="440"/>
      <c r="S44" s="438"/>
      <c r="T44" s="440"/>
      <c r="U44" s="440"/>
      <c r="V44" s="440"/>
      <c r="W44" s="440"/>
      <c r="X44" s="440"/>
      <c r="Y44" s="440"/>
      <c r="Z44" s="440"/>
      <c r="AA44" s="440"/>
      <c r="AB44" s="440"/>
      <c r="AC44" s="440"/>
      <c r="AD44" s="440"/>
      <c r="AE44" s="440"/>
      <c r="AF44" s="440"/>
      <c r="AG44" s="440"/>
      <c r="AH44" s="440"/>
      <c r="AI44" s="440"/>
    </row>
    <row r="45" spans="15:35" ht="12.75">
      <c r="O45" s="438"/>
      <c r="P45" s="440"/>
      <c r="Q45" s="440"/>
      <c r="R45" s="440"/>
      <c r="S45" s="438"/>
      <c r="T45" s="438"/>
      <c r="U45" s="440"/>
      <c r="V45" s="440"/>
      <c r="W45" s="438"/>
      <c r="X45" s="440"/>
      <c r="Y45" s="440"/>
      <c r="Z45" s="440"/>
      <c r="AA45" s="440"/>
      <c r="AB45" s="440"/>
      <c r="AC45" s="440"/>
      <c r="AD45" s="440"/>
      <c r="AE45" s="440"/>
      <c r="AF45" s="440"/>
      <c r="AG45" s="440"/>
      <c r="AH45" s="440"/>
      <c r="AI45" s="440"/>
    </row>
    <row r="46" spans="15:35" ht="12.75">
      <c r="O46" s="438"/>
      <c r="P46" s="440"/>
      <c r="Q46" s="440"/>
      <c r="R46" s="440"/>
      <c r="S46" s="440"/>
      <c r="T46" s="438"/>
      <c r="U46" s="440"/>
      <c r="V46" s="440"/>
      <c r="W46" s="438"/>
      <c r="X46" s="438"/>
      <c r="Y46" s="440"/>
      <c r="Z46" s="440"/>
      <c r="AA46" s="440"/>
      <c r="AB46" s="440"/>
      <c r="AC46" s="440"/>
      <c r="AD46" s="440"/>
      <c r="AE46" s="440"/>
      <c r="AF46" s="440"/>
      <c r="AG46" s="440"/>
      <c r="AH46" s="440"/>
      <c r="AI46" s="440"/>
    </row>
    <row r="47" spans="15:35" ht="12.75">
      <c r="O47" s="438"/>
      <c r="P47" s="440"/>
      <c r="Q47" s="440"/>
      <c r="R47" s="440"/>
      <c r="S47" s="438"/>
      <c r="T47" s="438"/>
      <c r="U47" s="440"/>
      <c r="V47" s="440"/>
      <c r="W47" s="440"/>
      <c r="X47" s="440"/>
      <c r="Y47" s="440"/>
      <c r="Z47" s="440"/>
      <c r="AA47" s="440"/>
      <c r="AB47" s="440"/>
      <c r="AC47" s="440"/>
      <c r="AD47" s="438"/>
      <c r="AE47" s="440"/>
      <c r="AF47" s="438"/>
      <c r="AG47" s="438"/>
      <c r="AH47" s="438"/>
      <c r="AI47" s="438"/>
    </row>
    <row r="48" spans="15:35" ht="13.5" customHeight="1">
      <c r="O48" s="438"/>
      <c r="P48" s="440"/>
      <c r="Q48" s="440"/>
      <c r="R48" s="440"/>
      <c r="S48" s="438"/>
      <c r="T48" s="438"/>
      <c r="U48" s="438"/>
      <c r="V48" s="440"/>
      <c r="W48" s="438"/>
      <c r="X48" s="438"/>
      <c r="Y48" s="438"/>
      <c r="Z48" s="438"/>
      <c r="AA48" s="440"/>
      <c r="AB48" s="440"/>
      <c r="AC48" s="440"/>
      <c r="AD48" s="438"/>
      <c r="AE48" s="440"/>
      <c r="AF48" s="438"/>
      <c r="AG48" s="438"/>
      <c r="AH48" s="438"/>
      <c r="AI48" s="438"/>
    </row>
    <row r="49" spans="15:35" ht="12.75">
      <c r="O49" s="438"/>
      <c r="P49" s="440"/>
      <c r="Q49" s="440"/>
      <c r="R49" s="440"/>
      <c r="S49" s="438"/>
      <c r="T49" s="438"/>
      <c r="U49" s="440"/>
      <c r="V49" s="438"/>
      <c r="W49" s="438"/>
      <c r="X49" s="440"/>
      <c r="Y49" s="440"/>
      <c r="Z49" s="440"/>
      <c r="AA49" s="440"/>
      <c r="AB49" s="440"/>
      <c r="AC49" s="440"/>
      <c r="AD49" s="440"/>
      <c r="AE49" s="440"/>
      <c r="AF49" s="438"/>
      <c r="AG49" s="438"/>
      <c r="AH49" s="438"/>
      <c r="AI49" s="438"/>
    </row>
    <row r="50" spans="15:35" ht="12.75">
      <c r="O50" s="438"/>
      <c r="P50" s="440"/>
      <c r="Q50" s="440"/>
      <c r="R50" s="440"/>
      <c r="S50" s="438"/>
      <c r="T50" s="438"/>
      <c r="U50" s="440"/>
      <c r="V50" s="440"/>
      <c r="W50" s="438"/>
      <c r="X50" s="438"/>
      <c r="Y50" s="440"/>
      <c r="Z50" s="438"/>
      <c r="AA50" s="440"/>
      <c r="AB50" s="440"/>
      <c r="AC50" s="440"/>
      <c r="AD50" s="440"/>
      <c r="AE50" s="438"/>
      <c r="AF50" s="438"/>
      <c r="AG50" s="438"/>
      <c r="AH50" s="438"/>
      <c r="AI50" s="438"/>
    </row>
    <row r="51" spans="15:35" ht="12.75">
      <c r="O51" s="438"/>
      <c r="P51" s="440"/>
      <c r="Q51" s="440"/>
      <c r="R51" s="440"/>
      <c r="S51" s="438"/>
      <c r="T51" s="438"/>
      <c r="U51" s="438"/>
      <c r="V51" s="440"/>
      <c r="W51" s="438"/>
      <c r="X51" s="440"/>
      <c r="Y51" s="440"/>
      <c r="Z51" s="440"/>
      <c r="AA51" s="440"/>
      <c r="AB51" s="440"/>
      <c r="AC51" s="440"/>
      <c r="AD51" s="440"/>
      <c r="AE51" s="440"/>
      <c r="AF51" s="438"/>
      <c r="AG51" s="438"/>
      <c r="AH51" s="438"/>
      <c r="AI51" s="438"/>
    </row>
    <row r="52" spans="15:35" ht="12.75">
      <c r="O52" s="438"/>
      <c r="P52" s="440"/>
      <c r="Q52" s="440"/>
      <c r="R52" s="440"/>
      <c r="S52" s="438"/>
      <c r="T52" s="440"/>
      <c r="U52" s="438"/>
      <c r="V52" s="438"/>
      <c r="W52" s="440"/>
      <c r="X52" s="438"/>
      <c r="Y52" s="440"/>
      <c r="Z52" s="440"/>
      <c r="AA52" s="440"/>
      <c r="AB52" s="440"/>
      <c r="AC52" s="440"/>
      <c r="AD52" s="440"/>
      <c r="AE52" s="440"/>
      <c r="AF52" s="438"/>
      <c r="AG52" s="440"/>
      <c r="AH52" s="438"/>
      <c r="AI52" s="438"/>
    </row>
    <row r="53" spans="15:35" ht="12.75">
      <c r="O53" s="438"/>
      <c r="P53" s="438"/>
      <c r="Q53" s="440"/>
      <c r="R53" s="440"/>
      <c r="S53" s="438"/>
      <c r="T53" s="438"/>
      <c r="U53" s="438"/>
      <c r="V53" s="438"/>
      <c r="W53" s="438"/>
      <c r="X53" s="440"/>
      <c r="Y53" s="438"/>
      <c r="Z53" s="438"/>
      <c r="AA53" s="440"/>
      <c r="AB53" s="440"/>
      <c r="AC53" s="440"/>
      <c r="AD53" s="440"/>
      <c r="AE53" s="440"/>
      <c r="AF53" s="440"/>
      <c r="AG53" s="440"/>
      <c r="AH53" s="438"/>
      <c r="AI53" s="438"/>
    </row>
    <row r="54" spans="15:35" ht="13.5" customHeight="1">
      <c r="O54" s="438"/>
      <c r="P54" s="440"/>
      <c r="Q54" s="440"/>
      <c r="R54" s="440"/>
      <c r="S54" s="438"/>
      <c r="T54" s="438"/>
      <c r="U54" s="440"/>
      <c r="V54" s="438"/>
      <c r="W54" s="438"/>
      <c r="X54" s="438"/>
      <c r="Y54" s="438"/>
      <c r="Z54" s="440"/>
      <c r="AA54" s="440"/>
      <c r="AB54" s="440"/>
      <c r="AC54" s="440"/>
      <c r="AD54" s="440"/>
      <c r="AE54" s="440"/>
      <c r="AF54" s="438"/>
      <c r="AG54" s="440"/>
      <c r="AH54" s="438"/>
      <c r="AI54" s="438"/>
    </row>
    <row r="55" spans="15:35" ht="12.75">
      <c r="O55" s="438"/>
      <c r="P55" s="440"/>
      <c r="Q55" s="440"/>
      <c r="R55" s="438"/>
      <c r="S55" s="438"/>
      <c r="T55" s="440"/>
      <c r="U55" s="440"/>
      <c r="V55" s="438"/>
      <c r="W55" s="440"/>
      <c r="X55" s="438"/>
      <c r="Y55" s="440"/>
      <c r="Z55" s="438"/>
      <c r="AA55" s="440"/>
      <c r="AB55" s="440"/>
      <c r="AC55" s="440"/>
      <c r="AD55" s="440"/>
      <c r="AE55" s="440"/>
      <c r="AF55" s="438"/>
      <c r="AG55" s="440"/>
      <c r="AH55" s="438"/>
      <c r="AI55" s="438"/>
    </row>
    <row r="56" spans="15:35" ht="12.75">
      <c r="O56" s="438"/>
      <c r="P56" s="438"/>
      <c r="Q56" s="440"/>
      <c r="R56" s="438"/>
      <c r="S56" s="438"/>
      <c r="T56" s="440"/>
      <c r="U56" s="440"/>
      <c r="V56" s="440"/>
      <c r="W56" s="438"/>
      <c r="X56" s="440"/>
      <c r="Y56" s="440"/>
      <c r="Z56" s="440"/>
      <c r="AA56" s="438"/>
      <c r="AB56" s="438"/>
      <c r="AC56" s="440"/>
      <c r="AD56" s="440"/>
      <c r="AE56" s="440"/>
      <c r="AF56" s="440"/>
      <c r="AG56" s="440"/>
      <c r="AH56" s="438"/>
      <c r="AI56" s="438"/>
    </row>
    <row r="57" spans="15:35" ht="12.75">
      <c r="O57" s="438"/>
      <c r="P57" s="438"/>
      <c r="Q57" s="440"/>
      <c r="R57" s="438"/>
      <c r="S57" s="438"/>
      <c r="T57" s="440"/>
      <c r="U57" s="440"/>
      <c r="V57" s="440"/>
      <c r="W57" s="440"/>
      <c r="X57" s="438"/>
      <c r="Y57" s="440"/>
      <c r="Z57" s="440"/>
      <c r="AA57" s="438"/>
      <c r="AB57" s="438"/>
      <c r="AC57" s="440"/>
      <c r="AD57" s="440"/>
      <c r="AE57" s="440"/>
      <c r="AF57" s="438"/>
      <c r="AG57" s="440"/>
      <c r="AH57" s="438"/>
      <c r="AI57" s="438"/>
    </row>
    <row r="58" spans="15:35" ht="12.75">
      <c r="O58" s="438"/>
      <c r="P58" s="440"/>
      <c r="Q58" s="440"/>
      <c r="R58" s="438"/>
      <c r="S58" s="438"/>
      <c r="T58" s="440"/>
      <c r="U58" s="440"/>
      <c r="V58" s="440"/>
      <c r="W58" s="440"/>
      <c r="X58" s="440"/>
      <c r="Y58" s="440"/>
      <c r="Z58" s="440"/>
      <c r="AA58" s="438"/>
      <c r="AB58" s="438"/>
      <c r="AC58" s="440"/>
      <c r="AD58" s="440"/>
      <c r="AE58" s="440"/>
      <c r="AF58" s="438"/>
      <c r="AG58" s="440"/>
      <c r="AH58" s="438"/>
      <c r="AI58" s="438"/>
    </row>
    <row r="59" spans="15:35" ht="12.75">
      <c r="O59" s="438"/>
      <c r="P59" s="440"/>
      <c r="Q59" s="440"/>
      <c r="R59" s="438"/>
      <c r="S59" s="438"/>
      <c r="T59" s="440"/>
      <c r="U59" s="441"/>
      <c r="V59" s="440"/>
      <c r="W59" s="440"/>
      <c r="X59" s="440"/>
      <c r="Y59" s="440"/>
      <c r="Z59" s="440"/>
      <c r="AA59" s="438"/>
      <c r="AB59" s="438"/>
      <c r="AC59" s="440"/>
      <c r="AD59" s="440"/>
      <c r="AE59" s="438"/>
      <c r="AF59" s="438"/>
      <c r="AG59" s="440"/>
      <c r="AH59" s="438"/>
      <c r="AI59" s="438"/>
    </row>
    <row r="60" spans="15:35" ht="12.75">
      <c r="O60" s="438"/>
      <c r="P60" s="440"/>
      <c r="Q60" s="440"/>
      <c r="R60" s="438"/>
      <c r="S60" s="438"/>
      <c r="T60" s="440"/>
      <c r="U60" s="440"/>
      <c r="V60" s="440"/>
      <c r="W60" s="440"/>
      <c r="X60" s="440"/>
      <c r="Y60" s="440"/>
      <c r="Z60" s="440"/>
      <c r="AA60" s="438"/>
      <c r="AB60" s="438"/>
      <c r="AC60" s="440"/>
      <c r="AD60" s="440"/>
      <c r="AE60" s="440"/>
      <c r="AF60" s="438"/>
      <c r="AG60" s="438"/>
      <c r="AH60" s="438"/>
      <c r="AI60" s="438"/>
    </row>
    <row r="61" spans="15:35" ht="12.75">
      <c r="O61" s="438"/>
      <c r="P61" s="440"/>
      <c r="Q61" s="438"/>
      <c r="R61" s="438"/>
      <c r="S61" s="438"/>
      <c r="T61" s="440"/>
      <c r="U61" s="440"/>
      <c r="V61" s="440"/>
      <c r="W61" s="440"/>
      <c r="X61" s="440"/>
      <c r="Y61" s="440"/>
      <c r="Z61" s="440"/>
      <c r="AA61" s="438"/>
      <c r="AB61" s="440"/>
      <c r="AC61" s="440"/>
      <c r="AD61" s="440"/>
      <c r="AE61" s="440"/>
      <c r="AF61" s="440"/>
      <c r="AG61" s="438"/>
      <c r="AH61" s="438"/>
      <c r="AI61" s="438"/>
    </row>
    <row r="62" spans="15:35" ht="12.75">
      <c r="O62" s="438"/>
      <c r="P62" s="440"/>
      <c r="Q62" s="440"/>
      <c r="R62" s="440"/>
      <c r="S62" s="440"/>
      <c r="T62" s="440"/>
      <c r="U62" s="440"/>
      <c r="V62" s="440"/>
      <c r="W62" s="440"/>
      <c r="X62" s="440"/>
      <c r="Y62" s="440"/>
      <c r="Z62" s="440"/>
      <c r="AA62" s="438"/>
      <c r="AB62" s="440"/>
      <c r="AC62" s="440"/>
      <c r="AD62" s="440"/>
      <c r="AE62" s="440"/>
      <c r="AF62" s="440"/>
      <c r="AG62" s="440"/>
      <c r="AH62" s="438"/>
      <c r="AI62" s="438"/>
    </row>
    <row r="63" spans="15:35" ht="12.75">
      <c r="O63" s="255"/>
      <c r="P63" s="255"/>
      <c r="Q63" s="255"/>
      <c r="R63" s="255"/>
      <c r="S63" s="255"/>
      <c r="T63" s="255"/>
      <c r="U63" s="255"/>
      <c r="V63" s="255"/>
      <c r="W63" s="255"/>
      <c r="X63" s="255"/>
      <c r="Y63" s="255"/>
      <c r="Z63" s="255"/>
      <c r="AA63" s="255"/>
      <c r="AB63" s="255"/>
      <c r="AC63" s="255"/>
      <c r="AD63" s="255"/>
      <c r="AE63" s="255"/>
      <c r="AF63" s="255"/>
      <c r="AG63" s="255"/>
      <c r="AH63" s="255"/>
      <c r="AI63" s="255"/>
    </row>
    <row r="64" spans="15:35" ht="12.75">
      <c r="O64" s="255"/>
      <c r="P64" s="255"/>
      <c r="Q64" s="438"/>
      <c r="R64" s="255"/>
      <c r="S64" s="255"/>
      <c r="T64" s="255"/>
      <c r="U64" s="255"/>
      <c r="V64" s="255"/>
      <c r="W64" s="255"/>
      <c r="X64" s="255"/>
      <c r="Y64" s="255"/>
      <c r="Z64" s="438"/>
      <c r="AA64" s="255"/>
      <c r="AB64" s="255"/>
      <c r="AC64" s="255"/>
      <c r="AD64" s="255"/>
      <c r="AE64" s="255"/>
      <c r="AF64" s="438"/>
      <c r="AG64" s="255"/>
      <c r="AH64" s="255"/>
      <c r="AI64" s="255"/>
    </row>
    <row r="65" spans="15:35" ht="12.75">
      <c r="O65" s="255"/>
      <c r="P65" s="255"/>
      <c r="Q65" s="438"/>
      <c r="R65" s="255"/>
      <c r="S65" s="255"/>
      <c r="T65" s="255"/>
      <c r="U65" s="255"/>
      <c r="V65" s="255"/>
      <c r="W65" s="255"/>
      <c r="X65" s="255"/>
      <c r="Y65" s="255"/>
      <c r="Z65" s="438"/>
      <c r="AA65" s="255"/>
      <c r="AB65" s="255"/>
      <c r="AC65" s="255"/>
      <c r="AD65" s="255"/>
      <c r="AE65" s="255"/>
      <c r="AF65" s="438"/>
      <c r="AG65" s="255"/>
      <c r="AH65" s="255"/>
      <c r="AI65" s="255"/>
    </row>
    <row r="66" spans="15:35" ht="12.75">
      <c r="O66" s="255"/>
      <c r="P66" s="255"/>
      <c r="Q66" s="438"/>
      <c r="R66" s="255"/>
      <c r="S66" s="255"/>
      <c r="T66" s="255"/>
      <c r="U66" s="255"/>
      <c r="V66" s="255"/>
      <c r="W66" s="255"/>
      <c r="X66" s="255"/>
      <c r="Y66" s="255"/>
      <c r="Z66" s="438"/>
      <c r="AA66" s="255"/>
      <c r="AB66" s="255"/>
      <c r="AC66" s="255"/>
      <c r="AD66" s="255"/>
      <c r="AE66" s="255"/>
      <c r="AF66" s="438"/>
      <c r="AG66" s="255"/>
      <c r="AH66" s="255"/>
      <c r="AI66" s="255"/>
    </row>
    <row r="67" spans="15:35" ht="12.75">
      <c r="O67" s="255"/>
      <c r="P67" s="255"/>
      <c r="Q67" s="438"/>
      <c r="R67" s="255"/>
      <c r="S67" s="255"/>
      <c r="T67" s="255"/>
      <c r="U67" s="255"/>
      <c r="V67" s="255"/>
      <c r="W67" s="255"/>
      <c r="X67" s="255"/>
      <c r="Y67" s="255"/>
      <c r="Z67" s="438"/>
      <c r="AA67" s="255"/>
      <c r="AB67" s="255"/>
      <c r="AC67" s="255"/>
      <c r="AD67" s="255"/>
      <c r="AE67" s="255"/>
      <c r="AF67" s="438"/>
      <c r="AG67" s="255"/>
      <c r="AH67" s="255"/>
      <c r="AI67" s="255"/>
    </row>
    <row r="68" spans="15:35" ht="12.75">
      <c r="O68" s="255"/>
      <c r="P68" s="255"/>
      <c r="Q68" s="438"/>
      <c r="R68" s="255"/>
      <c r="S68" s="255"/>
      <c r="T68" s="255"/>
      <c r="U68" s="255"/>
      <c r="V68" s="255"/>
      <c r="W68" s="255"/>
      <c r="X68" s="255"/>
      <c r="Y68" s="255"/>
      <c r="Z68" s="438"/>
      <c r="AA68" s="255"/>
      <c r="AB68" s="255"/>
      <c r="AC68" s="255"/>
      <c r="AD68" s="255"/>
      <c r="AE68" s="255"/>
      <c r="AF68" s="438"/>
      <c r="AG68" s="255"/>
      <c r="AH68" s="255"/>
      <c r="AI68" s="255"/>
    </row>
    <row r="69" spans="15:35" ht="12.75">
      <c r="O69" s="255"/>
      <c r="P69" s="255"/>
      <c r="Q69" s="438"/>
      <c r="R69" s="255"/>
      <c r="S69" s="255"/>
      <c r="T69" s="255"/>
      <c r="U69" s="255"/>
      <c r="V69" s="255"/>
      <c r="W69" s="255"/>
      <c r="X69" s="255"/>
      <c r="Y69" s="255"/>
      <c r="Z69" s="438"/>
      <c r="AA69" s="255"/>
      <c r="AB69" s="255"/>
      <c r="AC69" s="255"/>
      <c r="AD69" s="255"/>
      <c r="AE69" s="255"/>
      <c r="AF69" s="438"/>
      <c r="AG69" s="255"/>
      <c r="AH69" s="255"/>
      <c r="AI69" s="255"/>
    </row>
    <row r="70" spans="15:35" ht="12.75">
      <c r="O70" s="255"/>
      <c r="P70" s="255"/>
      <c r="Q70" s="438"/>
      <c r="R70" s="255"/>
      <c r="S70" s="255"/>
      <c r="T70" s="255"/>
      <c r="U70" s="255"/>
      <c r="V70" s="255"/>
      <c r="W70" s="255"/>
      <c r="X70" s="255"/>
      <c r="Y70" s="255"/>
      <c r="Z70" s="438"/>
      <c r="AA70" s="255"/>
      <c r="AB70" s="255"/>
      <c r="AC70" s="255"/>
      <c r="AD70" s="255"/>
      <c r="AE70" s="255"/>
      <c r="AF70" s="438"/>
      <c r="AG70" s="255"/>
      <c r="AH70" s="255"/>
      <c r="AI70" s="255"/>
    </row>
    <row r="71" spans="15:35" ht="12.75">
      <c r="O71" s="255"/>
      <c r="P71" s="255"/>
      <c r="Q71" s="438"/>
      <c r="R71" s="255"/>
      <c r="S71" s="255"/>
      <c r="T71" s="255"/>
      <c r="U71" s="255"/>
      <c r="V71" s="255"/>
      <c r="W71" s="255"/>
      <c r="X71" s="255"/>
      <c r="Y71" s="255"/>
      <c r="Z71" s="438"/>
      <c r="AA71" s="255"/>
      <c r="AB71" s="255"/>
      <c r="AC71" s="255"/>
      <c r="AD71" s="255"/>
      <c r="AE71" s="255"/>
      <c r="AF71" s="438"/>
      <c r="AG71" s="255"/>
      <c r="AH71" s="255"/>
      <c r="AI71" s="255"/>
    </row>
    <row r="72" spans="15:35" ht="12.75">
      <c r="O72" s="255"/>
      <c r="P72" s="255"/>
      <c r="Q72" s="438"/>
      <c r="R72" s="255"/>
      <c r="S72" s="255"/>
      <c r="T72" s="255"/>
      <c r="U72" s="255"/>
      <c r="V72" s="255"/>
      <c r="W72" s="255"/>
      <c r="X72" s="255"/>
      <c r="Y72" s="255"/>
      <c r="Z72" s="438"/>
      <c r="AA72" s="255"/>
      <c r="AB72" s="255"/>
      <c r="AC72" s="255"/>
      <c r="AD72" s="255"/>
      <c r="AE72" s="255"/>
      <c r="AF72" s="438"/>
      <c r="AG72" s="255"/>
      <c r="AH72" s="255"/>
      <c r="AI72" s="255"/>
    </row>
    <row r="73" spans="15:35" ht="12.75">
      <c r="O73" s="255"/>
      <c r="P73" s="255"/>
      <c r="Q73" s="438"/>
      <c r="R73" s="255"/>
      <c r="S73" s="255"/>
      <c r="T73" s="255"/>
      <c r="U73" s="255"/>
      <c r="V73" s="255"/>
      <c r="W73" s="255"/>
      <c r="X73" s="255"/>
      <c r="Y73" s="255"/>
      <c r="Z73" s="438"/>
      <c r="AA73" s="255"/>
      <c r="AB73" s="255"/>
      <c r="AC73" s="255"/>
      <c r="AD73" s="255"/>
      <c r="AE73" s="255"/>
      <c r="AF73" s="438"/>
      <c r="AG73" s="255"/>
      <c r="AH73" s="255"/>
      <c r="AI73" s="255"/>
    </row>
    <row r="74" spans="15:35" ht="12.75">
      <c r="O74" s="255"/>
      <c r="P74" s="255"/>
      <c r="Q74" s="438"/>
      <c r="R74" s="255"/>
      <c r="S74" s="255"/>
      <c r="T74" s="255"/>
      <c r="U74" s="255"/>
      <c r="V74" s="255"/>
      <c r="W74" s="255"/>
      <c r="X74" s="255"/>
      <c r="Y74" s="255"/>
      <c r="Z74" s="438"/>
      <c r="AA74" s="255"/>
      <c r="AB74" s="255"/>
      <c r="AC74" s="255"/>
      <c r="AD74" s="255"/>
      <c r="AE74" s="255"/>
      <c r="AF74" s="438"/>
      <c r="AG74" s="255"/>
      <c r="AH74" s="255"/>
      <c r="AI74" s="255"/>
    </row>
    <row r="75" spans="15:35" ht="12.75">
      <c r="O75" s="255"/>
      <c r="P75" s="255"/>
      <c r="Q75" s="438"/>
      <c r="R75" s="255"/>
      <c r="S75" s="255"/>
      <c r="T75" s="255"/>
      <c r="U75" s="255"/>
      <c r="V75" s="255"/>
      <c r="W75" s="255"/>
      <c r="X75" s="255"/>
      <c r="Y75" s="255"/>
      <c r="Z75" s="438"/>
      <c r="AA75" s="255"/>
      <c r="AB75" s="255"/>
      <c r="AC75" s="255"/>
      <c r="AD75" s="255"/>
      <c r="AE75" s="255"/>
      <c r="AF75" s="438"/>
      <c r="AG75" s="255"/>
      <c r="AH75" s="255"/>
      <c r="AI75" s="255"/>
    </row>
    <row r="76" spans="15:35" ht="12.75">
      <c r="O76" s="255"/>
      <c r="P76" s="255"/>
      <c r="Q76" s="438"/>
      <c r="R76" s="255"/>
      <c r="S76" s="255"/>
      <c r="T76" s="255"/>
      <c r="U76" s="255"/>
      <c r="V76" s="255"/>
      <c r="W76" s="255"/>
      <c r="X76" s="255"/>
      <c r="Y76" s="255"/>
      <c r="Z76" s="438"/>
      <c r="AA76" s="255"/>
      <c r="AB76" s="255"/>
      <c r="AC76" s="255"/>
      <c r="AD76" s="255"/>
      <c r="AE76" s="255"/>
      <c r="AF76" s="438"/>
      <c r="AG76" s="255"/>
      <c r="AH76" s="255"/>
      <c r="AI76" s="255"/>
    </row>
    <row r="77" spans="15:35" ht="12.75">
      <c r="O77" s="255"/>
      <c r="P77" s="255"/>
      <c r="Q77" s="438"/>
      <c r="R77" s="255"/>
      <c r="S77" s="255"/>
      <c r="T77" s="255"/>
      <c r="U77" s="255"/>
      <c r="V77" s="255"/>
      <c r="W77" s="255"/>
      <c r="X77" s="255"/>
      <c r="Y77" s="255"/>
      <c r="Z77" s="438"/>
      <c r="AA77" s="255"/>
      <c r="AB77" s="255"/>
      <c r="AC77" s="255"/>
      <c r="AD77" s="255"/>
      <c r="AE77" s="255"/>
      <c r="AF77" s="438"/>
      <c r="AG77" s="255"/>
      <c r="AH77" s="255"/>
      <c r="AI77" s="255"/>
    </row>
    <row r="78" spans="15:35" ht="12.75">
      <c r="O78" s="255"/>
      <c r="P78" s="255"/>
      <c r="Q78" s="438"/>
      <c r="R78" s="255"/>
      <c r="S78" s="255"/>
      <c r="T78" s="255"/>
      <c r="U78" s="255"/>
      <c r="V78" s="255"/>
      <c r="W78" s="255"/>
      <c r="X78" s="255"/>
      <c r="Y78" s="255"/>
      <c r="Z78" s="438"/>
      <c r="AA78" s="255"/>
      <c r="AB78" s="255"/>
      <c r="AC78" s="255"/>
      <c r="AD78" s="255"/>
      <c r="AE78" s="255"/>
      <c r="AF78" s="438"/>
      <c r="AG78" s="255"/>
      <c r="AH78" s="255"/>
      <c r="AI78" s="255"/>
    </row>
    <row r="79" spans="15:35" ht="12.75">
      <c r="O79" s="255"/>
      <c r="P79" s="255"/>
      <c r="Q79" s="438"/>
      <c r="R79" s="255"/>
      <c r="S79" s="255"/>
      <c r="T79" s="255"/>
      <c r="U79" s="255"/>
      <c r="V79" s="255"/>
      <c r="W79" s="255"/>
      <c r="X79" s="255"/>
      <c r="Y79" s="255"/>
      <c r="Z79" s="438"/>
      <c r="AA79" s="255"/>
      <c r="AB79" s="255"/>
      <c r="AC79" s="255"/>
      <c r="AD79" s="255"/>
      <c r="AE79" s="255"/>
      <c r="AF79" s="438"/>
      <c r="AG79" s="255"/>
      <c r="AH79" s="255"/>
      <c r="AI79" s="255"/>
    </row>
    <row r="80" spans="15:35" ht="12.75">
      <c r="O80" s="255"/>
      <c r="P80" s="255"/>
      <c r="Q80" s="255"/>
      <c r="R80" s="255"/>
      <c r="S80" s="255"/>
      <c r="T80" s="255"/>
      <c r="U80" s="255"/>
      <c r="V80" s="255"/>
      <c r="W80" s="255"/>
      <c r="X80" s="255"/>
      <c r="Y80" s="255"/>
      <c r="Z80" s="255"/>
      <c r="AA80" s="255"/>
      <c r="AB80" s="255"/>
      <c r="AC80" s="255"/>
      <c r="AD80" s="255"/>
      <c r="AE80" s="255"/>
      <c r="AF80" s="255"/>
      <c r="AG80" s="255"/>
      <c r="AH80" s="255"/>
      <c r="AI80" s="255"/>
    </row>
    <row r="81" spans="15:35" ht="12.75">
      <c r="O81" s="255"/>
      <c r="P81" s="255"/>
      <c r="Q81" s="255"/>
      <c r="R81" s="255"/>
      <c r="S81" s="255"/>
      <c r="T81" s="255"/>
      <c r="U81" s="255"/>
      <c r="V81" s="255"/>
      <c r="W81" s="255"/>
      <c r="X81" s="255"/>
      <c r="Y81" s="255"/>
      <c r="Z81" s="255"/>
      <c r="AA81" s="255"/>
      <c r="AB81" s="255"/>
      <c r="AC81" s="255"/>
      <c r="AD81" s="255"/>
      <c r="AE81" s="255"/>
      <c r="AF81" s="255"/>
      <c r="AG81" s="255"/>
      <c r="AH81" s="255"/>
      <c r="AI81" s="255"/>
    </row>
    <row r="82" spans="15:35" ht="12.75">
      <c r="O82" s="255"/>
      <c r="P82" s="255"/>
      <c r="Q82" s="255"/>
      <c r="R82" s="255"/>
      <c r="S82" s="255"/>
      <c r="T82" s="255"/>
      <c r="U82" s="255"/>
      <c r="V82" s="255"/>
      <c r="W82" s="255"/>
      <c r="X82" s="255"/>
      <c r="Y82" s="255"/>
      <c r="Z82" s="255"/>
      <c r="AA82" s="255"/>
      <c r="AB82" s="255"/>
      <c r="AC82" s="255"/>
      <c r="AD82" s="255"/>
      <c r="AE82" s="255"/>
      <c r="AF82" s="255"/>
      <c r="AG82" s="255"/>
      <c r="AH82" s="255"/>
      <c r="AI82" s="255"/>
    </row>
    <row r="83" spans="15:35" ht="12.75">
      <c r="O83" s="255"/>
      <c r="P83" s="255"/>
      <c r="Q83" s="255"/>
      <c r="R83" s="255"/>
      <c r="S83" s="255"/>
      <c r="T83" s="255"/>
      <c r="U83" s="255"/>
      <c r="V83" s="255"/>
      <c r="W83" s="255"/>
      <c r="X83" s="255"/>
      <c r="Y83" s="255"/>
      <c r="Z83" s="255"/>
      <c r="AA83" s="255"/>
      <c r="AB83" s="255"/>
      <c r="AC83" s="255"/>
      <c r="AD83" s="255"/>
      <c r="AE83" s="255"/>
      <c r="AF83" s="255"/>
      <c r="AG83" s="255"/>
      <c r="AH83" s="255"/>
      <c r="AI83" s="255"/>
    </row>
    <row r="84" spans="15:35" ht="12.75">
      <c r="O84" s="255"/>
      <c r="P84" s="255"/>
      <c r="Q84" s="255"/>
      <c r="R84" s="255"/>
      <c r="S84" s="255"/>
      <c r="T84" s="255"/>
      <c r="U84" s="255"/>
      <c r="V84" s="255"/>
      <c r="W84" s="255"/>
      <c r="X84" s="255"/>
      <c r="Y84" s="255"/>
      <c r="Z84" s="255"/>
      <c r="AA84" s="255"/>
      <c r="AB84" s="255"/>
      <c r="AC84" s="255"/>
      <c r="AD84" s="255"/>
      <c r="AE84" s="255"/>
      <c r="AF84" s="255"/>
      <c r="AG84" s="255"/>
      <c r="AH84" s="255"/>
      <c r="AI84" s="255"/>
    </row>
    <row r="85" spans="15:35" ht="12.75">
      <c r="O85" s="255"/>
      <c r="P85" s="255"/>
      <c r="Q85" s="255"/>
      <c r="R85" s="255"/>
      <c r="S85" s="255"/>
      <c r="T85" s="255"/>
      <c r="U85" s="255"/>
      <c r="V85" s="255"/>
      <c r="W85" s="255"/>
      <c r="X85" s="255"/>
      <c r="Y85" s="255"/>
      <c r="Z85" s="255"/>
      <c r="AA85" s="255"/>
      <c r="AB85" s="255"/>
      <c r="AC85" s="255"/>
      <c r="AD85" s="255"/>
      <c r="AE85" s="255"/>
      <c r="AF85" s="255"/>
      <c r="AG85" s="255"/>
      <c r="AH85" s="255"/>
      <c r="AI85" s="255"/>
    </row>
    <row r="86" spans="15:35" ht="12.75">
      <c r="O86" s="255"/>
      <c r="P86" s="255"/>
      <c r="Q86" s="255"/>
      <c r="R86" s="255"/>
      <c r="S86" s="255"/>
      <c r="T86" s="255"/>
      <c r="U86" s="255"/>
      <c r="V86" s="255"/>
      <c r="W86" s="255"/>
      <c r="X86" s="255"/>
      <c r="Y86" s="255"/>
      <c r="Z86" s="255"/>
      <c r="AA86" s="255"/>
      <c r="AB86" s="255"/>
      <c r="AC86" s="255"/>
      <c r="AD86" s="255"/>
      <c r="AE86" s="255"/>
      <c r="AF86" s="255"/>
      <c r="AG86" s="255"/>
      <c r="AH86" s="255"/>
      <c r="AI86" s="255"/>
    </row>
    <row r="87" spans="15:35" ht="13.5" customHeight="1">
      <c r="O87" s="255"/>
      <c r="P87" s="255"/>
      <c r="Q87" s="255"/>
      <c r="R87" s="255"/>
      <c r="S87" s="255"/>
      <c r="T87" s="255"/>
      <c r="U87" s="255"/>
      <c r="V87" s="255"/>
      <c r="W87" s="255"/>
      <c r="X87" s="255"/>
      <c r="Y87" s="255"/>
      <c r="Z87" s="255"/>
      <c r="AA87" s="255"/>
      <c r="AB87" s="255"/>
      <c r="AC87" s="255"/>
      <c r="AD87" s="255"/>
      <c r="AE87" s="255"/>
      <c r="AF87" s="255"/>
      <c r="AG87" s="255"/>
      <c r="AH87" s="255"/>
      <c r="AI87" s="255"/>
    </row>
    <row r="88" spans="15:35" ht="12.75">
      <c r="O88" s="255"/>
      <c r="P88" s="255"/>
      <c r="Q88" s="255"/>
      <c r="R88" s="255"/>
      <c r="S88" s="255"/>
      <c r="T88" s="255"/>
      <c r="U88" s="255"/>
      <c r="V88" s="255"/>
      <c r="W88" s="255"/>
      <c r="X88" s="255"/>
      <c r="Y88" s="255"/>
      <c r="Z88" s="255"/>
      <c r="AA88" s="255"/>
      <c r="AB88" s="255"/>
      <c r="AC88" s="255"/>
      <c r="AD88" s="255"/>
      <c r="AE88" s="255"/>
      <c r="AF88" s="255"/>
      <c r="AG88" s="255"/>
      <c r="AH88" s="255"/>
      <c r="AI88" s="255"/>
    </row>
    <row r="89" spans="15:35" ht="12.75">
      <c r="O89" s="255"/>
      <c r="P89" s="255"/>
      <c r="Q89" s="255"/>
      <c r="R89" s="255"/>
      <c r="S89" s="255"/>
      <c r="T89" s="255"/>
      <c r="U89" s="255"/>
      <c r="V89" s="255"/>
      <c r="W89" s="255"/>
      <c r="X89" s="255"/>
      <c r="Y89" s="255"/>
      <c r="Z89" s="255"/>
      <c r="AA89" s="255"/>
      <c r="AB89" s="255"/>
      <c r="AC89" s="255"/>
      <c r="AD89" s="255"/>
      <c r="AE89" s="255"/>
      <c r="AF89" s="255"/>
      <c r="AG89" s="255"/>
      <c r="AH89" s="255"/>
      <c r="AI89" s="255"/>
    </row>
    <row r="90" spans="15:35" ht="12.75">
      <c r="O90" s="255"/>
      <c r="P90" s="255"/>
      <c r="Q90" s="255"/>
      <c r="R90" s="255"/>
      <c r="S90" s="255"/>
      <c r="T90" s="255"/>
      <c r="U90" s="255"/>
      <c r="V90" s="255"/>
      <c r="W90" s="255"/>
      <c r="X90" s="255"/>
      <c r="Y90" s="255"/>
      <c r="Z90" s="255"/>
      <c r="AA90" s="255"/>
      <c r="AB90" s="255"/>
      <c r="AC90" s="255"/>
      <c r="AD90" s="255"/>
      <c r="AE90" s="255"/>
      <c r="AF90" s="255"/>
      <c r="AG90" s="255"/>
      <c r="AH90" s="255"/>
      <c r="AI90" s="255"/>
    </row>
    <row r="91" spans="15:35" ht="12.75">
      <c r="O91" s="255"/>
      <c r="P91" s="255"/>
      <c r="Q91" s="255"/>
      <c r="R91" s="255"/>
      <c r="S91" s="255"/>
      <c r="T91" s="255"/>
      <c r="U91" s="255"/>
      <c r="V91" s="255"/>
      <c r="W91" s="255"/>
      <c r="X91" s="255"/>
      <c r="Y91" s="255"/>
      <c r="Z91" s="255"/>
      <c r="AA91" s="255"/>
      <c r="AB91" s="255"/>
      <c r="AC91" s="255"/>
      <c r="AD91" s="255"/>
      <c r="AE91" s="255"/>
      <c r="AF91" s="255"/>
      <c r="AG91" s="255"/>
      <c r="AH91" s="255"/>
      <c r="AI91" s="255"/>
    </row>
    <row r="92" spans="15:35" ht="12.75">
      <c r="O92" s="255"/>
      <c r="P92" s="255"/>
      <c r="Q92" s="255"/>
      <c r="R92" s="255"/>
      <c r="S92" s="255"/>
      <c r="T92" s="255"/>
      <c r="U92" s="255"/>
      <c r="V92" s="255"/>
      <c r="W92" s="255"/>
      <c r="X92" s="255"/>
      <c r="Y92" s="255"/>
      <c r="Z92" s="255"/>
      <c r="AA92" s="255"/>
      <c r="AB92" s="255"/>
      <c r="AC92" s="255"/>
      <c r="AD92" s="255"/>
      <c r="AE92" s="255"/>
      <c r="AF92" s="255"/>
      <c r="AG92" s="255"/>
      <c r="AH92" s="255"/>
      <c r="AI92" s="255"/>
    </row>
    <row r="93" spans="15:35" ht="12.75">
      <c r="O93" s="255"/>
      <c r="P93" s="255"/>
      <c r="Q93" s="255"/>
      <c r="R93" s="255"/>
      <c r="S93" s="255"/>
      <c r="T93" s="255"/>
      <c r="U93" s="255"/>
      <c r="V93" s="255"/>
      <c r="W93" s="255"/>
      <c r="X93" s="255"/>
      <c r="Y93" s="255"/>
      <c r="Z93" s="255"/>
      <c r="AA93" s="255"/>
      <c r="AB93" s="255"/>
      <c r="AC93" s="255"/>
      <c r="AD93" s="255"/>
      <c r="AE93" s="255"/>
      <c r="AF93" s="255"/>
      <c r="AG93" s="255"/>
      <c r="AH93" s="255"/>
      <c r="AI93" s="255"/>
    </row>
    <row r="94" spans="15:35" ht="12.75">
      <c r="O94" s="255"/>
      <c r="P94" s="255"/>
      <c r="Q94" s="255"/>
      <c r="R94" s="255"/>
      <c r="S94" s="255"/>
      <c r="T94" s="255"/>
      <c r="U94" s="255"/>
      <c r="V94" s="255"/>
      <c r="W94" s="255"/>
      <c r="X94" s="255"/>
      <c r="Y94" s="255"/>
      <c r="Z94" s="255"/>
      <c r="AA94" s="255"/>
      <c r="AB94" s="255"/>
      <c r="AC94" s="255"/>
      <c r="AD94" s="255"/>
      <c r="AE94" s="255"/>
      <c r="AF94" s="255"/>
      <c r="AG94" s="255"/>
      <c r="AH94" s="255"/>
      <c r="AI94" s="255"/>
    </row>
    <row r="95" spans="15:35" ht="12.75">
      <c r="O95" s="255"/>
      <c r="P95" s="255"/>
      <c r="Q95" s="255"/>
      <c r="R95" s="255"/>
      <c r="S95" s="255"/>
      <c r="T95" s="255"/>
      <c r="U95" s="255"/>
      <c r="V95" s="255"/>
      <c r="W95" s="255"/>
      <c r="X95" s="255"/>
      <c r="Y95" s="255"/>
      <c r="Z95" s="255"/>
      <c r="AA95" s="255"/>
      <c r="AB95" s="255"/>
      <c r="AC95" s="255"/>
      <c r="AD95" s="255"/>
      <c r="AE95" s="255"/>
      <c r="AF95" s="255"/>
      <c r="AG95" s="255"/>
      <c r="AH95" s="255"/>
      <c r="AI95" s="255"/>
    </row>
    <row r="96" spans="15:35" ht="12.75">
      <c r="O96" s="255"/>
      <c r="P96" s="255"/>
      <c r="Q96" s="255"/>
      <c r="R96" s="255"/>
      <c r="S96" s="255"/>
      <c r="T96" s="255"/>
      <c r="U96" s="255"/>
      <c r="V96" s="255"/>
      <c r="W96" s="255"/>
      <c r="X96" s="255"/>
      <c r="Y96" s="255"/>
      <c r="Z96" s="255"/>
      <c r="AA96" s="255"/>
      <c r="AB96" s="255"/>
      <c r="AC96" s="255"/>
      <c r="AD96" s="255"/>
      <c r="AE96" s="255"/>
      <c r="AF96" s="255"/>
      <c r="AG96" s="255"/>
      <c r="AH96" s="255"/>
      <c r="AI96" s="255"/>
    </row>
    <row r="97" spans="15:35" ht="12.75">
      <c r="O97" s="255"/>
      <c r="P97" s="255"/>
      <c r="Q97" s="255"/>
      <c r="R97" s="255"/>
      <c r="S97" s="255"/>
      <c r="T97" s="255"/>
      <c r="U97" s="255"/>
      <c r="V97" s="255"/>
      <c r="W97" s="255"/>
      <c r="X97" s="255"/>
      <c r="Y97" s="255"/>
      <c r="Z97" s="255"/>
      <c r="AA97" s="255"/>
      <c r="AB97" s="255"/>
      <c r="AC97" s="255"/>
      <c r="AD97" s="255"/>
      <c r="AE97" s="255"/>
      <c r="AF97" s="255"/>
      <c r="AG97" s="255"/>
      <c r="AH97" s="255"/>
      <c r="AI97" s="255"/>
    </row>
    <row r="98" spans="15:35" ht="12.75">
      <c r="O98" s="255"/>
      <c r="P98" s="255"/>
      <c r="Q98" s="255"/>
      <c r="R98" s="255"/>
      <c r="S98" s="255"/>
      <c r="T98" s="255"/>
      <c r="U98" s="255"/>
      <c r="V98" s="255"/>
      <c r="W98" s="255"/>
      <c r="X98" s="255"/>
      <c r="Y98" s="255"/>
      <c r="Z98" s="255"/>
      <c r="AA98" s="255"/>
      <c r="AB98" s="255"/>
      <c r="AC98" s="255"/>
      <c r="AD98" s="255"/>
      <c r="AE98" s="255"/>
      <c r="AF98" s="255"/>
      <c r="AG98" s="255"/>
      <c r="AH98" s="255"/>
      <c r="AI98" s="255"/>
    </row>
    <row r="99" spans="15:35" ht="12.75">
      <c r="O99" s="255"/>
      <c r="P99" s="255"/>
      <c r="Q99" s="255"/>
      <c r="R99" s="255"/>
      <c r="S99" s="255"/>
      <c r="T99" s="255"/>
      <c r="U99" s="255"/>
      <c r="V99" s="255"/>
      <c r="W99" s="255"/>
      <c r="X99" s="255"/>
      <c r="Y99" s="255"/>
      <c r="Z99" s="255"/>
      <c r="AA99" s="255"/>
      <c r="AB99" s="255"/>
      <c r="AC99" s="255"/>
      <c r="AD99" s="255"/>
      <c r="AE99" s="255"/>
      <c r="AF99" s="255"/>
      <c r="AG99" s="255"/>
      <c r="AH99" s="255"/>
      <c r="AI99" s="255"/>
    </row>
    <row r="100" spans="15:35" ht="12.75">
      <c r="O100" s="255"/>
      <c r="P100" s="255"/>
      <c r="Q100" s="255"/>
      <c r="R100" s="255"/>
      <c r="S100" s="255"/>
      <c r="T100" s="255"/>
      <c r="U100" s="255"/>
      <c r="V100" s="255"/>
      <c r="W100" s="255"/>
      <c r="X100" s="255"/>
      <c r="Y100" s="255"/>
      <c r="Z100" s="255"/>
      <c r="AA100" s="255"/>
      <c r="AB100" s="255"/>
      <c r="AC100" s="255"/>
      <c r="AD100" s="255"/>
      <c r="AE100" s="255"/>
      <c r="AF100" s="255"/>
      <c r="AG100" s="255"/>
      <c r="AH100" s="255"/>
      <c r="AI100" s="255"/>
    </row>
    <row r="101" spans="15:35" ht="12.75">
      <c r="O101" s="255"/>
      <c r="P101" s="255"/>
      <c r="Q101" s="255"/>
      <c r="R101" s="255"/>
      <c r="S101" s="255"/>
      <c r="T101" s="255"/>
      <c r="U101" s="255"/>
      <c r="V101" s="255"/>
      <c r="W101" s="255"/>
      <c r="X101" s="255"/>
      <c r="Y101" s="255"/>
      <c r="Z101" s="255"/>
      <c r="AA101" s="255"/>
      <c r="AB101" s="255"/>
      <c r="AC101" s="255"/>
      <c r="AD101" s="255"/>
      <c r="AE101" s="255"/>
      <c r="AF101" s="255"/>
      <c r="AG101" s="255"/>
      <c r="AH101" s="255"/>
      <c r="AI101" s="255"/>
    </row>
    <row r="102" spans="15:35" ht="12.75">
      <c r="O102" s="255"/>
      <c r="P102" s="255"/>
      <c r="Q102" s="255"/>
      <c r="R102" s="255"/>
      <c r="S102" s="255"/>
      <c r="T102" s="255"/>
      <c r="U102" s="255"/>
      <c r="V102" s="255"/>
      <c r="W102" s="255"/>
      <c r="X102" s="255"/>
      <c r="Y102" s="255"/>
      <c r="Z102" s="255"/>
      <c r="AA102" s="255"/>
      <c r="AB102" s="255"/>
      <c r="AC102" s="255"/>
      <c r="AD102" s="255"/>
      <c r="AE102" s="255"/>
      <c r="AF102" s="255"/>
      <c r="AG102" s="255"/>
      <c r="AH102" s="255"/>
      <c r="AI102" s="255"/>
    </row>
    <row r="103" spans="15:35" ht="12.75">
      <c r="O103" s="255"/>
      <c r="P103" s="255"/>
      <c r="Q103" s="255"/>
      <c r="R103" s="255"/>
      <c r="S103" s="255"/>
      <c r="T103" s="255"/>
      <c r="U103" s="255"/>
      <c r="V103" s="255"/>
      <c r="W103" s="255"/>
      <c r="X103" s="255"/>
      <c r="Y103" s="255"/>
      <c r="Z103" s="255"/>
      <c r="AA103" s="255"/>
      <c r="AB103" s="255"/>
      <c r="AC103" s="255"/>
      <c r="AD103" s="255"/>
      <c r="AE103" s="255"/>
      <c r="AF103" s="255"/>
      <c r="AG103" s="255"/>
      <c r="AH103" s="255"/>
      <c r="AI103" s="255"/>
    </row>
    <row r="104" spans="15:35" ht="12.75">
      <c r="O104" s="255"/>
      <c r="P104" s="255"/>
      <c r="Q104" s="255"/>
      <c r="R104" s="255"/>
      <c r="S104" s="255"/>
      <c r="T104" s="255"/>
      <c r="U104" s="255"/>
      <c r="V104" s="255"/>
      <c r="W104" s="255"/>
      <c r="X104" s="255"/>
      <c r="Y104" s="255"/>
      <c r="Z104" s="255"/>
      <c r="AA104" s="255"/>
      <c r="AB104" s="255"/>
      <c r="AC104" s="255"/>
      <c r="AD104" s="255"/>
      <c r="AE104" s="255"/>
      <c r="AF104" s="255"/>
      <c r="AG104" s="255"/>
      <c r="AH104" s="255"/>
      <c r="AI104" s="255"/>
    </row>
    <row r="105" spans="15:35" ht="12.75">
      <c r="O105" s="255"/>
      <c r="P105" s="255"/>
      <c r="Q105" s="255"/>
      <c r="R105" s="255"/>
      <c r="S105" s="255"/>
      <c r="T105" s="255"/>
      <c r="U105" s="255"/>
      <c r="V105" s="255"/>
      <c r="W105" s="255"/>
      <c r="X105" s="255"/>
      <c r="Y105" s="255"/>
      <c r="Z105" s="255"/>
      <c r="AA105" s="255"/>
      <c r="AB105" s="255"/>
      <c r="AC105" s="255"/>
      <c r="AD105" s="255"/>
      <c r="AE105" s="255"/>
      <c r="AF105" s="255"/>
      <c r="AG105" s="255"/>
      <c r="AH105" s="255"/>
      <c r="AI105" s="255"/>
    </row>
    <row r="106" spans="15:35" ht="12.75">
      <c r="O106" s="255"/>
      <c r="P106" s="255"/>
      <c r="Q106" s="255"/>
      <c r="R106" s="255"/>
      <c r="S106" s="255"/>
      <c r="T106" s="255"/>
      <c r="U106" s="255"/>
      <c r="V106" s="255"/>
      <c r="W106" s="255"/>
      <c r="X106" s="255"/>
      <c r="Y106" s="255"/>
      <c r="Z106" s="255"/>
      <c r="AA106" s="255"/>
      <c r="AB106" s="255"/>
      <c r="AC106" s="255"/>
      <c r="AD106" s="255"/>
      <c r="AE106" s="255"/>
      <c r="AF106" s="255"/>
      <c r="AG106" s="255"/>
      <c r="AH106" s="255"/>
      <c r="AI106" s="255"/>
    </row>
    <row r="107" spans="15:35" ht="12.75">
      <c r="O107" s="255"/>
      <c r="P107" s="255"/>
      <c r="Q107" s="255"/>
      <c r="R107" s="255"/>
      <c r="S107" s="255"/>
      <c r="T107" s="255"/>
      <c r="U107" s="255"/>
      <c r="V107" s="255"/>
      <c r="W107" s="255"/>
      <c r="X107" s="255"/>
      <c r="Y107" s="255"/>
      <c r="Z107" s="255"/>
      <c r="AA107" s="255"/>
      <c r="AB107" s="255"/>
      <c r="AC107" s="255"/>
      <c r="AD107" s="255"/>
      <c r="AE107" s="255"/>
      <c r="AF107" s="255"/>
      <c r="AG107" s="255"/>
      <c r="AH107" s="255"/>
      <c r="AI107" s="255"/>
    </row>
    <row r="108" spans="15:35" ht="12.75">
      <c r="O108" s="255"/>
      <c r="P108" s="255"/>
      <c r="Q108" s="255"/>
      <c r="R108" s="255"/>
      <c r="S108" s="255"/>
      <c r="T108" s="255"/>
      <c r="U108" s="255"/>
      <c r="V108" s="255"/>
      <c r="W108" s="255"/>
      <c r="X108" s="255"/>
      <c r="Y108" s="255"/>
      <c r="Z108" s="255"/>
      <c r="AA108" s="255"/>
      <c r="AB108" s="255"/>
      <c r="AC108" s="255"/>
      <c r="AD108" s="255"/>
      <c r="AE108" s="255"/>
      <c r="AF108" s="255"/>
      <c r="AG108" s="255"/>
      <c r="AH108" s="255"/>
      <c r="AI108" s="255"/>
    </row>
    <row r="109" spans="15:35" ht="12.75">
      <c r="O109" s="255"/>
      <c r="P109" s="255"/>
      <c r="Q109" s="255"/>
      <c r="R109" s="255"/>
      <c r="S109" s="255"/>
      <c r="T109" s="255"/>
      <c r="U109" s="255"/>
      <c r="V109" s="255"/>
      <c r="W109" s="255"/>
      <c r="X109" s="255"/>
      <c r="Y109" s="255"/>
      <c r="Z109" s="255"/>
      <c r="AA109" s="255"/>
      <c r="AB109" s="255"/>
      <c r="AC109" s="255"/>
      <c r="AD109" s="255"/>
      <c r="AE109" s="255"/>
      <c r="AF109" s="255"/>
      <c r="AG109" s="255"/>
      <c r="AH109" s="255"/>
      <c r="AI109" s="255"/>
    </row>
    <row r="110" spans="15:35" ht="12.75">
      <c r="O110" s="255"/>
      <c r="P110" s="255"/>
      <c r="Q110" s="255"/>
      <c r="R110" s="255"/>
      <c r="S110" s="255"/>
      <c r="T110" s="255"/>
      <c r="U110" s="255"/>
      <c r="V110" s="255"/>
      <c r="W110" s="255"/>
      <c r="X110" s="255"/>
      <c r="Y110" s="255"/>
      <c r="Z110" s="255"/>
      <c r="AA110" s="255"/>
      <c r="AB110" s="255"/>
      <c r="AC110" s="255"/>
      <c r="AD110" s="255"/>
      <c r="AE110" s="255"/>
      <c r="AF110" s="255"/>
      <c r="AG110" s="255"/>
      <c r="AH110" s="255"/>
      <c r="AI110" s="255"/>
    </row>
    <row r="111" spans="15:35" ht="12.75">
      <c r="O111" s="255"/>
      <c r="P111" s="255"/>
      <c r="Q111" s="255"/>
      <c r="R111" s="255"/>
      <c r="S111" s="255"/>
      <c r="T111" s="255"/>
      <c r="U111" s="255"/>
      <c r="V111" s="255"/>
      <c r="W111" s="255"/>
      <c r="X111" s="255"/>
      <c r="Y111" s="255"/>
      <c r="Z111" s="255"/>
      <c r="AA111" s="255"/>
      <c r="AB111" s="255"/>
      <c r="AC111" s="255"/>
      <c r="AD111" s="255"/>
      <c r="AE111" s="255"/>
      <c r="AF111" s="255"/>
      <c r="AG111" s="255"/>
      <c r="AH111" s="255"/>
      <c r="AI111" s="255"/>
    </row>
    <row r="112" spans="15:35" ht="12.75">
      <c r="O112" s="255"/>
      <c r="P112" s="255"/>
      <c r="Q112" s="255"/>
      <c r="R112" s="255"/>
      <c r="S112" s="255"/>
      <c r="T112" s="255"/>
      <c r="U112" s="255"/>
      <c r="V112" s="255"/>
      <c r="W112" s="255"/>
      <c r="X112" s="255"/>
      <c r="Y112" s="255"/>
      <c r="Z112" s="255"/>
      <c r="AA112" s="255"/>
      <c r="AB112" s="255"/>
      <c r="AC112" s="255"/>
      <c r="AD112" s="255"/>
      <c r="AE112" s="255"/>
      <c r="AF112" s="255"/>
      <c r="AG112" s="255"/>
      <c r="AH112" s="255"/>
      <c r="AI112" s="255"/>
    </row>
    <row r="113" spans="15:35" ht="12.75">
      <c r="O113" s="255"/>
      <c r="P113" s="255"/>
      <c r="Q113" s="255"/>
      <c r="R113" s="255"/>
      <c r="S113" s="255"/>
      <c r="T113" s="255"/>
      <c r="U113" s="255"/>
      <c r="V113" s="255"/>
      <c r="W113" s="255"/>
      <c r="X113" s="255"/>
      <c r="Y113" s="255"/>
      <c r="Z113" s="255"/>
      <c r="AA113" s="255"/>
      <c r="AB113" s="255"/>
      <c r="AC113" s="255"/>
      <c r="AD113" s="255"/>
      <c r="AE113" s="255"/>
      <c r="AF113" s="255"/>
      <c r="AG113" s="255"/>
      <c r="AH113" s="255"/>
      <c r="AI113" s="255"/>
    </row>
    <row r="114" spans="15:35" ht="12.75">
      <c r="O114" s="255"/>
      <c r="P114" s="255"/>
      <c r="Q114" s="255"/>
      <c r="R114" s="255"/>
      <c r="S114" s="255"/>
      <c r="T114" s="255"/>
      <c r="U114" s="255"/>
      <c r="V114" s="255"/>
      <c r="W114" s="255"/>
      <c r="X114" s="255"/>
      <c r="Y114" s="255"/>
      <c r="Z114" s="255"/>
      <c r="AA114" s="255"/>
      <c r="AB114" s="255"/>
      <c r="AC114" s="255"/>
      <c r="AD114" s="255"/>
      <c r="AE114" s="255"/>
      <c r="AF114" s="255"/>
      <c r="AG114" s="255"/>
      <c r="AH114" s="255"/>
      <c r="AI114" s="255"/>
    </row>
    <row r="115" spans="15:35" ht="12.75">
      <c r="O115" s="255"/>
      <c r="P115" s="255"/>
      <c r="Q115" s="255"/>
      <c r="R115" s="255"/>
      <c r="S115" s="255"/>
      <c r="T115" s="255"/>
      <c r="U115" s="255"/>
      <c r="V115" s="255"/>
      <c r="W115" s="255"/>
      <c r="X115" s="255"/>
      <c r="Y115" s="255"/>
      <c r="Z115" s="255"/>
      <c r="AA115" s="255"/>
      <c r="AB115" s="255"/>
      <c r="AC115" s="255"/>
      <c r="AD115" s="255"/>
      <c r="AE115" s="255"/>
      <c r="AF115" s="255"/>
      <c r="AG115" s="255"/>
      <c r="AH115" s="255"/>
      <c r="AI115" s="255"/>
    </row>
    <row r="116" spans="15:35" ht="12.75">
      <c r="O116" s="255"/>
      <c r="P116" s="255"/>
      <c r="Q116" s="255"/>
      <c r="R116" s="255"/>
      <c r="S116" s="255"/>
      <c r="T116" s="255"/>
      <c r="U116" s="255"/>
      <c r="V116" s="255"/>
      <c r="W116" s="255"/>
      <c r="X116" s="255"/>
      <c r="Y116" s="255"/>
      <c r="Z116" s="255"/>
      <c r="AA116" s="255"/>
      <c r="AB116" s="255"/>
      <c r="AC116" s="255"/>
      <c r="AD116" s="255"/>
      <c r="AE116" s="255"/>
      <c r="AF116" s="255"/>
      <c r="AG116" s="255"/>
      <c r="AH116" s="255"/>
      <c r="AI116" s="255"/>
    </row>
    <row r="117" spans="15:35" ht="12.75">
      <c r="O117" s="255"/>
      <c r="P117" s="255"/>
      <c r="Q117" s="255"/>
      <c r="R117" s="255"/>
      <c r="S117" s="255"/>
      <c r="T117" s="255"/>
      <c r="U117" s="255"/>
      <c r="V117" s="255"/>
      <c r="W117" s="255"/>
      <c r="X117" s="255"/>
      <c r="Y117" s="255"/>
      <c r="Z117" s="255"/>
      <c r="AA117" s="255"/>
      <c r="AB117" s="255"/>
      <c r="AC117" s="255"/>
      <c r="AD117" s="255"/>
      <c r="AE117" s="255"/>
      <c r="AF117" s="255"/>
      <c r="AG117" s="255"/>
      <c r="AH117" s="255"/>
      <c r="AI117" s="255"/>
    </row>
    <row r="118" spans="15:35" ht="12.75">
      <c r="O118" s="255"/>
      <c r="P118" s="255"/>
      <c r="Q118" s="255"/>
      <c r="R118" s="255"/>
      <c r="S118" s="255"/>
      <c r="T118" s="255"/>
      <c r="U118" s="255"/>
      <c r="V118" s="255"/>
      <c r="W118" s="255"/>
      <c r="X118" s="255"/>
      <c r="Y118" s="255"/>
      <c r="Z118" s="255"/>
      <c r="AA118" s="255"/>
      <c r="AB118" s="255"/>
      <c r="AC118" s="255"/>
      <c r="AD118" s="255"/>
      <c r="AE118" s="255"/>
      <c r="AF118" s="255"/>
      <c r="AG118" s="255"/>
      <c r="AH118" s="255"/>
      <c r="AI118" s="255"/>
    </row>
    <row r="119" spans="15:35" ht="12.75">
      <c r="O119" s="255"/>
      <c r="P119" s="255"/>
      <c r="Q119" s="255"/>
      <c r="R119" s="255"/>
      <c r="S119" s="255"/>
      <c r="T119" s="255"/>
      <c r="U119" s="255"/>
      <c r="V119" s="255"/>
      <c r="W119" s="255"/>
      <c r="X119" s="255"/>
      <c r="Y119" s="255"/>
      <c r="Z119" s="255"/>
      <c r="AA119" s="255"/>
      <c r="AB119" s="255"/>
      <c r="AC119" s="255"/>
      <c r="AD119" s="255"/>
      <c r="AE119" s="255"/>
      <c r="AF119" s="255"/>
      <c r="AG119" s="255"/>
      <c r="AH119" s="255"/>
      <c r="AI119" s="255"/>
    </row>
    <row r="120" spans="15:35" ht="12.75">
      <c r="O120" s="255"/>
      <c r="P120" s="255"/>
      <c r="Q120" s="255"/>
      <c r="R120" s="255"/>
      <c r="S120" s="255"/>
      <c r="T120" s="255"/>
      <c r="U120" s="255"/>
      <c r="V120" s="255"/>
      <c r="W120" s="255"/>
      <c r="X120" s="255"/>
      <c r="Y120" s="255"/>
      <c r="Z120" s="255"/>
      <c r="AA120" s="255"/>
      <c r="AB120" s="255"/>
      <c r="AC120" s="255"/>
      <c r="AD120" s="255"/>
      <c r="AE120" s="255"/>
      <c r="AF120" s="255"/>
      <c r="AG120" s="255"/>
      <c r="AH120" s="255"/>
      <c r="AI120" s="255"/>
    </row>
    <row r="121" spans="15:35" ht="12.75">
      <c r="O121" s="255"/>
      <c r="P121" s="255"/>
      <c r="Q121" s="255"/>
      <c r="R121" s="255"/>
      <c r="S121" s="255"/>
      <c r="T121" s="255"/>
      <c r="U121" s="255"/>
      <c r="V121" s="255"/>
      <c r="W121" s="255"/>
      <c r="X121" s="255"/>
      <c r="Y121" s="255"/>
      <c r="Z121" s="255"/>
      <c r="AA121" s="255"/>
      <c r="AB121" s="255"/>
      <c r="AC121" s="255"/>
      <c r="AD121" s="255"/>
      <c r="AE121" s="255"/>
      <c r="AF121" s="255"/>
      <c r="AG121" s="255"/>
      <c r="AH121" s="255"/>
      <c r="AI121" s="255"/>
    </row>
    <row r="122" spans="15:35" ht="12.75">
      <c r="O122" s="255"/>
      <c r="P122" s="255"/>
      <c r="Q122" s="255"/>
      <c r="R122" s="255"/>
      <c r="S122" s="255"/>
      <c r="T122" s="255"/>
      <c r="U122" s="255"/>
      <c r="V122" s="255"/>
      <c r="W122" s="255"/>
      <c r="X122" s="255"/>
      <c r="Y122" s="255"/>
      <c r="Z122" s="255"/>
      <c r="AA122" s="255"/>
      <c r="AB122" s="255"/>
      <c r="AC122" s="255"/>
      <c r="AD122" s="255"/>
      <c r="AE122" s="255"/>
      <c r="AF122" s="255"/>
      <c r="AG122" s="255"/>
      <c r="AH122" s="255"/>
      <c r="AI122" s="255"/>
    </row>
    <row r="123" spans="15:35" ht="12.75">
      <c r="O123" s="255"/>
      <c r="P123" s="255"/>
      <c r="Q123" s="255"/>
      <c r="R123" s="255"/>
      <c r="S123" s="255"/>
      <c r="T123" s="255"/>
      <c r="U123" s="255"/>
      <c r="V123" s="255"/>
      <c r="W123" s="255"/>
      <c r="X123" s="255"/>
      <c r="Y123" s="255"/>
      <c r="Z123" s="255"/>
      <c r="AA123" s="255"/>
      <c r="AB123" s="255"/>
      <c r="AC123" s="255"/>
      <c r="AD123" s="255"/>
      <c r="AE123" s="255"/>
      <c r="AF123" s="255"/>
      <c r="AG123" s="255"/>
      <c r="AH123" s="255"/>
      <c r="AI123" s="255"/>
    </row>
    <row r="124" spans="15:35" ht="12.75">
      <c r="O124" s="255"/>
      <c r="P124" s="255"/>
      <c r="Q124" s="255"/>
      <c r="R124" s="255"/>
      <c r="S124" s="255"/>
      <c r="T124" s="255"/>
      <c r="U124" s="255"/>
      <c r="V124" s="255"/>
      <c r="W124" s="255"/>
      <c r="X124" s="255"/>
      <c r="Y124" s="255"/>
      <c r="Z124" s="255"/>
      <c r="AA124" s="255"/>
      <c r="AB124" s="255"/>
      <c r="AC124" s="255"/>
      <c r="AD124" s="255"/>
      <c r="AE124" s="255"/>
      <c r="AF124" s="255"/>
      <c r="AG124" s="255"/>
      <c r="AH124" s="255"/>
      <c r="AI124" s="255"/>
    </row>
    <row r="125" spans="15:35" ht="12.75">
      <c r="O125" s="255"/>
      <c r="P125" s="255"/>
      <c r="Q125" s="255"/>
      <c r="R125" s="255"/>
      <c r="S125" s="255"/>
      <c r="T125" s="255"/>
      <c r="U125" s="255"/>
      <c r="V125" s="255"/>
      <c r="W125" s="255"/>
      <c r="X125" s="255"/>
      <c r="Y125" s="255"/>
      <c r="Z125" s="255"/>
      <c r="AA125" s="255"/>
      <c r="AB125" s="255"/>
      <c r="AC125" s="255"/>
      <c r="AD125" s="255"/>
      <c r="AE125" s="255"/>
      <c r="AF125" s="255"/>
      <c r="AG125" s="255"/>
      <c r="AH125" s="255"/>
      <c r="AI125" s="255"/>
    </row>
    <row r="126" spans="15:35" ht="12.75">
      <c r="O126" s="255"/>
      <c r="P126" s="255"/>
      <c r="Q126" s="255"/>
      <c r="R126" s="255"/>
      <c r="S126" s="255"/>
      <c r="T126" s="255"/>
      <c r="U126" s="255"/>
      <c r="V126" s="255"/>
      <c r="W126" s="255"/>
      <c r="X126" s="255"/>
      <c r="Y126" s="255"/>
      <c r="Z126" s="255"/>
      <c r="AA126" s="255"/>
      <c r="AB126" s="255"/>
      <c r="AC126" s="255"/>
      <c r="AD126" s="255"/>
      <c r="AE126" s="255"/>
      <c r="AF126" s="255"/>
      <c r="AG126" s="255"/>
      <c r="AH126" s="255"/>
      <c r="AI126" s="255"/>
    </row>
    <row r="127" spans="15:35" ht="12.75">
      <c r="O127" s="255"/>
      <c r="P127" s="255"/>
      <c r="Q127" s="255"/>
      <c r="R127" s="255"/>
      <c r="S127" s="255"/>
      <c r="T127" s="255"/>
      <c r="U127" s="255"/>
      <c r="V127" s="255"/>
      <c r="W127" s="255"/>
      <c r="X127" s="255"/>
      <c r="Y127" s="255"/>
      <c r="Z127" s="255"/>
      <c r="AA127" s="255"/>
      <c r="AB127" s="255"/>
      <c r="AC127" s="255"/>
      <c r="AD127" s="255"/>
      <c r="AE127" s="255"/>
      <c r="AF127" s="255"/>
      <c r="AG127" s="255"/>
      <c r="AH127" s="255"/>
      <c r="AI127" s="255"/>
    </row>
    <row r="128" spans="15:35" ht="12.75">
      <c r="O128" s="255"/>
      <c r="P128" s="255"/>
      <c r="Q128" s="255"/>
      <c r="R128" s="255"/>
      <c r="S128" s="255"/>
      <c r="T128" s="255"/>
      <c r="U128" s="255"/>
      <c r="V128" s="255"/>
      <c r="W128" s="255"/>
      <c r="X128" s="255"/>
      <c r="Y128" s="255"/>
      <c r="Z128" s="255"/>
      <c r="AA128" s="255"/>
      <c r="AB128" s="255"/>
      <c r="AC128" s="255"/>
      <c r="AD128" s="255"/>
      <c r="AE128" s="255"/>
      <c r="AF128" s="255"/>
      <c r="AG128" s="255"/>
      <c r="AH128" s="255"/>
      <c r="AI128" s="255"/>
    </row>
    <row r="129" spans="15:35" ht="12.75">
      <c r="O129" s="255"/>
      <c r="P129" s="255"/>
      <c r="Q129" s="255"/>
      <c r="R129" s="255"/>
      <c r="S129" s="255"/>
      <c r="T129" s="255"/>
      <c r="U129" s="255"/>
      <c r="V129" s="255"/>
      <c r="W129" s="255"/>
      <c r="X129" s="255"/>
      <c r="Y129" s="255"/>
      <c r="Z129" s="255"/>
      <c r="AA129" s="255"/>
      <c r="AB129" s="255"/>
      <c r="AC129" s="255"/>
      <c r="AD129" s="255"/>
      <c r="AE129" s="255"/>
      <c r="AF129" s="255"/>
      <c r="AG129" s="255"/>
      <c r="AH129" s="255"/>
      <c r="AI129" s="255"/>
    </row>
    <row r="130" spans="15:35" ht="12.75">
      <c r="O130" s="255"/>
      <c r="P130" s="255"/>
      <c r="Q130" s="255"/>
      <c r="R130" s="255"/>
      <c r="S130" s="255"/>
      <c r="T130" s="255"/>
      <c r="U130" s="255"/>
      <c r="V130" s="255"/>
      <c r="W130" s="255"/>
      <c r="X130" s="255"/>
      <c r="Y130" s="255"/>
      <c r="Z130" s="255"/>
      <c r="AA130" s="255"/>
      <c r="AB130" s="255"/>
      <c r="AC130" s="255"/>
      <c r="AD130" s="255"/>
      <c r="AE130" s="255"/>
      <c r="AF130" s="255"/>
      <c r="AG130" s="255"/>
      <c r="AH130" s="255"/>
      <c r="AI130" s="255"/>
    </row>
    <row r="131" spans="15:35" ht="12.75">
      <c r="O131" s="255"/>
      <c r="P131" s="255"/>
      <c r="Q131" s="255"/>
      <c r="R131" s="255"/>
      <c r="S131" s="255"/>
      <c r="T131" s="255"/>
      <c r="U131" s="255"/>
      <c r="V131" s="255"/>
      <c r="W131" s="255"/>
      <c r="X131" s="255"/>
      <c r="Y131" s="255"/>
      <c r="Z131" s="255"/>
      <c r="AA131" s="255"/>
      <c r="AB131" s="255"/>
      <c r="AC131" s="255"/>
      <c r="AD131" s="255"/>
      <c r="AE131" s="255"/>
      <c r="AF131" s="255"/>
      <c r="AG131" s="255"/>
      <c r="AH131" s="255"/>
      <c r="AI131" s="255"/>
    </row>
    <row r="132" spans="15:35" ht="12.75">
      <c r="O132" s="255"/>
      <c r="P132" s="255"/>
      <c r="Q132" s="255"/>
      <c r="R132" s="255"/>
      <c r="S132" s="255"/>
      <c r="T132" s="255"/>
      <c r="U132" s="255"/>
      <c r="V132" s="255"/>
      <c r="W132" s="255"/>
      <c r="X132" s="255"/>
      <c r="Y132" s="255"/>
      <c r="Z132" s="255"/>
      <c r="AA132" s="255"/>
      <c r="AB132" s="255"/>
      <c r="AC132" s="255"/>
      <c r="AD132" s="255"/>
      <c r="AE132" s="255"/>
      <c r="AF132" s="255"/>
      <c r="AG132" s="255"/>
      <c r="AH132" s="255"/>
      <c r="AI132" s="255"/>
    </row>
    <row r="133" spans="15:35" ht="12.75">
      <c r="O133" s="255"/>
      <c r="P133" s="255"/>
      <c r="Q133" s="255"/>
      <c r="R133" s="255"/>
      <c r="S133" s="255"/>
      <c r="T133" s="255"/>
      <c r="U133" s="255"/>
      <c r="V133" s="255"/>
      <c r="W133" s="255"/>
      <c r="X133" s="255"/>
      <c r="Y133" s="255"/>
      <c r="Z133" s="255"/>
      <c r="AA133" s="255"/>
      <c r="AB133" s="255"/>
      <c r="AC133" s="255"/>
      <c r="AD133" s="255"/>
      <c r="AE133" s="255"/>
      <c r="AF133" s="255"/>
      <c r="AG133" s="255"/>
      <c r="AH133" s="255"/>
      <c r="AI133" s="255"/>
    </row>
    <row r="134" spans="15:35" ht="12.75">
      <c r="O134" s="255"/>
      <c r="P134" s="255"/>
      <c r="Q134" s="255"/>
      <c r="R134" s="255"/>
      <c r="S134" s="255"/>
      <c r="T134" s="255"/>
      <c r="U134" s="255"/>
      <c r="V134" s="255"/>
      <c r="W134" s="255"/>
      <c r="X134" s="255"/>
      <c r="Y134" s="255"/>
      <c r="Z134" s="255"/>
      <c r="AA134" s="255"/>
      <c r="AB134" s="255"/>
      <c r="AC134" s="255"/>
      <c r="AD134" s="255"/>
      <c r="AE134" s="255"/>
      <c r="AF134" s="255"/>
      <c r="AG134" s="255"/>
      <c r="AH134" s="255"/>
      <c r="AI134" s="255"/>
    </row>
    <row r="135" spans="15:35" ht="12.75">
      <c r="O135" s="255"/>
      <c r="P135" s="255"/>
      <c r="Q135" s="255"/>
      <c r="R135" s="255"/>
      <c r="S135" s="255"/>
      <c r="T135" s="255"/>
      <c r="U135" s="255"/>
      <c r="V135" s="255"/>
      <c r="W135" s="255"/>
      <c r="X135" s="255"/>
      <c r="Y135" s="255"/>
      <c r="Z135" s="255"/>
      <c r="AA135" s="255"/>
      <c r="AB135" s="255"/>
      <c r="AC135" s="255"/>
      <c r="AD135" s="255"/>
      <c r="AE135" s="255"/>
      <c r="AF135" s="255"/>
      <c r="AG135" s="255"/>
      <c r="AH135" s="255"/>
      <c r="AI135" s="255"/>
    </row>
    <row r="136" spans="15:35" ht="12.75">
      <c r="O136" s="255"/>
      <c r="P136" s="255"/>
      <c r="Q136" s="255"/>
      <c r="R136" s="255"/>
      <c r="S136" s="255"/>
      <c r="T136" s="255"/>
      <c r="U136" s="255"/>
      <c r="V136" s="255"/>
      <c r="W136" s="255"/>
      <c r="X136" s="255"/>
      <c r="Y136" s="255"/>
      <c r="Z136" s="255"/>
      <c r="AA136" s="255"/>
      <c r="AB136" s="255"/>
      <c r="AC136" s="255"/>
      <c r="AD136" s="255"/>
      <c r="AE136" s="255"/>
      <c r="AF136" s="255"/>
      <c r="AG136" s="255"/>
      <c r="AH136" s="255"/>
      <c r="AI136" s="255"/>
    </row>
    <row r="137" spans="15:35" ht="12.75">
      <c r="O137" s="255"/>
      <c r="P137" s="255"/>
      <c r="Q137" s="255"/>
      <c r="R137" s="255"/>
      <c r="S137" s="255"/>
      <c r="T137" s="255"/>
      <c r="U137" s="255"/>
      <c r="V137" s="255"/>
      <c r="W137" s="255"/>
      <c r="X137" s="255"/>
      <c r="Y137" s="255"/>
      <c r="Z137" s="255"/>
      <c r="AA137" s="255"/>
      <c r="AB137" s="255"/>
      <c r="AC137" s="255"/>
      <c r="AD137" s="255"/>
      <c r="AE137" s="255"/>
      <c r="AF137" s="255"/>
      <c r="AG137" s="255"/>
      <c r="AH137" s="255"/>
      <c r="AI137" s="255"/>
    </row>
    <row r="138" spans="15:35" ht="12.75">
      <c r="O138" s="255"/>
      <c r="P138" s="255"/>
      <c r="Q138" s="255"/>
      <c r="R138" s="255"/>
      <c r="S138" s="255"/>
      <c r="T138" s="255"/>
      <c r="U138" s="255"/>
      <c r="V138" s="255"/>
      <c r="W138" s="255"/>
      <c r="X138" s="255"/>
      <c r="Y138" s="255"/>
      <c r="Z138" s="255"/>
      <c r="AA138" s="255"/>
      <c r="AB138" s="255"/>
      <c r="AC138" s="255"/>
      <c r="AD138" s="255"/>
      <c r="AE138" s="255"/>
      <c r="AF138" s="255"/>
      <c r="AG138" s="255"/>
      <c r="AH138" s="255"/>
      <c r="AI138" s="255"/>
    </row>
    <row r="139" spans="15:35" ht="12.75">
      <c r="O139" s="255"/>
      <c r="P139" s="255"/>
      <c r="Q139" s="255"/>
      <c r="R139" s="255"/>
      <c r="S139" s="255"/>
      <c r="T139" s="255"/>
      <c r="U139" s="255"/>
      <c r="V139" s="255"/>
      <c r="W139" s="255"/>
      <c r="X139" s="255"/>
      <c r="Y139" s="255"/>
      <c r="Z139" s="255"/>
      <c r="AA139" s="255"/>
      <c r="AB139" s="255"/>
      <c r="AC139" s="255"/>
      <c r="AD139" s="255"/>
      <c r="AE139" s="255"/>
      <c r="AF139" s="255"/>
      <c r="AG139" s="255"/>
      <c r="AH139" s="255"/>
      <c r="AI139" s="255"/>
    </row>
    <row r="140" spans="15:35" ht="12.75">
      <c r="O140" s="255"/>
      <c r="P140" s="255"/>
      <c r="Q140" s="255"/>
      <c r="R140" s="255"/>
      <c r="S140" s="255"/>
      <c r="T140" s="255"/>
      <c r="U140" s="255"/>
      <c r="V140" s="255"/>
      <c r="W140" s="255"/>
      <c r="X140" s="255"/>
      <c r="Y140" s="255"/>
      <c r="Z140" s="255"/>
      <c r="AA140" s="255"/>
      <c r="AB140" s="255"/>
      <c r="AC140" s="255"/>
      <c r="AD140" s="255"/>
      <c r="AE140" s="255"/>
      <c r="AF140" s="255"/>
      <c r="AG140" s="255"/>
      <c r="AH140" s="255"/>
      <c r="AI140" s="255"/>
    </row>
    <row r="141" spans="15:35" ht="12.75">
      <c r="O141" s="255"/>
      <c r="P141" s="255"/>
      <c r="Q141" s="255"/>
      <c r="R141" s="255"/>
      <c r="S141" s="255"/>
      <c r="T141" s="255"/>
      <c r="U141" s="255"/>
      <c r="V141" s="255"/>
      <c r="W141" s="255"/>
      <c r="X141" s="255"/>
      <c r="Y141" s="255"/>
      <c r="Z141" s="255"/>
      <c r="AA141" s="255"/>
      <c r="AB141" s="255"/>
      <c r="AC141" s="255"/>
      <c r="AD141" s="255"/>
      <c r="AE141" s="255"/>
      <c r="AF141" s="255"/>
      <c r="AG141" s="255"/>
      <c r="AH141" s="255"/>
      <c r="AI141" s="255"/>
    </row>
    <row r="142" spans="15:35" ht="12.75">
      <c r="O142" s="255"/>
      <c r="P142" s="255"/>
      <c r="Q142" s="255"/>
      <c r="R142" s="255"/>
      <c r="S142" s="255"/>
      <c r="T142" s="255"/>
      <c r="U142" s="255"/>
      <c r="V142" s="255"/>
      <c r="W142" s="255"/>
      <c r="X142" s="255"/>
      <c r="Y142" s="255"/>
      <c r="Z142" s="255"/>
      <c r="AA142" s="255"/>
      <c r="AB142" s="255"/>
      <c r="AC142" s="255"/>
      <c r="AD142" s="255"/>
      <c r="AE142" s="255"/>
      <c r="AF142" s="255"/>
      <c r="AG142" s="255"/>
      <c r="AH142" s="255"/>
      <c r="AI142" s="255"/>
    </row>
    <row r="143" spans="15:35" ht="12.75">
      <c r="O143" s="255"/>
      <c r="P143" s="255"/>
      <c r="Q143" s="255"/>
      <c r="R143" s="255"/>
      <c r="S143" s="255"/>
      <c r="T143" s="255"/>
      <c r="U143" s="255"/>
      <c r="V143" s="255"/>
      <c r="W143" s="255"/>
      <c r="X143" s="255"/>
      <c r="Y143" s="255"/>
      <c r="Z143" s="255"/>
      <c r="AA143" s="255"/>
      <c r="AB143" s="255"/>
      <c r="AC143" s="255"/>
      <c r="AD143" s="255"/>
      <c r="AE143" s="255"/>
      <c r="AF143" s="255"/>
      <c r="AG143" s="255"/>
      <c r="AH143" s="255"/>
      <c r="AI143" s="255"/>
    </row>
    <row r="144" spans="15:35" ht="12.75">
      <c r="O144" s="255"/>
      <c r="P144" s="255"/>
      <c r="Q144" s="255"/>
      <c r="R144" s="255"/>
      <c r="S144" s="255"/>
      <c r="T144" s="255"/>
      <c r="U144" s="255"/>
      <c r="V144" s="255"/>
      <c r="W144" s="255"/>
      <c r="X144" s="255"/>
      <c r="Y144" s="255"/>
      <c r="Z144" s="255"/>
      <c r="AA144" s="255"/>
      <c r="AB144" s="255"/>
      <c r="AC144" s="255"/>
      <c r="AD144" s="255"/>
      <c r="AE144" s="255"/>
      <c r="AF144" s="255"/>
      <c r="AG144" s="255"/>
      <c r="AH144" s="255"/>
      <c r="AI144" s="255"/>
    </row>
    <row r="145" spans="15:35" ht="12.75">
      <c r="O145" s="255"/>
      <c r="P145" s="255"/>
      <c r="Q145" s="255"/>
      <c r="R145" s="255"/>
      <c r="S145" s="255"/>
      <c r="T145" s="255"/>
      <c r="U145" s="255"/>
      <c r="V145" s="255"/>
      <c r="W145" s="255"/>
      <c r="X145" s="255"/>
      <c r="Y145" s="255"/>
      <c r="Z145" s="255"/>
      <c r="AA145" s="255"/>
      <c r="AB145" s="255"/>
      <c r="AC145" s="255"/>
      <c r="AD145" s="255"/>
      <c r="AE145" s="255"/>
      <c r="AF145" s="255"/>
      <c r="AG145" s="255"/>
      <c r="AH145" s="255"/>
      <c r="AI145" s="255"/>
    </row>
    <row r="146" spans="15:35" ht="12.75">
      <c r="O146" s="255"/>
      <c r="P146" s="255"/>
      <c r="Q146" s="255"/>
      <c r="R146" s="255"/>
      <c r="S146" s="255"/>
      <c r="T146" s="255"/>
      <c r="U146" s="255"/>
      <c r="V146" s="255"/>
      <c r="W146" s="255"/>
      <c r="X146" s="255"/>
      <c r="Y146" s="255"/>
      <c r="Z146" s="255"/>
      <c r="AA146" s="255"/>
      <c r="AB146" s="255"/>
      <c r="AC146" s="255"/>
      <c r="AD146" s="255"/>
      <c r="AE146" s="255"/>
      <c r="AF146" s="255"/>
      <c r="AG146" s="255"/>
      <c r="AH146" s="255"/>
      <c r="AI146" s="255"/>
    </row>
    <row r="147" spans="15:35" ht="12.75">
      <c r="O147" s="255"/>
      <c r="P147" s="255"/>
      <c r="Q147" s="255"/>
      <c r="R147" s="255"/>
      <c r="S147" s="255"/>
      <c r="T147" s="255"/>
      <c r="U147" s="255"/>
      <c r="V147" s="255"/>
      <c r="W147" s="255"/>
      <c r="X147" s="255"/>
      <c r="Y147" s="255"/>
      <c r="Z147" s="255"/>
      <c r="AA147" s="255"/>
      <c r="AB147" s="255"/>
      <c r="AC147" s="255"/>
      <c r="AD147" s="255"/>
      <c r="AE147" s="255"/>
      <c r="AF147" s="255"/>
      <c r="AG147" s="255"/>
      <c r="AH147" s="255"/>
      <c r="AI147" s="255"/>
    </row>
    <row r="148" spans="15:35" ht="12.75">
      <c r="O148" s="255"/>
      <c r="P148" s="255"/>
      <c r="Q148" s="255"/>
      <c r="R148" s="255"/>
      <c r="S148" s="255"/>
      <c r="T148" s="255"/>
      <c r="U148" s="255"/>
      <c r="V148" s="255"/>
      <c r="W148" s="255"/>
      <c r="X148" s="255"/>
      <c r="Y148" s="255"/>
      <c r="Z148" s="255"/>
      <c r="AA148" s="255"/>
      <c r="AB148" s="255"/>
      <c r="AC148" s="255"/>
      <c r="AD148" s="255"/>
      <c r="AE148" s="255"/>
      <c r="AF148" s="255"/>
      <c r="AG148" s="255"/>
      <c r="AH148" s="255"/>
      <c r="AI148" s="255"/>
    </row>
    <row r="149" spans="15:35" ht="12.75">
      <c r="O149" s="255"/>
      <c r="P149" s="255"/>
      <c r="Q149" s="255"/>
      <c r="R149" s="255"/>
      <c r="S149" s="255"/>
      <c r="T149" s="255"/>
      <c r="U149" s="255"/>
      <c r="V149" s="255"/>
      <c r="W149" s="255"/>
      <c r="X149" s="255"/>
      <c r="Y149" s="255"/>
      <c r="Z149" s="255"/>
      <c r="AA149" s="255"/>
      <c r="AB149" s="255"/>
      <c r="AC149" s="255"/>
      <c r="AD149" s="255"/>
      <c r="AE149" s="255"/>
      <c r="AF149" s="255"/>
      <c r="AG149" s="255"/>
      <c r="AH149" s="255"/>
      <c r="AI149" s="255"/>
    </row>
    <row r="150" spans="15:35" ht="12.75">
      <c r="O150" s="255"/>
      <c r="P150" s="255"/>
      <c r="Q150" s="255"/>
      <c r="R150" s="255"/>
      <c r="S150" s="255"/>
      <c r="T150" s="255"/>
      <c r="U150" s="255"/>
      <c r="V150" s="255"/>
      <c r="W150" s="255"/>
      <c r="X150" s="255"/>
      <c r="Y150" s="255"/>
      <c r="Z150" s="255"/>
      <c r="AA150" s="255"/>
      <c r="AB150" s="255"/>
      <c r="AC150" s="255"/>
      <c r="AD150" s="255"/>
      <c r="AE150" s="255"/>
      <c r="AF150" s="255"/>
      <c r="AG150" s="255"/>
      <c r="AH150" s="255"/>
      <c r="AI150" s="255"/>
    </row>
    <row r="151" spans="15:35" ht="12.75">
      <c r="O151" s="255"/>
      <c r="P151" s="255"/>
      <c r="Q151" s="255"/>
      <c r="R151" s="255"/>
      <c r="S151" s="255"/>
      <c r="T151" s="255"/>
      <c r="U151" s="255"/>
      <c r="V151" s="255"/>
      <c r="W151" s="255"/>
      <c r="X151" s="255"/>
      <c r="Y151" s="255"/>
      <c r="Z151" s="255"/>
      <c r="AA151" s="255"/>
      <c r="AB151" s="255"/>
      <c r="AC151" s="255"/>
      <c r="AD151" s="255"/>
      <c r="AE151" s="255"/>
      <c r="AF151" s="255"/>
      <c r="AG151" s="255"/>
      <c r="AH151" s="255"/>
      <c r="AI151" s="255"/>
    </row>
    <row r="152" spans="15:35" ht="12.75">
      <c r="O152" s="255"/>
      <c r="P152" s="255"/>
      <c r="Q152" s="255"/>
      <c r="R152" s="255"/>
      <c r="S152" s="255"/>
      <c r="T152" s="255"/>
      <c r="U152" s="255"/>
      <c r="V152" s="255"/>
      <c r="W152" s="255"/>
      <c r="X152" s="255"/>
      <c r="Y152" s="255"/>
      <c r="Z152" s="255"/>
      <c r="AA152" s="255"/>
      <c r="AB152" s="255"/>
      <c r="AC152" s="255"/>
      <c r="AD152" s="255"/>
      <c r="AE152" s="255"/>
      <c r="AF152" s="255"/>
      <c r="AG152" s="255"/>
      <c r="AH152" s="255"/>
      <c r="AI152" s="255"/>
    </row>
    <row r="153" spans="15:35" ht="12.75">
      <c r="O153" s="255"/>
      <c r="P153" s="255"/>
      <c r="Q153" s="255"/>
      <c r="R153" s="255"/>
      <c r="S153" s="255"/>
      <c r="T153" s="255"/>
      <c r="U153" s="255"/>
      <c r="V153" s="255"/>
      <c r="W153" s="255"/>
      <c r="X153" s="255"/>
      <c r="Y153" s="255"/>
      <c r="Z153" s="255"/>
      <c r="AA153" s="255"/>
      <c r="AB153" s="255"/>
      <c r="AC153" s="255"/>
      <c r="AD153" s="255"/>
      <c r="AE153" s="255"/>
      <c r="AF153" s="255"/>
      <c r="AG153" s="255"/>
      <c r="AH153" s="255"/>
      <c r="AI153" s="255"/>
    </row>
    <row r="154" spans="15:35" ht="12.75">
      <c r="O154" s="255"/>
      <c r="P154" s="255"/>
      <c r="Q154" s="255"/>
      <c r="R154" s="255"/>
      <c r="S154" s="255"/>
      <c r="T154" s="255"/>
      <c r="U154" s="255"/>
      <c r="V154" s="255"/>
      <c r="W154" s="255"/>
      <c r="X154" s="255"/>
      <c r="Y154" s="255"/>
      <c r="Z154" s="255"/>
      <c r="AA154" s="255"/>
      <c r="AB154" s="255"/>
      <c r="AC154" s="255"/>
      <c r="AD154" s="255"/>
      <c r="AE154" s="255"/>
      <c r="AF154" s="255"/>
      <c r="AG154" s="255"/>
      <c r="AH154" s="255"/>
      <c r="AI154" s="255"/>
    </row>
    <row r="155" spans="15:35" ht="12.75">
      <c r="O155" s="255"/>
      <c r="P155" s="255"/>
      <c r="Q155" s="255"/>
      <c r="R155" s="255"/>
      <c r="S155" s="255"/>
      <c r="T155" s="255"/>
      <c r="U155" s="255"/>
      <c r="V155" s="255"/>
      <c r="W155" s="255"/>
      <c r="X155" s="255"/>
      <c r="Y155" s="255"/>
      <c r="Z155" s="255"/>
      <c r="AA155" s="255"/>
      <c r="AB155" s="255"/>
      <c r="AC155" s="255"/>
      <c r="AD155" s="255"/>
      <c r="AE155" s="255"/>
      <c r="AF155" s="255"/>
      <c r="AG155" s="255"/>
      <c r="AH155" s="255"/>
      <c r="AI155" s="255"/>
    </row>
    <row r="156" spans="15:35" ht="12.75">
      <c r="O156" s="255"/>
      <c r="P156" s="255"/>
      <c r="Q156" s="255"/>
      <c r="R156" s="255"/>
      <c r="S156" s="255"/>
      <c r="T156" s="255"/>
      <c r="U156" s="255"/>
      <c r="V156" s="255"/>
      <c r="W156" s="255"/>
      <c r="X156" s="255"/>
      <c r="Y156" s="255"/>
      <c r="Z156" s="255"/>
      <c r="AA156" s="255"/>
      <c r="AB156" s="255"/>
      <c r="AC156" s="255"/>
      <c r="AD156" s="255"/>
      <c r="AE156" s="255"/>
      <c r="AF156" s="255"/>
      <c r="AG156" s="255"/>
      <c r="AH156" s="255"/>
      <c r="AI156" s="255"/>
    </row>
    <row r="157" spans="15:35" ht="12.75">
      <c r="O157" s="255"/>
      <c r="P157" s="255"/>
      <c r="Q157" s="255"/>
      <c r="R157" s="255"/>
      <c r="S157" s="255"/>
      <c r="T157" s="255"/>
      <c r="U157" s="255"/>
      <c r="V157" s="255"/>
      <c r="W157" s="255"/>
      <c r="X157" s="255"/>
      <c r="Y157" s="255"/>
      <c r="Z157" s="255"/>
      <c r="AA157" s="255"/>
      <c r="AB157" s="255"/>
      <c r="AC157" s="255"/>
      <c r="AD157" s="255"/>
      <c r="AE157" s="255"/>
      <c r="AF157" s="255"/>
      <c r="AG157" s="255"/>
      <c r="AH157" s="255"/>
      <c r="AI157" s="255"/>
    </row>
    <row r="158" spans="15:35" ht="12.75">
      <c r="O158" s="255"/>
      <c r="P158" s="255"/>
      <c r="Q158" s="255"/>
      <c r="R158" s="255"/>
      <c r="S158" s="255"/>
      <c r="T158" s="255"/>
      <c r="U158" s="255"/>
      <c r="V158" s="255"/>
      <c r="W158" s="255"/>
      <c r="X158" s="255"/>
      <c r="Y158" s="255"/>
      <c r="Z158" s="255"/>
      <c r="AA158" s="255"/>
      <c r="AB158" s="255"/>
      <c r="AC158" s="255"/>
      <c r="AD158" s="255"/>
      <c r="AE158" s="255"/>
      <c r="AF158" s="255"/>
      <c r="AG158" s="255"/>
      <c r="AH158" s="255"/>
      <c r="AI158" s="255"/>
    </row>
    <row r="159" spans="15:35" ht="12.75">
      <c r="O159" s="255"/>
      <c r="P159" s="255"/>
      <c r="Q159" s="255"/>
      <c r="R159" s="255"/>
      <c r="S159" s="255"/>
      <c r="T159" s="255"/>
      <c r="U159" s="255"/>
      <c r="V159" s="255"/>
      <c r="W159" s="255"/>
      <c r="X159" s="255"/>
      <c r="Y159" s="255"/>
      <c r="Z159" s="255"/>
      <c r="AA159" s="255"/>
      <c r="AB159" s="255"/>
      <c r="AC159" s="255"/>
      <c r="AD159" s="255"/>
      <c r="AE159" s="255"/>
      <c r="AF159" s="255"/>
      <c r="AG159" s="255"/>
      <c r="AH159" s="255"/>
      <c r="AI159" s="255"/>
    </row>
    <row r="160" spans="15:35" ht="12.75">
      <c r="O160" s="255"/>
      <c r="P160" s="255"/>
      <c r="Q160" s="255"/>
      <c r="R160" s="255"/>
      <c r="S160" s="255"/>
      <c r="T160" s="255"/>
      <c r="U160" s="255"/>
      <c r="V160" s="255"/>
      <c r="W160" s="255"/>
      <c r="X160" s="255"/>
      <c r="Y160" s="255"/>
      <c r="Z160" s="255"/>
      <c r="AA160" s="255"/>
      <c r="AB160" s="255"/>
      <c r="AC160" s="255"/>
      <c r="AD160" s="255"/>
      <c r="AE160" s="255"/>
      <c r="AF160" s="255"/>
      <c r="AG160" s="255"/>
      <c r="AH160" s="255"/>
      <c r="AI160" s="255"/>
    </row>
    <row r="161" spans="15:35" ht="12.75">
      <c r="O161" s="255"/>
      <c r="P161" s="255"/>
      <c r="Q161" s="255"/>
      <c r="R161" s="255"/>
      <c r="S161" s="255"/>
      <c r="T161" s="255"/>
      <c r="U161" s="255"/>
      <c r="V161" s="255"/>
      <c r="W161" s="255"/>
      <c r="X161" s="255"/>
      <c r="Y161" s="255"/>
      <c r="Z161" s="255"/>
      <c r="AA161" s="255"/>
      <c r="AB161" s="255"/>
      <c r="AC161" s="255"/>
      <c r="AD161" s="255"/>
      <c r="AE161" s="255"/>
      <c r="AF161" s="255"/>
      <c r="AG161" s="255"/>
      <c r="AH161" s="255"/>
      <c r="AI161" s="255"/>
    </row>
    <row r="162" spans="15:35" ht="12.75">
      <c r="O162" s="255"/>
      <c r="P162" s="255"/>
      <c r="Q162" s="255"/>
      <c r="R162" s="255"/>
      <c r="S162" s="255"/>
      <c r="T162" s="255"/>
      <c r="U162" s="255"/>
      <c r="V162" s="255"/>
      <c r="W162" s="255"/>
      <c r="X162" s="255"/>
      <c r="Y162" s="255"/>
      <c r="Z162" s="255"/>
      <c r="AA162" s="255"/>
      <c r="AB162" s="255"/>
      <c r="AC162" s="255"/>
      <c r="AD162" s="255"/>
      <c r="AE162" s="255"/>
      <c r="AF162" s="255"/>
      <c r="AG162" s="255"/>
      <c r="AH162" s="255"/>
      <c r="AI162" s="255"/>
    </row>
    <row r="163" spans="15:35" ht="12.75">
      <c r="O163" s="255"/>
      <c r="P163" s="255"/>
      <c r="Q163" s="255"/>
      <c r="R163" s="255"/>
      <c r="S163" s="255"/>
      <c r="T163" s="255"/>
      <c r="U163" s="255"/>
      <c r="V163" s="255"/>
      <c r="W163" s="255"/>
      <c r="X163" s="255"/>
      <c r="Y163" s="255"/>
      <c r="Z163" s="255"/>
      <c r="AA163" s="255"/>
      <c r="AB163" s="255"/>
      <c r="AC163" s="255"/>
      <c r="AD163" s="255"/>
      <c r="AE163" s="255"/>
      <c r="AF163" s="255"/>
      <c r="AG163" s="255"/>
      <c r="AH163" s="255"/>
      <c r="AI163" s="255"/>
    </row>
    <row r="164" spans="15:35" ht="12.75">
      <c r="O164" s="255"/>
      <c r="P164" s="255"/>
      <c r="Q164" s="255"/>
      <c r="R164" s="255"/>
      <c r="S164" s="255"/>
      <c r="T164" s="255"/>
      <c r="U164" s="255"/>
      <c r="V164" s="255"/>
      <c r="W164" s="255"/>
      <c r="X164" s="255"/>
      <c r="Y164" s="255"/>
      <c r="Z164" s="255"/>
      <c r="AA164" s="255"/>
      <c r="AB164" s="255"/>
      <c r="AC164" s="255"/>
      <c r="AD164" s="255"/>
      <c r="AE164" s="255"/>
      <c r="AF164" s="255"/>
      <c r="AG164" s="255"/>
      <c r="AH164" s="255"/>
      <c r="AI164" s="255"/>
    </row>
    <row r="165" spans="15:35" ht="12.75">
      <c r="O165" s="255"/>
      <c r="P165" s="255"/>
      <c r="Q165" s="255"/>
      <c r="R165" s="255"/>
      <c r="S165" s="255"/>
      <c r="T165" s="255"/>
      <c r="U165" s="255"/>
      <c r="V165" s="255"/>
      <c r="W165" s="255"/>
      <c r="X165" s="255"/>
      <c r="Y165" s="255"/>
      <c r="Z165" s="255"/>
      <c r="AA165" s="255"/>
      <c r="AB165" s="255"/>
      <c r="AC165" s="255"/>
      <c r="AD165" s="255"/>
      <c r="AE165" s="255"/>
      <c r="AF165" s="255"/>
      <c r="AG165" s="255"/>
      <c r="AH165" s="255"/>
      <c r="AI165" s="255"/>
    </row>
    <row r="166" spans="15:35" ht="12.75">
      <c r="O166" s="255"/>
      <c r="P166" s="255"/>
      <c r="Q166" s="255"/>
      <c r="R166" s="255"/>
      <c r="S166" s="255"/>
      <c r="T166" s="255"/>
      <c r="U166" s="255"/>
      <c r="V166" s="255"/>
      <c r="W166" s="255"/>
      <c r="X166" s="255"/>
      <c r="Y166" s="255"/>
      <c r="Z166" s="255"/>
      <c r="AA166" s="255"/>
      <c r="AB166" s="255"/>
      <c r="AC166" s="255"/>
      <c r="AD166" s="255"/>
      <c r="AE166" s="255"/>
      <c r="AF166" s="255"/>
      <c r="AG166" s="255"/>
      <c r="AH166" s="255"/>
      <c r="AI166" s="255"/>
    </row>
    <row r="167" spans="15:35" ht="12.75">
      <c r="O167" s="255"/>
      <c r="P167" s="255"/>
      <c r="Q167" s="255"/>
      <c r="R167" s="255"/>
      <c r="S167" s="255"/>
      <c r="T167" s="255"/>
      <c r="U167" s="255"/>
      <c r="V167" s="255"/>
      <c r="W167" s="255"/>
      <c r="X167" s="255"/>
      <c r="Y167" s="255"/>
      <c r="Z167" s="255"/>
      <c r="AA167" s="255"/>
      <c r="AB167" s="255"/>
      <c r="AC167" s="255"/>
      <c r="AD167" s="255"/>
      <c r="AE167" s="255"/>
      <c r="AF167" s="255"/>
      <c r="AG167" s="255"/>
      <c r="AH167" s="255"/>
      <c r="AI167" s="255"/>
    </row>
    <row r="168" spans="15:35" ht="12.75">
      <c r="O168" s="255"/>
      <c r="P168" s="255"/>
      <c r="Q168" s="255"/>
      <c r="R168" s="255"/>
      <c r="S168" s="255"/>
      <c r="T168" s="255"/>
      <c r="U168" s="255"/>
      <c r="V168" s="255"/>
      <c r="W168" s="255"/>
      <c r="X168" s="255"/>
      <c r="Y168" s="255"/>
      <c r="Z168" s="255"/>
      <c r="AA168" s="255"/>
      <c r="AB168" s="255"/>
      <c r="AC168" s="255"/>
      <c r="AD168" s="255"/>
      <c r="AE168" s="255"/>
      <c r="AF168" s="255"/>
      <c r="AG168" s="255"/>
      <c r="AH168" s="255"/>
      <c r="AI168" s="255"/>
    </row>
    <row r="169" spans="15:35" ht="12.75">
      <c r="O169" s="255"/>
      <c r="P169" s="255"/>
      <c r="Q169" s="255"/>
      <c r="R169" s="255"/>
      <c r="S169" s="255"/>
      <c r="T169" s="255"/>
      <c r="U169" s="255"/>
      <c r="V169" s="255"/>
      <c r="W169" s="255"/>
      <c r="X169" s="255"/>
      <c r="Y169" s="255"/>
      <c r="Z169" s="255"/>
      <c r="AA169" s="255"/>
      <c r="AB169" s="255"/>
      <c r="AC169" s="255"/>
      <c r="AD169" s="255"/>
      <c r="AE169" s="255"/>
      <c r="AF169" s="255"/>
      <c r="AG169" s="255"/>
      <c r="AH169" s="255"/>
      <c r="AI169" s="255"/>
    </row>
    <row r="170" spans="15:35" ht="12.75">
      <c r="O170" s="255"/>
      <c r="P170" s="255"/>
      <c r="Q170" s="255"/>
      <c r="R170" s="255"/>
      <c r="S170" s="255"/>
      <c r="T170" s="255"/>
      <c r="U170" s="255"/>
      <c r="V170" s="255"/>
      <c r="W170" s="255"/>
      <c r="X170" s="255"/>
      <c r="Y170" s="255"/>
      <c r="Z170" s="255"/>
      <c r="AA170" s="255"/>
      <c r="AB170" s="255"/>
      <c r="AC170" s="255"/>
      <c r="AD170" s="255"/>
      <c r="AE170" s="255"/>
      <c r="AF170" s="255"/>
      <c r="AG170" s="255"/>
      <c r="AH170" s="255"/>
      <c r="AI170" s="255"/>
    </row>
    <row r="171" spans="15:35" ht="12.75">
      <c r="O171" s="255"/>
      <c r="P171" s="255"/>
      <c r="Q171" s="255"/>
      <c r="R171" s="255"/>
      <c r="S171" s="255"/>
      <c r="T171" s="255"/>
      <c r="U171" s="255"/>
      <c r="V171" s="255"/>
      <c r="W171" s="255"/>
      <c r="X171" s="255"/>
      <c r="Y171" s="255"/>
      <c r="Z171" s="255"/>
      <c r="AA171" s="255"/>
      <c r="AB171" s="255"/>
      <c r="AC171" s="255"/>
      <c r="AD171" s="255"/>
      <c r="AE171" s="255"/>
      <c r="AF171" s="255"/>
      <c r="AG171" s="255"/>
      <c r="AH171" s="255"/>
      <c r="AI171" s="255"/>
    </row>
    <row r="172" spans="15:35" ht="12.75">
      <c r="O172" s="255"/>
      <c r="P172" s="255"/>
      <c r="Q172" s="255"/>
      <c r="R172" s="255"/>
      <c r="S172" s="255"/>
      <c r="T172" s="255"/>
      <c r="U172" s="255"/>
      <c r="V172" s="255"/>
      <c r="W172" s="255"/>
      <c r="X172" s="255"/>
      <c r="Y172" s="255"/>
      <c r="Z172" s="255"/>
      <c r="AA172" s="255"/>
      <c r="AB172" s="255"/>
      <c r="AC172" s="255"/>
      <c r="AD172" s="255"/>
      <c r="AE172" s="255"/>
      <c r="AF172" s="255"/>
      <c r="AG172" s="255"/>
      <c r="AH172" s="255"/>
      <c r="AI172" s="255"/>
    </row>
    <row r="173" spans="15:35" ht="12.75">
      <c r="O173" s="255"/>
      <c r="P173" s="255"/>
      <c r="Q173" s="255"/>
      <c r="R173" s="255"/>
      <c r="S173" s="255"/>
      <c r="T173" s="255"/>
      <c r="U173" s="255"/>
      <c r="V173" s="255"/>
      <c r="W173" s="255"/>
      <c r="X173" s="255"/>
      <c r="Y173" s="255"/>
      <c r="Z173" s="255"/>
      <c r="AA173" s="255"/>
      <c r="AB173" s="255"/>
      <c r="AC173" s="255"/>
      <c r="AD173" s="255"/>
      <c r="AE173" s="255"/>
      <c r="AF173" s="255"/>
      <c r="AG173" s="255"/>
      <c r="AH173" s="255"/>
      <c r="AI173" s="255"/>
    </row>
    <row r="174" spans="15:35" ht="12.75">
      <c r="O174" s="255"/>
      <c r="P174" s="255"/>
      <c r="Q174" s="255"/>
      <c r="R174" s="255"/>
      <c r="S174" s="255"/>
      <c r="T174" s="255"/>
      <c r="U174" s="255"/>
      <c r="V174" s="255"/>
      <c r="W174" s="255"/>
      <c r="X174" s="255"/>
      <c r="Y174" s="255"/>
      <c r="Z174" s="255"/>
      <c r="AA174" s="255"/>
      <c r="AB174" s="255"/>
      <c r="AC174" s="255"/>
      <c r="AD174" s="255"/>
      <c r="AE174" s="255"/>
      <c r="AF174" s="255"/>
      <c r="AG174" s="255"/>
      <c r="AH174" s="255"/>
      <c r="AI174" s="255"/>
    </row>
    <row r="175" spans="15:35" ht="12.75">
      <c r="O175" s="255"/>
      <c r="P175" s="255"/>
      <c r="Q175" s="255"/>
      <c r="R175" s="255"/>
      <c r="S175" s="255"/>
      <c r="T175" s="255"/>
      <c r="U175" s="255"/>
      <c r="V175" s="255"/>
      <c r="W175" s="255"/>
      <c r="X175" s="255"/>
      <c r="Y175" s="255"/>
      <c r="Z175" s="255"/>
      <c r="AA175" s="255"/>
      <c r="AB175" s="255"/>
      <c r="AC175" s="255"/>
      <c r="AD175" s="255"/>
      <c r="AE175" s="255"/>
      <c r="AF175" s="255"/>
      <c r="AG175" s="255"/>
      <c r="AH175" s="255"/>
      <c r="AI175" s="255"/>
    </row>
    <row r="176" spans="15:35" ht="12.75">
      <c r="O176" s="255"/>
      <c r="P176" s="255"/>
      <c r="Q176" s="255"/>
      <c r="R176" s="255"/>
      <c r="S176" s="255"/>
      <c r="T176" s="255"/>
      <c r="U176" s="255"/>
      <c r="V176" s="255"/>
      <c r="W176" s="255"/>
      <c r="X176" s="255"/>
      <c r="Y176" s="255"/>
      <c r="Z176" s="255"/>
      <c r="AA176" s="255"/>
      <c r="AB176" s="255"/>
      <c r="AC176" s="255"/>
      <c r="AD176" s="255"/>
      <c r="AE176" s="255"/>
      <c r="AF176" s="255"/>
      <c r="AG176" s="255"/>
      <c r="AH176" s="255"/>
      <c r="AI176" s="255"/>
    </row>
    <row r="177" spans="15:35" ht="12.75">
      <c r="O177" s="255"/>
      <c r="P177" s="255"/>
      <c r="Q177" s="255"/>
      <c r="R177" s="255"/>
      <c r="S177" s="255"/>
      <c r="T177" s="255"/>
      <c r="U177" s="255"/>
      <c r="V177" s="255"/>
      <c r="W177" s="255"/>
      <c r="X177" s="255"/>
      <c r="Y177" s="255"/>
      <c r="Z177" s="255"/>
      <c r="AA177" s="255"/>
      <c r="AB177" s="255"/>
      <c r="AC177" s="255"/>
      <c r="AD177" s="255"/>
      <c r="AE177" s="255"/>
      <c r="AF177" s="255"/>
      <c r="AG177" s="255"/>
      <c r="AH177" s="255"/>
      <c r="AI177" s="255"/>
    </row>
    <row r="178" spans="15:35" ht="12.75">
      <c r="O178" s="255"/>
      <c r="P178" s="255"/>
      <c r="Q178" s="255"/>
      <c r="R178" s="255"/>
      <c r="S178" s="255"/>
      <c r="T178" s="255"/>
      <c r="U178" s="255"/>
      <c r="V178" s="255"/>
      <c r="W178" s="255"/>
      <c r="X178" s="255"/>
      <c r="Y178" s="255"/>
      <c r="Z178" s="255"/>
      <c r="AA178" s="255"/>
      <c r="AB178" s="255"/>
      <c r="AC178" s="255"/>
      <c r="AD178" s="255"/>
      <c r="AE178" s="255"/>
      <c r="AF178" s="255"/>
      <c r="AG178" s="255"/>
      <c r="AH178" s="255"/>
      <c r="AI178" s="255"/>
    </row>
    <row r="179" spans="15:35" ht="12.75">
      <c r="O179" s="255"/>
      <c r="P179" s="255"/>
      <c r="Q179" s="255"/>
      <c r="R179" s="255"/>
      <c r="S179" s="255"/>
      <c r="T179" s="255"/>
      <c r="U179" s="255"/>
      <c r="V179" s="255"/>
      <c r="W179" s="255"/>
      <c r="X179" s="255"/>
      <c r="Y179" s="255"/>
      <c r="Z179" s="255"/>
      <c r="AA179" s="255"/>
      <c r="AB179" s="255"/>
      <c r="AC179" s="255"/>
      <c r="AD179" s="255"/>
      <c r="AE179" s="255"/>
      <c r="AF179" s="255"/>
      <c r="AG179" s="255"/>
      <c r="AH179" s="255"/>
      <c r="AI179" s="255"/>
    </row>
    <row r="180" spans="15:35" ht="12.75">
      <c r="O180" s="255"/>
      <c r="P180" s="255"/>
      <c r="Q180" s="255"/>
      <c r="R180" s="255"/>
      <c r="S180" s="255"/>
      <c r="T180" s="255"/>
      <c r="U180" s="255"/>
      <c r="V180" s="255"/>
      <c r="W180" s="255"/>
      <c r="X180" s="255"/>
      <c r="Y180" s="255"/>
      <c r="Z180" s="255"/>
      <c r="AA180" s="255"/>
      <c r="AB180" s="255"/>
      <c r="AC180" s="255"/>
      <c r="AD180" s="255"/>
      <c r="AE180" s="255"/>
      <c r="AF180" s="255"/>
      <c r="AG180" s="255"/>
      <c r="AH180" s="255"/>
      <c r="AI180" s="255"/>
    </row>
    <row r="181" spans="15:35" ht="12.75">
      <c r="O181" s="255"/>
      <c r="P181" s="255"/>
      <c r="Q181" s="255"/>
      <c r="R181" s="255"/>
      <c r="S181" s="255"/>
      <c r="T181" s="255"/>
      <c r="U181" s="255"/>
      <c r="V181" s="255"/>
      <c r="W181" s="255"/>
      <c r="X181" s="255"/>
      <c r="Y181" s="255"/>
      <c r="Z181" s="255"/>
      <c r="AA181" s="255"/>
      <c r="AB181" s="255"/>
      <c r="AC181" s="255"/>
      <c r="AD181" s="255"/>
      <c r="AE181" s="255"/>
      <c r="AF181" s="255"/>
      <c r="AG181" s="255"/>
      <c r="AH181" s="255"/>
      <c r="AI181" s="255"/>
    </row>
    <row r="182" spans="15:35" ht="12.75">
      <c r="O182" s="255"/>
      <c r="P182" s="255"/>
      <c r="Q182" s="255"/>
      <c r="R182" s="255"/>
      <c r="S182" s="255"/>
      <c r="T182" s="255"/>
      <c r="U182" s="255"/>
      <c r="V182" s="255"/>
      <c r="W182" s="255"/>
      <c r="X182" s="255"/>
      <c r="Y182" s="255"/>
      <c r="Z182" s="255"/>
      <c r="AA182" s="255"/>
      <c r="AB182" s="255"/>
      <c r="AC182" s="255"/>
      <c r="AD182" s="255"/>
      <c r="AE182" s="255"/>
      <c r="AF182" s="255"/>
      <c r="AG182" s="255"/>
      <c r="AH182" s="255"/>
      <c r="AI182" s="255"/>
    </row>
    <row r="183" spans="15:35" ht="12.75">
      <c r="O183" s="255"/>
      <c r="P183" s="255"/>
      <c r="Q183" s="255"/>
      <c r="R183" s="255"/>
      <c r="S183" s="255"/>
      <c r="T183" s="255"/>
      <c r="U183" s="255"/>
      <c r="V183" s="255"/>
      <c r="W183" s="255"/>
      <c r="X183" s="255"/>
      <c r="Y183" s="255"/>
      <c r="Z183" s="255"/>
      <c r="AA183" s="255"/>
      <c r="AB183" s="255"/>
      <c r="AC183" s="255"/>
      <c r="AD183" s="255"/>
      <c r="AE183" s="255"/>
      <c r="AF183" s="255"/>
      <c r="AG183" s="255"/>
      <c r="AH183" s="255"/>
      <c r="AI183" s="255"/>
    </row>
    <row r="184" spans="15:35" ht="12.75">
      <c r="O184" s="255"/>
      <c r="P184" s="255"/>
      <c r="Q184" s="255"/>
      <c r="R184" s="255"/>
      <c r="S184" s="255"/>
      <c r="T184" s="255"/>
      <c r="U184" s="255"/>
      <c r="V184" s="255"/>
      <c r="W184" s="255"/>
      <c r="X184" s="255"/>
      <c r="Y184" s="255"/>
      <c r="Z184" s="255"/>
      <c r="AA184" s="255"/>
      <c r="AB184" s="255"/>
      <c r="AC184" s="255"/>
      <c r="AD184" s="255"/>
      <c r="AE184" s="255"/>
      <c r="AF184" s="255"/>
      <c r="AG184" s="255"/>
      <c r="AH184" s="255"/>
      <c r="AI184" s="255"/>
    </row>
    <row r="185" spans="15:35" ht="12.75">
      <c r="O185" s="255"/>
      <c r="P185" s="255"/>
      <c r="Q185" s="255"/>
      <c r="R185" s="255"/>
      <c r="S185" s="255"/>
      <c r="T185" s="255"/>
      <c r="U185" s="255"/>
      <c r="V185" s="255"/>
      <c r="W185" s="255"/>
      <c r="X185" s="255"/>
      <c r="Y185" s="255"/>
      <c r="Z185" s="255"/>
      <c r="AA185" s="255"/>
      <c r="AB185" s="255"/>
      <c r="AC185" s="255"/>
      <c r="AD185" s="255"/>
      <c r="AE185" s="255"/>
      <c r="AF185" s="255"/>
      <c r="AG185" s="255"/>
      <c r="AH185" s="255"/>
      <c r="AI185" s="255"/>
    </row>
    <row r="186" spans="15:35" ht="12.75">
      <c r="O186" s="255"/>
      <c r="P186" s="255"/>
      <c r="Q186" s="255"/>
      <c r="R186" s="255"/>
      <c r="S186" s="255"/>
      <c r="T186" s="255"/>
      <c r="U186" s="255"/>
      <c r="V186" s="255"/>
      <c r="W186" s="255"/>
      <c r="X186" s="255"/>
      <c r="Y186" s="255"/>
      <c r="Z186" s="255"/>
      <c r="AA186" s="255"/>
      <c r="AB186" s="255"/>
      <c r="AC186" s="255"/>
      <c r="AD186" s="255"/>
      <c r="AE186" s="255"/>
      <c r="AF186" s="255"/>
      <c r="AG186" s="255"/>
      <c r="AH186" s="255"/>
      <c r="AI186" s="255"/>
    </row>
    <row r="187" spans="15:35" ht="12.75">
      <c r="O187" s="255"/>
      <c r="P187" s="255"/>
      <c r="Q187" s="255"/>
      <c r="R187" s="255"/>
      <c r="S187" s="255"/>
      <c r="T187" s="255"/>
      <c r="U187" s="255"/>
      <c r="V187" s="255"/>
      <c r="W187" s="255"/>
      <c r="X187" s="255"/>
      <c r="Y187" s="255"/>
      <c r="Z187" s="255"/>
      <c r="AA187" s="255"/>
      <c r="AB187" s="255"/>
      <c r="AC187" s="255"/>
      <c r="AD187" s="255"/>
      <c r="AE187" s="255"/>
      <c r="AF187" s="255"/>
      <c r="AG187" s="255"/>
      <c r="AH187" s="255"/>
      <c r="AI187" s="255"/>
    </row>
    <row r="188" spans="15:35" ht="12.75">
      <c r="O188" s="255"/>
      <c r="P188" s="255"/>
      <c r="Q188" s="255"/>
      <c r="R188" s="255"/>
      <c r="S188" s="255"/>
      <c r="T188" s="255"/>
      <c r="U188" s="255"/>
      <c r="V188" s="255"/>
      <c r="W188" s="255"/>
      <c r="X188" s="255"/>
      <c r="Y188" s="255"/>
      <c r="Z188" s="255"/>
      <c r="AA188" s="255"/>
      <c r="AB188" s="255"/>
      <c r="AC188" s="255"/>
      <c r="AD188" s="255"/>
      <c r="AE188" s="255"/>
      <c r="AF188" s="255"/>
      <c r="AG188" s="255"/>
      <c r="AH188" s="255"/>
      <c r="AI188" s="255"/>
    </row>
    <row r="189" spans="15:35" ht="12.75">
      <c r="O189" s="255"/>
      <c r="P189" s="255"/>
      <c r="Q189" s="255"/>
      <c r="R189" s="255"/>
      <c r="S189" s="255"/>
      <c r="T189" s="255"/>
      <c r="U189" s="255"/>
      <c r="V189" s="255"/>
      <c r="W189" s="255"/>
      <c r="X189" s="255"/>
      <c r="Y189" s="255"/>
      <c r="Z189" s="255"/>
      <c r="AA189" s="255"/>
      <c r="AB189" s="255"/>
      <c r="AC189" s="255"/>
      <c r="AD189" s="255"/>
      <c r="AE189" s="255"/>
      <c r="AF189" s="255"/>
      <c r="AG189" s="255"/>
      <c r="AH189" s="255"/>
      <c r="AI189" s="255"/>
    </row>
    <row r="190" spans="15:35" ht="12.75">
      <c r="O190" s="255"/>
      <c r="P190" s="255"/>
      <c r="Q190" s="255"/>
      <c r="R190" s="255"/>
      <c r="S190" s="255"/>
      <c r="T190" s="255"/>
      <c r="U190" s="255"/>
      <c r="V190" s="255"/>
      <c r="W190" s="255"/>
      <c r="X190" s="255"/>
      <c r="Y190" s="255"/>
      <c r="Z190" s="255"/>
      <c r="AA190" s="255"/>
      <c r="AB190" s="255"/>
      <c r="AC190" s="255"/>
      <c r="AD190" s="255"/>
      <c r="AE190" s="255"/>
      <c r="AF190" s="255"/>
      <c r="AG190" s="255"/>
      <c r="AH190" s="255"/>
      <c r="AI190" s="255"/>
    </row>
    <row r="191" spans="15:35" ht="12.7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row>
    <row r="192" spans="15:35" ht="12.7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row>
    <row r="193" spans="15:35" ht="12.7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row>
    <row r="194" spans="15:35" ht="12.7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row>
    <row r="195" spans="15:35" ht="12.7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row>
    <row r="196" spans="15:35" ht="12.7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row>
    <row r="197" spans="15:35" ht="12.7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row>
    <row r="198" spans="15:35" ht="12.7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row>
    <row r="199" spans="15:35" ht="12.7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row>
    <row r="200" spans="15:35" ht="12.7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row>
    <row r="201" spans="15:35" ht="12.7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row>
    <row r="202" spans="15:35" ht="12.7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row>
    <row r="203" spans="15:35" ht="12.7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row>
    <row r="204" spans="15:35" ht="12.7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row>
    <row r="205" spans="15:35" ht="12.7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row>
    <row r="206" spans="15:35" ht="12.7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row>
    <row r="207" spans="15:35" ht="12.75">
      <c r="O207" s="255"/>
      <c r="P207" s="255"/>
      <c r="Q207" s="255"/>
      <c r="R207" s="255"/>
      <c r="S207" s="255"/>
      <c r="T207" s="255"/>
      <c r="U207" s="255"/>
      <c r="V207" s="255"/>
      <c r="W207" s="255"/>
      <c r="X207" s="255"/>
      <c r="Y207" s="255"/>
      <c r="Z207" s="255"/>
      <c r="AA207" s="255"/>
      <c r="AB207" s="255"/>
      <c r="AC207" s="255"/>
      <c r="AD207" s="255"/>
      <c r="AE207" s="255"/>
      <c r="AF207" s="255"/>
      <c r="AG207" s="255"/>
      <c r="AH207" s="255"/>
      <c r="AI207" s="255"/>
    </row>
    <row r="208" spans="15:35" ht="12.75">
      <c r="O208" s="255"/>
      <c r="P208" s="255"/>
      <c r="Q208" s="255"/>
      <c r="R208" s="255"/>
      <c r="S208" s="255"/>
      <c r="T208" s="255"/>
      <c r="U208" s="255"/>
      <c r="V208" s="255"/>
      <c r="W208" s="255"/>
      <c r="X208" s="255"/>
      <c r="Y208" s="255"/>
      <c r="Z208" s="255"/>
      <c r="AA208" s="255"/>
      <c r="AB208" s="255"/>
      <c r="AC208" s="255"/>
      <c r="AD208" s="255"/>
      <c r="AE208" s="255"/>
      <c r="AF208" s="255"/>
      <c r="AG208" s="255"/>
      <c r="AH208" s="255"/>
      <c r="AI208" s="255"/>
    </row>
    <row r="209" spans="15:35" ht="12.75">
      <c r="O209" s="255"/>
      <c r="P209" s="255"/>
      <c r="Q209" s="255"/>
      <c r="R209" s="255"/>
      <c r="S209" s="255"/>
      <c r="T209" s="255"/>
      <c r="U209" s="255"/>
      <c r="V209" s="255"/>
      <c r="W209" s="255"/>
      <c r="X209" s="255"/>
      <c r="Y209" s="255"/>
      <c r="Z209" s="255"/>
      <c r="AA209" s="255"/>
      <c r="AB209" s="255"/>
      <c r="AC209" s="255"/>
      <c r="AD209" s="255"/>
      <c r="AE209" s="255"/>
      <c r="AF209" s="255"/>
      <c r="AG209" s="255"/>
      <c r="AH209" s="255"/>
      <c r="AI209" s="255"/>
    </row>
    <row r="210" spans="15:35" ht="12.75">
      <c r="O210" s="255"/>
      <c r="P210" s="255"/>
      <c r="Q210" s="255"/>
      <c r="R210" s="255"/>
      <c r="S210" s="255"/>
      <c r="T210" s="255"/>
      <c r="U210" s="255"/>
      <c r="V210" s="255"/>
      <c r="W210" s="255"/>
      <c r="X210" s="255"/>
      <c r="Y210" s="255"/>
      <c r="Z210" s="255"/>
      <c r="AA210" s="255"/>
      <c r="AB210" s="255"/>
      <c r="AC210" s="255"/>
      <c r="AD210" s="255"/>
      <c r="AE210" s="255"/>
      <c r="AF210" s="255"/>
      <c r="AG210" s="255"/>
      <c r="AH210" s="255"/>
      <c r="AI210" s="255"/>
    </row>
    <row r="211" spans="15:35" ht="12.7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row>
    <row r="212" spans="15:35" ht="12.7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row>
    <row r="213" spans="15:35" ht="12.7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row>
    <row r="214" spans="15:35" ht="12.7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row>
    <row r="215" spans="15:35" ht="12.75">
      <c r="O215" s="255"/>
      <c r="P215" s="255"/>
      <c r="Q215" s="255"/>
      <c r="R215" s="255"/>
      <c r="S215" s="255"/>
      <c r="T215" s="255"/>
      <c r="U215" s="255"/>
      <c r="V215" s="255"/>
      <c r="W215" s="255"/>
      <c r="X215" s="255"/>
      <c r="Y215" s="255"/>
      <c r="Z215" s="255"/>
      <c r="AA215" s="255"/>
      <c r="AB215" s="255"/>
      <c r="AC215" s="255"/>
      <c r="AD215" s="255"/>
      <c r="AE215" s="255"/>
      <c r="AF215" s="255"/>
      <c r="AG215" s="255"/>
      <c r="AH215" s="255"/>
      <c r="AI215" s="255"/>
    </row>
    <row r="216" spans="15:35" ht="12.75">
      <c r="O216" s="255"/>
      <c r="P216" s="255"/>
      <c r="Q216" s="255"/>
      <c r="R216" s="255"/>
      <c r="S216" s="255"/>
      <c r="T216" s="255"/>
      <c r="U216" s="255"/>
      <c r="V216" s="255"/>
      <c r="W216" s="255"/>
      <c r="X216" s="255"/>
      <c r="Y216" s="255"/>
      <c r="Z216" s="255"/>
      <c r="AA216" s="255"/>
      <c r="AB216" s="255"/>
      <c r="AC216" s="255"/>
      <c r="AD216" s="255"/>
      <c r="AE216" s="255"/>
      <c r="AF216" s="255"/>
      <c r="AG216" s="255"/>
      <c r="AH216" s="255"/>
      <c r="AI216" s="255"/>
    </row>
    <row r="217" spans="15:35" ht="12.75">
      <c r="O217" s="255"/>
      <c r="P217" s="255"/>
      <c r="Q217" s="255"/>
      <c r="R217" s="255"/>
      <c r="S217" s="255"/>
      <c r="T217" s="255"/>
      <c r="U217" s="255"/>
      <c r="V217" s="255"/>
      <c r="W217" s="255"/>
      <c r="X217" s="255"/>
      <c r="Y217" s="255"/>
      <c r="Z217" s="255"/>
      <c r="AA217" s="255"/>
      <c r="AB217" s="255"/>
      <c r="AC217" s="255"/>
      <c r="AD217" s="255"/>
      <c r="AE217" s="255"/>
      <c r="AF217" s="255"/>
      <c r="AG217" s="255"/>
      <c r="AH217" s="255"/>
      <c r="AI217" s="255"/>
    </row>
    <row r="218" spans="15:35" ht="12.75">
      <c r="O218" s="255"/>
      <c r="P218" s="255"/>
      <c r="Q218" s="255"/>
      <c r="R218" s="255"/>
      <c r="S218" s="255"/>
      <c r="T218" s="255"/>
      <c r="U218" s="255"/>
      <c r="V218" s="255"/>
      <c r="W218" s="255"/>
      <c r="X218" s="255"/>
      <c r="Y218" s="255"/>
      <c r="Z218" s="255"/>
      <c r="AA218" s="255"/>
      <c r="AB218" s="255"/>
      <c r="AC218" s="255"/>
      <c r="AD218" s="255"/>
      <c r="AE218" s="255"/>
      <c r="AF218" s="255"/>
      <c r="AG218" s="255"/>
      <c r="AH218" s="255"/>
      <c r="AI218" s="255"/>
    </row>
    <row r="219" spans="15:35" ht="12.75">
      <c r="O219" s="255"/>
      <c r="P219" s="255"/>
      <c r="Q219" s="255"/>
      <c r="R219" s="255"/>
      <c r="S219" s="255"/>
      <c r="T219" s="255"/>
      <c r="U219" s="255"/>
      <c r="V219" s="255"/>
      <c r="W219" s="255"/>
      <c r="X219" s="255"/>
      <c r="Y219" s="255"/>
      <c r="Z219" s="255"/>
      <c r="AA219" s="255"/>
      <c r="AB219" s="255"/>
      <c r="AC219" s="255"/>
      <c r="AD219" s="255"/>
      <c r="AE219" s="255"/>
      <c r="AF219" s="255"/>
      <c r="AG219" s="255"/>
      <c r="AH219" s="255"/>
      <c r="AI219" s="255"/>
    </row>
    <row r="220" spans="15:35" ht="12.75">
      <c r="O220" s="255"/>
      <c r="P220" s="255"/>
      <c r="Q220" s="255"/>
      <c r="R220" s="255"/>
      <c r="S220" s="255"/>
      <c r="T220" s="255"/>
      <c r="U220" s="255"/>
      <c r="V220" s="255"/>
      <c r="W220" s="255"/>
      <c r="X220" s="255"/>
      <c r="Y220" s="255"/>
      <c r="Z220" s="255"/>
      <c r="AA220" s="255"/>
      <c r="AB220" s="255"/>
      <c r="AC220" s="255"/>
      <c r="AD220" s="255"/>
      <c r="AE220" s="255"/>
      <c r="AF220" s="255"/>
      <c r="AG220" s="255"/>
      <c r="AH220" s="255"/>
      <c r="AI220" s="255"/>
    </row>
    <row r="221" spans="15:35" ht="12.75">
      <c r="O221" s="255"/>
      <c r="P221" s="255"/>
      <c r="Q221" s="255"/>
      <c r="R221" s="255"/>
      <c r="S221" s="255"/>
      <c r="T221" s="255"/>
      <c r="U221" s="255"/>
      <c r="V221" s="255"/>
      <c r="W221" s="255"/>
      <c r="X221" s="255"/>
      <c r="Y221" s="255"/>
      <c r="Z221" s="255"/>
      <c r="AA221" s="255"/>
      <c r="AB221" s="255"/>
      <c r="AC221" s="255"/>
      <c r="AD221" s="255"/>
      <c r="AE221" s="255"/>
      <c r="AF221" s="255"/>
      <c r="AG221" s="255"/>
      <c r="AH221" s="255"/>
      <c r="AI221" s="255"/>
    </row>
    <row r="222" spans="15:35" ht="12.75">
      <c r="O222" s="255"/>
      <c r="P222" s="255"/>
      <c r="Q222" s="255"/>
      <c r="R222" s="255"/>
      <c r="S222" s="255"/>
      <c r="T222" s="255"/>
      <c r="U222" s="255"/>
      <c r="V222" s="255"/>
      <c r="W222" s="255"/>
      <c r="X222" s="255"/>
      <c r="Y222" s="255"/>
      <c r="Z222" s="255"/>
      <c r="AA222" s="255"/>
      <c r="AB222" s="255"/>
      <c r="AC222" s="255"/>
      <c r="AD222" s="255"/>
      <c r="AE222" s="255"/>
      <c r="AF222" s="255"/>
      <c r="AG222" s="255"/>
      <c r="AH222" s="255"/>
      <c r="AI222" s="255"/>
    </row>
    <row r="223" spans="15:35" ht="12.75">
      <c r="O223" s="255"/>
      <c r="P223" s="255"/>
      <c r="Q223" s="255"/>
      <c r="R223" s="255"/>
      <c r="S223" s="255"/>
      <c r="T223" s="255"/>
      <c r="U223" s="255"/>
      <c r="V223" s="255"/>
      <c r="W223" s="255"/>
      <c r="X223" s="255"/>
      <c r="Y223" s="255"/>
      <c r="Z223" s="255"/>
      <c r="AA223" s="255"/>
      <c r="AB223" s="255"/>
      <c r="AC223" s="255"/>
      <c r="AD223" s="255"/>
      <c r="AE223" s="255"/>
      <c r="AF223" s="255"/>
      <c r="AG223" s="255"/>
      <c r="AH223" s="255"/>
      <c r="AI223" s="255"/>
    </row>
    <row r="224" spans="15:35" ht="12.75">
      <c r="O224" s="255"/>
      <c r="P224" s="255"/>
      <c r="Q224" s="255"/>
      <c r="R224" s="255"/>
      <c r="S224" s="255"/>
      <c r="T224" s="255"/>
      <c r="U224" s="255"/>
      <c r="V224" s="255"/>
      <c r="W224" s="255"/>
      <c r="X224" s="255"/>
      <c r="Y224" s="255"/>
      <c r="Z224" s="255"/>
      <c r="AA224" s="255"/>
      <c r="AB224" s="255"/>
      <c r="AC224" s="255"/>
      <c r="AD224" s="255"/>
      <c r="AE224" s="255"/>
      <c r="AF224" s="255"/>
      <c r="AG224" s="255"/>
      <c r="AH224" s="255"/>
      <c r="AI224" s="255"/>
    </row>
    <row r="225" spans="15:35" ht="12.75">
      <c r="O225" s="255"/>
      <c r="P225" s="255"/>
      <c r="Q225" s="255"/>
      <c r="R225" s="255"/>
      <c r="S225" s="255"/>
      <c r="T225" s="255"/>
      <c r="U225" s="255"/>
      <c r="V225" s="255"/>
      <c r="W225" s="255"/>
      <c r="X225" s="255"/>
      <c r="Y225" s="255"/>
      <c r="Z225" s="255"/>
      <c r="AA225" s="255"/>
      <c r="AB225" s="255"/>
      <c r="AC225" s="255"/>
      <c r="AD225" s="255"/>
      <c r="AE225" s="255"/>
      <c r="AF225" s="255"/>
      <c r="AG225" s="255"/>
      <c r="AH225" s="255"/>
      <c r="AI225" s="255"/>
    </row>
    <row r="226" spans="15:35" ht="12.75">
      <c r="O226" s="255"/>
      <c r="P226" s="255"/>
      <c r="Q226" s="255"/>
      <c r="R226" s="255"/>
      <c r="S226" s="255"/>
      <c r="T226" s="255"/>
      <c r="U226" s="255"/>
      <c r="V226" s="255"/>
      <c r="W226" s="255"/>
      <c r="X226" s="255"/>
      <c r="Y226" s="255"/>
      <c r="Z226" s="255"/>
      <c r="AA226" s="255"/>
      <c r="AB226" s="255"/>
      <c r="AC226" s="255"/>
      <c r="AD226" s="255"/>
      <c r="AE226" s="255"/>
      <c r="AF226" s="255"/>
      <c r="AG226" s="255"/>
      <c r="AH226" s="255"/>
      <c r="AI226" s="255"/>
    </row>
    <row r="227" spans="15:35" ht="12.75">
      <c r="O227" s="255"/>
      <c r="P227" s="255"/>
      <c r="Q227" s="255"/>
      <c r="R227" s="255"/>
      <c r="S227" s="255"/>
      <c r="T227" s="255"/>
      <c r="U227" s="255"/>
      <c r="V227" s="255"/>
      <c r="W227" s="255"/>
      <c r="X227" s="255"/>
      <c r="Y227" s="255"/>
      <c r="Z227" s="255"/>
      <c r="AA227" s="255"/>
      <c r="AB227" s="255"/>
      <c r="AC227" s="255"/>
      <c r="AD227" s="255"/>
      <c r="AE227" s="255"/>
      <c r="AF227" s="255"/>
      <c r="AG227" s="255"/>
      <c r="AH227" s="255"/>
      <c r="AI227" s="255"/>
    </row>
    <row r="228" spans="15:35" ht="12.75">
      <c r="O228" s="255"/>
      <c r="P228" s="255"/>
      <c r="Q228" s="255"/>
      <c r="R228" s="255"/>
      <c r="S228" s="255"/>
      <c r="T228" s="255"/>
      <c r="U228" s="255"/>
      <c r="V228" s="255"/>
      <c r="W228" s="255"/>
      <c r="X228" s="255"/>
      <c r="Y228" s="255"/>
      <c r="Z228" s="255"/>
      <c r="AA228" s="255"/>
      <c r="AB228" s="255"/>
      <c r="AC228" s="255"/>
      <c r="AD228" s="255"/>
      <c r="AE228" s="255"/>
      <c r="AF228" s="255"/>
      <c r="AG228" s="255"/>
      <c r="AH228" s="255"/>
      <c r="AI228" s="255"/>
    </row>
    <row r="229" spans="15:35" ht="12.75">
      <c r="O229" s="255"/>
      <c r="P229" s="255"/>
      <c r="Q229" s="255"/>
      <c r="R229" s="255"/>
      <c r="S229" s="255"/>
      <c r="T229" s="255"/>
      <c r="U229" s="255"/>
      <c r="V229" s="255"/>
      <c r="W229" s="255"/>
      <c r="X229" s="255"/>
      <c r="Y229" s="255"/>
      <c r="Z229" s="255"/>
      <c r="AA229" s="255"/>
      <c r="AB229" s="255"/>
      <c r="AC229" s="255"/>
      <c r="AD229" s="255"/>
      <c r="AE229" s="255"/>
      <c r="AF229" s="255"/>
      <c r="AG229" s="255"/>
      <c r="AH229" s="255"/>
      <c r="AI229" s="255"/>
    </row>
    <row r="230" spans="15:35" ht="12.75">
      <c r="O230" s="255"/>
      <c r="P230" s="255"/>
      <c r="Q230" s="255"/>
      <c r="R230" s="255"/>
      <c r="S230" s="255"/>
      <c r="T230" s="255"/>
      <c r="U230" s="255"/>
      <c r="V230" s="255"/>
      <c r="W230" s="255"/>
      <c r="X230" s="255"/>
      <c r="Y230" s="255"/>
      <c r="Z230" s="255"/>
      <c r="AA230" s="255"/>
      <c r="AB230" s="255"/>
      <c r="AC230" s="255"/>
      <c r="AD230" s="255"/>
      <c r="AE230" s="255"/>
      <c r="AF230" s="255"/>
      <c r="AG230" s="255"/>
      <c r="AH230" s="255"/>
      <c r="AI230" s="255"/>
    </row>
    <row r="231" spans="15:35" ht="12.75">
      <c r="O231" s="255"/>
      <c r="P231" s="255"/>
      <c r="Q231" s="255"/>
      <c r="R231" s="255"/>
      <c r="S231" s="255"/>
      <c r="T231" s="255"/>
      <c r="U231" s="255"/>
      <c r="V231" s="255"/>
      <c r="W231" s="255"/>
      <c r="X231" s="255"/>
      <c r="Y231" s="255"/>
      <c r="Z231" s="255"/>
      <c r="AA231" s="255"/>
      <c r="AB231" s="255"/>
      <c r="AC231" s="255"/>
      <c r="AD231" s="255"/>
      <c r="AE231" s="255"/>
      <c r="AF231" s="255"/>
      <c r="AG231" s="255"/>
      <c r="AH231" s="255"/>
      <c r="AI231" s="255"/>
    </row>
    <row r="232" spans="15:35" ht="12.75">
      <c r="O232" s="255"/>
      <c r="P232" s="255"/>
      <c r="Q232" s="255"/>
      <c r="R232" s="255"/>
      <c r="S232" s="255"/>
      <c r="T232" s="255"/>
      <c r="U232" s="255"/>
      <c r="V232" s="255"/>
      <c r="W232" s="255"/>
      <c r="X232" s="255"/>
      <c r="Y232" s="255"/>
      <c r="Z232" s="255"/>
      <c r="AA232" s="255"/>
      <c r="AB232" s="255"/>
      <c r="AC232" s="255"/>
      <c r="AD232" s="255"/>
      <c r="AE232" s="255"/>
      <c r="AF232" s="255"/>
      <c r="AG232" s="255"/>
      <c r="AH232" s="255"/>
      <c r="AI232" s="255"/>
    </row>
    <row r="233" spans="15:35" ht="12.75">
      <c r="O233" s="255"/>
      <c r="P233" s="255"/>
      <c r="Q233" s="255"/>
      <c r="R233" s="255"/>
      <c r="S233" s="255"/>
      <c r="T233" s="255"/>
      <c r="U233" s="255"/>
      <c r="V233" s="255"/>
      <c r="W233" s="255"/>
      <c r="X233" s="255"/>
      <c r="Y233" s="255"/>
      <c r="Z233" s="255"/>
      <c r="AA233" s="255"/>
      <c r="AB233" s="255"/>
      <c r="AC233" s="255"/>
      <c r="AD233" s="255"/>
      <c r="AE233" s="255"/>
      <c r="AF233" s="255"/>
      <c r="AG233" s="255"/>
      <c r="AH233" s="255"/>
      <c r="AI233" s="255"/>
    </row>
    <row r="234" spans="15:35" ht="12.75">
      <c r="O234" s="255"/>
      <c r="P234" s="255"/>
      <c r="Q234" s="255"/>
      <c r="R234" s="255"/>
      <c r="S234" s="255"/>
      <c r="T234" s="255"/>
      <c r="U234" s="255"/>
      <c r="V234" s="255"/>
      <c r="W234" s="255"/>
      <c r="X234" s="255"/>
      <c r="Y234" s="255"/>
      <c r="Z234" s="255"/>
      <c r="AA234" s="255"/>
      <c r="AB234" s="255"/>
      <c r="AC234" s="255"/>
      <c r="AD234" s="255"/>
      <c r="AE234" s="255"/>
      <c r="AF234" s="255"/>
      <c r="AG234" s="255"/>
      <c r="AH234" s="255"/>
      <c r="AI234" s="255"/>
    </row>
    <row r="235" spans="15:35" ht="12.75">
      <c r="O235" s="255"/>
      <c r="P235" s="255"/>
      <c r="Q235" s="255"/>
      <c r="R235" s="255"/>
      <c r="S235" s="255"/>
      <c r="T235" s="255"/>
      <c r="U235" s="255"/>
      <c r="V235" s="255"/>
      <c r="W235" s="255"/>
      <c r="X235" s="255"/>
      <c r="Y235" s="255"/>
      <c r="Z235" s="255"/>
      <c r="AA235" s="255"/>
      <c r="AB235" s="255"/>
      <c r="AC235" s="255"/>
      <c r="AD235" s="255"/>
      <c r="AE235" s="255"/>
      <c r="AF235" s="255"/>
      <c r="AG235" s="255"/>
      <c r="AH235" s="255"/>
      <c r="AI235" s="255"/>
    </row>
    <row r="236" spans="15:35" ht="12.75">
      <c r="O236" s="255"/>
      <c r="P236" s="255"/>
      <c r="Q236" s="255"/>
      <c r="R236" s="255"/>
      <c r="S236" s="255"/>
      <c r="T236" s="255"/>
      <c r="U236" s="255"/>
      <c r="V236" s="255"/>
      <c r="W236" s="255"/>
      <c r="X236" s="255"/>
      <c r="Y236" s="255"/>
      <c r="Z236" s="255"/>
      <c r="AA236" s="255"/>
      <c r="AB236" s="255"/>
      <c r="AC236" s="255"/>
      <c r="AD236" s="255"/>
      <c r="AE236" s="255"/>
      <c r="AF236" s="255"/>
      <c r="AG236" s="255"/>
      <c r="AH236" s="255"/>
      <c r="AI236" s="255"/>
    </row>
    <row r="237" spans="15:35" ht="12.75">
      <c r="O237" s="255"/>
      <c r="P237" s="255"/>
      <c r="Q237" s="255"/>
      <c r="R237" s="255"/>
      <c r="S237" s="255"/>
      <c r="T237" s="255"/>
      <c r="U237" s="255"/>
      <c r="V237" s="255"/>
      <c r="W237" s="255"/>
      <c r="X237" s="255"/>
      <c r="Y237" s="255"/>
      <c r="Z237" s="255"/>
      <c r="AA237" s="255"/>
      <c r="AB237" s="255"/>
      <c r="AC237" s="255"/>
      <c r="AD237" s="255"/>
      <c r="AE237" s="255"/>
      <c r="AF237" s="255"/>
      <c r="AG237" s="255"/>
      <c r="AH237" s="255"/>
      <c r="AI237" s="255"/>
    </row>
    <row r="238" spans="15:35" ht="12.75">
      <c r="O238" s="255"/>
      <c r="P238" s="255"/>
      <c r="Q238" s="255"/>
      <c r="R238" s="255"/>
      <c r="S238" s="255"/>
      <c r="T238" s="255"/>
      <c r="U238" s="255"/>
      <c r="V238" s="255"/>
      <c r="W238" s="255"/>
      <c r="X238" s="255"/>
      <c r="Y238" s="255"/>
      <c r="Z238" s="255"/>
      <c r="AA238" s="255"/>
      <c r="AB238" s="255"/>
      <c r="AC238" s="255"/>
      <c r="AD238" s="255"/>
      <c r="AE238" s="255"/>
      <c r="AF238" s="255"/>
      <c r="AG238" s="255"/>
      <c r="AH238" s="255"/>
      <c r="AI238" s="255"/>
    </row>
    <row r="239" spans="15:35" ht="12.75">
      <c r="O239" s="255"/>
      <c r="P239" s="255"/>
      <c r="Q239" s="255"/>
      <c r="R239" s="255"/>
      <c r="S239" s="255"/>
      <c r="T239" s="255"/>
      <c r="U239" s="255"/>
      <c r="V239" s="255"/>
      <c r="W239" s="255"/>
      <c r="X239" s="255"/>
      <c r="Y239" s="255"/>
      <c r="Z239" s="255"/>
      <c r="AA239" s="255"/>
      <c r="AB239" s="255"/>
      <c r="AC239" s="255"/>
      <c r="AD239" s="255"/>
      <c r="AE239" s="255"/>
      <c r="AF239" s="255"/>
      <c r="AG239" s="255"/>
      <c r="AH239" s="255"/>
      <c r="AI239" s="255"/>
    </row>
    <row r="240" spans="15:35" ht="12.75">
      <c r="O240" s="255"/>
      <c r="P240" s="255"/>
      <c r="Q240" s="255"/>
      <c r="R240" s="255"/>
      <c r="S240" s="255"/>
      <c r="T240" s="255"/>
      <c r="U240" s="255"/>
      <c r="V240" s="255"/>
      <c r="W240" s="255"/>
      <c r="X240" s="255"/>
      <c r="Y240" s="255"/>
      <c r="Z240" s="255"/>
      <c r="AA240" s="255"/>
      <c r="AB240" s="255"/>
      <c r="AC240" s="255"/>
      <c r="AD240" s="255"/>
      <c r="AE240" s="255"/>
      <c r="AF240" s="255"/>
      <c r="AG240" s="255"/>
      <c r="AH240" s="255"/>
      <c r="AI240" s="255"/>
    </row>
    <row r="241" spans="15:35" ht="12.75">
      <c r="O241" s="255"/>
      <c r="P241" s="255"/>
      <c r="Q241" s="255"/>
      <c r="R241" s="255"/>
      <c r="S241" s="255"/>
      <c r="T241" s="255"/>
      <c r="U241" s="255"/>
      <c r="V241" s="255"/>
      <c r="W241" s="255"/>
      <c r="X241" s="255"/>
      <c r="Y241" s="255"/>
      <c r="Z241" s="255"/>
      <c r="AA241" s="255"/>
      <c r="AB241" s="255"/>
      <c r="AC241" s="255"/>
      <c r="AD241" s="255"/>
      <c r="AE241" s="255"/>
      <c r="AF241" s="255"/>
      <c r="AG241" s="255"/>
      <c r="AH241" s="255"/>
      <c r="AI241" s="255"/>
    </row>
    <row r="242" spans="15:35" ht="12.75">
      <c r="O242" s="255"/>
      <c r="P242" s="255"/>
      <c r="Q242" s="255"/>
      <c r="R242" s="255"/>
      <c r="S242" s="255"/>
      <c r="T242" s="255"/>
      <c r="U242" s="255"/>
      <c r="V242" s="255"/>
      <c r="W242" s="255"/>
      <c r="X242" s="255"/>
      <c r="Y242" s="255"/>
      <c r="Z242" s="255"/>
      <c r="AA242" s="255"/>
      <c r="AB242" s="255"/>
      <c r="AC242" s="255"/>
      <c r="AD242" s="255"/>
      <c r="AE242" s="255"/>
      <c r="AF242" s="255"/>
      <c r="AG242" s="255"/>
      <c r="AH242" s="255"/>
      <c r="AI242" s="255"/>
    </row>
    <row r="243" spans="15:35" ht="12.75">
      <c r="O243" s="255"/>
      <c r="P243" s="255"/>
      <c r="Q243" s="255"/>
      <c r="R243" s="255"/>
      <c r="S243" s="255"/>
      <c r="T243" s="255"/>
      <c r="U243" s="255"/>
      <c r="V243" s="255"/>
      <c r="W243" s="255"/>
      <c r="X243" s="255"/>
      <c r="Y243" s="255"/>
      <c r="Z243" s="255"/>
      <c r="AA243" s="255"/>
      <c r="AB243" s="255"/>
      <c r="AC243" s="255"/>
      <c r="AD243" s="255"/>
      <c r="AE243" s="255"/>
      <c r="AF243" s="255"/>
      <c r="AG243" s="255"/>
      <c r="AH243" s="255"/>
      <c r="AI243" s="255"/>
    </row>
    <row r="244" spans="15:35" ht="12.75">
      <c r="O244" s="255"/>
      <c r="P244" s="255"/>
      <c r="Q244" s="255"/>
      <c r="R244" s="255"/>
      <c r="S244" s="255"/>
      <c r="T244" s="255"/>
      <c r="U244" s="255"/>
      <c r="V244" s="255"/>
      <c r="W244" s="255"/>
      <c r="X244" s="255"/>
      <c r="Y244" s="255"/>
      <c r="Z244" s="255"/>
      <c r="AA244" s="255"/>
      <c r="AB244" s="255"/>
      <c r="AC244" s="255"/>
      <c r="AD244" s="255"/>
      <c r="AE244" s="255"/>
      <c r="AF244" s="255"/>
      <c r="AG244" s="255"/>
      <c r="AH244" s="255"/>
      <c r="AI244" s="255"/>
    </row>
    <row r="245" spans="15:35" ht="12.75">
      <c r="O245" s="255"/>
      <c r="P245" s="255"/>
      <c r="Q245" s="255"/>
      <c r="R245" s="255"/>
      <c r="S245" s="255"/>
      <c r="T245" s="255"/>
      <c r="U245" s="255"/>
      <c r="V245" s="255"/>
      <c r="W245" s="255"/>
      <c r="X245" s="255"/>
      <c r="Y245" s="255"/>
      <c r="Z245" s="255"/>
      <c r="AA245" s="255"/>
      <c r="AB245" s="255"/>
      <c r="AC245" s="255"/>
      <c r="AD245" s="255"/>
      <c r="AE245" s="255"/>
      <c r="AF245" s="255"/>
      <c r="AG245" s="255"/>
      <c r="AH245" s="255"/>
      <c r="AI245" s="255"/>
    </row>
    <row r="246" spans="15:35" ht="12.75">
      <c r="O246" s="255"/>
      <c r="P246" s="255"/>
      <c r="Q246" s="255"/>
      <c r="R246" s="255"/>
      <c r="S246" s="255"/>
      <c r="T246" s="255"/>
      <c r="U246" s="255"/>
      <c r="V246" s="255"/>
      <c r="W246" s="255"/>
      <c r="X246" s="255"/>
      <c r="Y246" s="255"/>
      <c r="Z246" s="255"/>
      <c r="AA246" s="255"/>
      <c r="AB246" s="255"/>
      <c r="AC246" s="255"/>
      <c r="AD246" s="255"/>
      <c r="AE246" s="255"/>
      <c r="AF246" s="255"/>
      <c r="AG246" s="255"/>
      <c r="AH246" s="255"/>
      <c r="AI246" s="255"/>
    </row>
    <row r="247" spans="15:35" ht="12.75">
      <c r="O247" s="255"/>
      <c r="P247" s="255"/>
      <c r="Q247" s="255"/>
      <c r="R247" s="255"/>
      <c r="S247" s="255"/>
      <c r="T247" s="255"/>
      <c r="U247" s="255"/>
      <c r="V247" s="255"/>
      <c r="W247" s="255"/>
      <c r="X247" s="255"/>
      <c r="Y247" s="255"/>
      <c r="Z247" s="255"/>
      <c r="AA247" s="255"/>
      <c r="AB247" s="255"/>
      <c r="AC247" s="255"/>
      <c r="AD247" s="255"/>
      <c r="AE247" s="255"/>
      <c r="AF247" s="255"/>
      <c r="AG247" s="255"/>
      <c r="AH247" s="255"/>
      <c r="AI247" s="255"/>
    </row>
    <row r="248" spans="15:35" ht="12.75">
      <c r="O248" s="255"/>
      <c r="P248" s="255"/>
      <c r="Q248" s="255"/>
      <c r="R248" s="255"/>
      <c r="S248" s="255"/>
      <c r="T248" s="255"/>
      <c r="U248" s="255"/>
      <c r="V248" s="255"/>
      <c r="W248" s="255"/>
      <c r="X248" s="255"/>
      <c r="Y248" s="255"/>
      <c r="Z248" s="255"/>
      <c r="AA248" s="255"/>
      <c r="AB248" s="255"/>
      <c r="AC248" s="255"/>
      <c r="AD248" s="255"/>
      <c r="AE248" s="255"/>
      <c r="AF248" s="255"/>
      <c r="AG248" s="255"/>
      <c r="AH248" s="255"/>
      <c r="AI248" s="255"/>
    </row>
    <row r="249" spans="15:35" ht="12.75">
      <c r="O249" s="255"/>
      <c r="P249" s="255"/>
      <c r="Q249" s="255"/>
      <c r="R249" s="255"/>
      <c r="S249" s="255"/>
      <c r="T249" s="255"/>
      <c r="U249" s="255"/>
      <c r="V249" s="255"/>
      <c r="W249" s="255"/>
      <c r="X249" s="255"/>
      <c r="Y249" s="255"/>
      <c r="Z249" s="255"/>
      <c r="AA249" s="255"/>
      <c r="AB249" s="255"/>
      <c r="AC249" s="255"/>
      <c r="AD249" s="255"/>
      <c r="AE249" s="255"/>
      <c r="AF249" s="255"/>
      <c r="AG249" s="255"/>
      <c r="AH249" s="255"/>
      <c r="AI249" s="255"/>
    </row>
    <row r="250" spans="15:35" ht="12.75">
      <c r="O250" s="255"/>
      <c r="P250" s="255"/>
      <c r="Q250" s="255"/>
      <c r="R250" s="255"/>
      <c r="S250" s="255"/>
      <c r="T250" s="255"/>
      <c r="U250" s="255"/>
      <c r="V250" s="255"/>
      <c r="W250" s="255"/>
      <c r="X250" s="255"/>
      <c r="Y250" s="255"/>
      <c r="Z250" s="255"/>
      <c r="AA250" s="255"/>
      <c r="AB250" s="255"/>
      <c r="AC250" s="255"/>
      <c r="AD250" s="255"/>
      <c r="AE250" s="255"/>
      <c r="AF250" s="255"/>
      <c r="AG250" s="255"/>
      <c r="AH250" s="255"/>
      <c r="AI250" s="255"/>
    </row>
    <row r="251" spans="15:35" ht="12.75">
      <c r="O251" s="255"/>
      <c r="P251" s="255"/>
      <c r="Q251" s="255"/>
      <c r="R251" s="255"/>
      <c r="S251" s="255"/>
      <c r="T251" s="255"/>
      <c r="U251" s="255"/>
      <c r="V251" s="255"/>
      <c r="W251" s="255"/>
      <c r="X251" s="255"/>
      <c r="Y251" s="255"/>
      <c r="Z251" s="255"/>
      <c r="AA251" s="255"/>
      <c r="AB251" s="255"/>
      <c r="AC251" s="255"/>
      <c r="AD251" s="255"/>
      <c r="AE251" s="255"/>
      <c r="AF251" s="255"/>
      <c r="AG251" s="255"/>
      <c r="AH251" s="255"/>
      <c r="AI251" s="255"/>
    </row>
    <row r="252" spans="15:35" ht="12.75">
      <c r="O252" s="255"/>
      <c r="P252" s="255"/>
      <c r="Q252" s="255"/>
      <c r="R252" s="255"/>
      <c r="S252" s="255"/>
      <c r="T252" s="255"/>
      <c r="U252" s="255"/>
      <c r="V252" s="255"/>
      <c r="W252" s="255"/>
      <c r="X252" s="255"/>
      <c r="Y252" s="255"/>
      <c r="Z252" s="255"/>
      <c r="AA252" s="255"/>
      <c r="AB252" s="255"/>
      <c r="AC252" s="255"/>
      <c r="AD252" s="255"/>
      <c r="AE252" s="255"/>
      <c r="AF252" s="255"/>
      <c r="AG252" s="255"/>
      <c r="AH252" s="255"/>
      <c r="AI252" s="255"/>
    </row>
    <row r="253" spans="15:35" ht="12.75">
      <c r="O253" s="255"/>
      <c r="P253" s="255"/>
      <c r="Q253" s="255"/>
      <c r="R253" s="255"/>
      <c r="S253" s="255"/>
      <c r="T253" s="255"/>
      <c r="U253" s="255"/>
      <c r="V253" s="255"/>
      <c r="W253" s="255"/>
      <c r="X253" s="255"/>
      <c r="Y253" s="255"/>
      <c r="Z253" s="255"/>
      <c r="AA253" s="255"/>
      <c r="AB253" s="255"/>
      <c r="AC253" s="255"/>
      <c r="AD253" s="255"/>
      <c r="AE253" s="255"/>
      <c r="AF253" s="255"/>
      <c r="AG253" s="255"/>
      <c r="AH253" s="255"/>
      <c r="AI253" s="255"/>
    </row>
    <row r="254" spans="15:35" ht="12.75">
      <c r="O254" s="255"/>
      <c r="P254" s="255"/>
      <c r="Q254" s="255"/>
      <c r="R254" s="255"/>
      <c r="S254" s="255"/>
      <c r="T254" s="255"/>
      <c r="U254" s="255"/>
      <c r="V254" s="255"/>
      <c r="W254" s="255"/>
      <c r="X254" s="255"/>
      <c r="Y254" s="255"/>
      <c r="Z254" s="255"/>
      <c r="AA254" s="255"/>
      <c r="AB254" s="255"/>
      <c r="AC254" s="255"/>
      <c r="AD254" s="255"/>
      <c r="AE254" s="255"/>
      <c r="AF254" s="255"/>
      <c r="AG254" s="255"/>
      <c r="AH254" s="255"/>
      <c r="AI254" s="255"/>
    </row>
    <row r="255" spans="15:35" ht="12.75">
      <c r="O255" s="255"/>
      <c r="P255" s="255"/>
      <c r="Q255" s="255"/>
      <c r="R255" s="255"/>
      <c r="S255" s="255"/>
      <c r="T255" s="255"/>
      <c r="U255" s="255"/>
      <c r="V255" s="255"/>
      <c r="W255" s="255"/>
      <c r="X255" s="255"/>
      <c r="Y255" s="255"/>
      <c r="Z255" s="255"/>
      <c r="AA255" s="255"/>
      <c r="AB255" s="255"/>
      <c r="AC255" s="255"/>
      <c r="AD255" s="255"/>
      <c r="AE255" s="255"/>
      <c r="AF255" s="255"/>
      <c r="AG255" s="255"/>
      <c r="AH255" s="255"/>
      <c r="AI255" s="255"/>
    </row>
    <row r="256" spans="15:35" ht="12.75">
      <c r="O256" s="255"/>
      <c r="P256" s="255"/>
      <c r="Q256" s="255"/>
      <c r="R256" s="255"/>
      <c r="S256" s="255"/>
      <c r="T256" s="255"/>
      <c r="U256" s="255"/>
      <c r="V256" s="255"/>
      <c r="W256" s="255"/>
      <c r="X256" s="255"/>
      <c r="Y256" s="255"/>
      <c r="Z256" s="255"/>
      <c r="AA256" s="255"/>
      <c r="AB256" s="255"/>
      <c r="AC256" s="255"/>
      <c r="AD256" s="255"/>
      <c r="AE256" s="255"/>
      <c r="AF256" s="255"/>
      <c r="AG256" s="255"/>
      <c r="AH256" s="255"/>
      <c r="AI256" s="255"/>
    </row>
    <row r="257" spans="15:35" ht="12.75">
      <c r="O257" s="255"/>
      <c r="P257" s="255"/>
      <c r="Q257" s="255"/>
      <c r="R257" s="255"/>
      <c r="S257" s="255"/>
      <c r="T257" s="255"/>
      <c r="U257" s="255"/>
      <c r="V257" s="255"/>
      <c r="W257" s="255"/>
      <c r="X257" s="255"/>
      <c r="Y257" s="255"/>
      <c r="Z257" s="255"/>
      <c r="AA257" s="255"/>
      <c r="AB257" s="255"/>
      <c r="AC257" s="255"/>
      <c r="AD257" s="255"/>
      <c r="AE257" s="255"/>
      <c r="AF257" s="255"/>
      <c r="AG257" s="255"/>
      <c r="AH257" s="255"/>
      <c r="AI257" s="255"/>
    </row>
    <row r="258" spans="15:35" ht="12.75">
      <c r="O258" s="255"/>
      <c r="P258" s="255"/>
      <c r="Q258" s="255"/>
      <c r="R258" s="255"/>
      <c r="S258" s="255"/>
      <c r="T258" s="255"/>
      <c r="U258" s="255"/>
      <c r="V258" s="255"/>
      <c r="W258" s="255"/>
      <c r="X258" s="255"/>
      <c r="Y258" s="255"/>
      <c r="Z258" s="255"/>
      <c r="AA258" s="255"/>
      <c r="AB258" s="255"/>
      <c r="AC258" s="255"/>
      <c r="AD258" s="255"/>
      <c r="AE258" s="255"/>
      <c r="AF258" s="255"/>
      <c r="AG258" s="255"/>
      <c r="AH258" s="255"/>
      <c r="AI258" s="255"/>
    </row>
    <row r="259" spans="15:35" ht="12.75">
      <c r="O259" s="255"/>
      <c r="P259" s="255"/>
      <c r="Q259" s="255"/>
      <c r="R259" s="255"/>
      <c r="S259" s="255"/>
      <c r="T259" s="255"/>
      <c r="U259" s="255"/>
      <c r="V259" s="255"/>
      <c r="W259" s="255"/>
      <c r="X259" s="255"/>
      <c r="Y259" s="255"/>
      <c r="Z259" s="255"/>
      <c r="AA259" s="255"/>
      <c r="AB259" s="255"/>
      <c r="AC259" s="255"/>
      <c r="AD259" s="255"/>
      <c r="AE259" s="255"/>
      <c r="AF259" s="255"/>
      <c r="AG259" s="255"/>
      <c r="AH259" s="255"/>
      <c r="AI259" s="255"/>
    </row>
    <row r="260" spans="15:35" ht="12.75">
      <c r="O260" s="255"/>
      <c r="P260" s="255"/>
      <c r="Q260" s="255"/>
      <c r="R260" s="255"/>
      <c r="S260" s="255"/>
      <c r="T260" s="255"/>
      <c r="U260" s="255"/>
      <c r="V260" s="255"/>
      <c r="W260" s="255"/>
      <c r="X260" s="255"/>
      <c r="Y260" s="255"/>
      <c r="Z260" s="255"/>
      <c r="AA260" s="255"/>
      <c r="AB260" s="255"/>
      <c r="AC260" s="255"/>
      <c r="AD260" s="255"/>
      <c r="AE260" s="255"/>
      <c r="AF260" s="255"/>
      <c r="AG260" s="255"/>
      <c r="AH260" s="255"/>
      <c r="AI260" s="255"/>
    </row>
    <row r="261" spans="15:35" ht="12.75">
      <c r="O261" s="255"/>
      <c r="P261" s="255"/>
      <c r="Q261" s="255"/>
      <c r="R261" s="255"/>
      <c r="S261" s="255"/>
      <c r="T261" s="255"/>
      <c r="U261" s="255"/>
      <c r="V261" s="255"/>
      <c r="W261" s="255"/>
      <c r="X261" s="255"/>
      <c r="Y261" s="255"/>
      <c r="Z261" s="255"/>
      <c r="AA261" s="255"/>
      <c r="AB261" s="255"/>
      <c r="AC261" s="255"/>
      <c r="AD261" s="255"/>
      <c r="AE261" s="255"/>
      <c r="AF261" s="255"/>
      <c r="AG261" s="255"/>
      <c r="AH261" s="255"/>
      <c r="AI261" s="255"/>
    </row>
    <row r="262" spans="15:35" ht="12.75">
      <c r="O262" s="255"/>
      <c r="P262" s="255"/>
      <c r="Q262" s="255"/>
      <c r="R262" s="255"/>
      <c r="S262" s="255"/>
      <c r="T262" s="255"/>
      <c r="U262" s="255"/>
      <c r="V262" s="255"/>
      <c r="W262" s="255"/>
      <c r="X262" s="255"/>
      <c r="Y262" s="255"/>
      <c r="Z262" s="255"/>
      <c r="AA262" s="255"/>
      <c r="AB262" s="255"/>
      <c r="AC262" s="255"/>
      <c r="AD262" s="255"/>
      <c r="AE262" s="255"/>
      <c r="AF262" s="255"/>
      <c r="AG262" s="255"/>
      <c r="AH262" s="255"/>
      <c r="AI262" s="255"/>
    </row>
    <row r="263" spans="15:35" ht="12.75">
      <c r="O263" s="255"/>
      <c r="P263" s="255"/>
      <c r="Q263" s="255"/>
      <c r="R263" s="255"/>
      <c r="S263" s="255"/>
      <c r="T263" s="255"/>
      <c r="U263" s="255"/>
      <c r="V263" s="255"/>
      <c r="W263" s="255"/>
      <c r="X263" s="255"/>
      <c r="Y263" s="255"/>
      <c r="Z263" s="255"/>
      <c r="AA263" s="255"/>
      <c r="AB263" s="255"/>
      <c r="AC263" s="255"/>
      <c r="AD263" s="255"/>
      <c r="AE263" s="255"/>
      <c r="AF263" s="255"/>
      <c r="AG263" s="255"/>
      <c r="AH263" s="255"/>
      <c r="AI263" s="255"/>
    </row>
    <row r="264" spans="15:35" ht="12.75">
      <c r="O264" s="255"/>
      <c r="P264" s="255"/>
      <c r="Q264" s="255"/>
      <c r="R264" s="255"/>
      <c r="S264" s="255"/>
      <c r="T264" s="255"/>
      <c r="U264" s="255"/>
      <c r="V264" s="255"/>
      <c r="W264" s="255"/>
      <c r="X264" s="255"/>
      <c r="Y264" s="255"/>
      <c r="Z264" s="255"/>
      <c r="AA264" s="255"/>
      <c r="AB264" s="255"/>
      <c r="AC264" s="255"/>
      <c r="AD264" s="255"/>
      <c r="AE264" s="255"/>
      <c r="AF264" s="255"/>
      <c r="AG264" s="255"/>
      <c r="AH264" s="255"/>
      <c r="AI264" s="255"/>
    </row>
    <row r="265" spans="15:35" ht="12.75">
      <c r="O265" s="255"/>
      <c r="P265" s="255"/>
      <c r="Q265" s="255"/>
      <c r="R265" s="255"/>
      <c r="S265" s="255"/>
      <c r="T265" s="255"/>
      <c r="U265" s="255"/>
      <c r="V265" s="255"/>
      <c r="W265" s="255"/>
      <c r="X265" s="255"/>
      <c r="Y265" s="255"/>
      <c r="Z265" s="255"/>
      <c r="AA265" s="255"/>
      <c r="AB265" s="255"/>
      <c r="AC265" s="255"/>
      <c r="AD265" s="255"/>
      <c r="AE265" s="255"/>
      <c r="AF265" s="255"/>
      <c r="AG265" s="255"/>
      <c r="AH265" s="255"/>
      <c r="AI265" s="255"/>
    </row>
    <row r="266" spans="15:35" ht="12.75">
      <c r="O266" s="255"/>
      <c r="P266" s="255"/>
      <c r="Q266" s="255"/>
      <c r="R266" s="255"/>
      <c r="S266" s="255"/>
      <c r="T266" s="255"/>
      <c r="U266" s="255"/>
      <c r="V266" s="255"/>
      <c r="W266" s="255"/>
      <c r="X266" s="255"/>
      <c r="Y266" s="255"/>
      <c r="Z266" s="255"/>
      <c r="AA266" s="255"/>
      <c r="AB266" s="255"/>
      <c r="AC266" s="255"/>
      <c r="AD266" s="255"/>
      <c r="AE266" s="255"/>
      <c r="AF266" s="255"/>
      <c r="AG266" s="255"/>
      <c r="AH266" s="255"/>
      <c r="AI266" s="255"/>
    </row>
    <row r="267" spans="15:35" ht="12.75">
      <c r="O267" s="255"/>
      <c r="P267" s="255"/>
      <c r="Q267" s="255"/>
      <c r="R267" s="255"/>
      <c r="S267" s="255"/>
      <c r="T267" s="255"/>
      <c r="U267" s="255"/>
      <c r="V267" s="255"/>
      <c r="W267" s="255"/>
      <c r="X267" s="255"/>
      <c r="Y267" s="255"/>
      <c r="Z267" s="255"/>
      <c r="AA267" s="255"/>
      <c r="AB267" s="255"/>
      <c r="AC267" s="255"/>
      <c r="AD267" s="255"/>
      <c r="AE267" s="255"/>
      <c r="AF267" s="255"/>
      <c r="AG267" s="255"/>
      <c r="AH267" s="255"/>
      <c r="AI267" s="255"/>
    </row>
    <row r="268" spans="15:35" ht="12.75">
      <c r="O268" s="255"/>
      <c r="P268" s="255"/>
      <c r="Q268" s="255"/>
      <c r="R268" s="255"/>
      <c r="S268" s="255"/>
      <c r="T268" s="255"/>
      <c r="U268" s="255"/>
      <c r="V268" s="255"/>
      <c r="W268" s="255"/>
      <c r="X268" s="255"/>
      <c r="Y268" s="255"/>
      <c r="Z268" s="255"/>
      <c r="AA268" s="255"/>
      <c r="AB268" s="255"/>
      <c r="AC268" s="255"/>
      <c r="AD268" s="255"/>
      <c r="AE268" s="255"/>
      <c r="AF268" s="255"/>
      <c r="AG268" s="255"/>
      <c r="AH268" s="255"/>
      <c r="AI268" s="255"/>
    </row>
    <row r="269" spans="15:35" ht="12.75">
      <c r="O269" s="255"/>
      <c r="P269" s="255"/>
      <c r="Q269" s="255"/>
      <c r="R269" s="255"/>
      <c r="S269" s="255"/>
      <c r="T269" s="255"/>
      <c r="U269" s="255"/>
      <c r="V269" s="255"/>
      <c r="W269" s="255"/>
      <c r="X269" s="255"/>
      <c r="Y269" s="255"/>
      <c r="Z269" s="255"/>
      <c r="AA269" s="255"/>
      <c r="AB269" s="255"/>
      <c r="AC269" s="255"/>
      <c r="AD269" s="255"/>
      <c r="AE269" s="255"/>
      <c r="AF269" s="255"/>
      <c r="AG269" s="255"/>
      <c r="AH269" s="255"/>
      <c r="AI269" s="255"/>
    </row>
    <row r="270" spans="15:35" ht="12.75">
      <c r="O270" s="255"/>
      <c r="P270" s="255"/>
      <c r="Q270" s="255"/>
      <c r="R270" s="255"/>
      <c r="S270" s="255"/>
      <c r="T270" s="255"/>
      <c r="U270" s="255"/>
      <c r="V270" s="255"/>
      <c r="W270" s="255"/>
      <c r="X270" s="255"/>
      <c r="Y270" s="255"/>
      <c r="Z270" s="255"/>
      <c r="AA270" s="255"/>
      <c r="AB270" s="255"/>
      <c r="AC270" s="255"/>
      <c r="AD270" s="255"/>
      <c r="AE270" s="255"/>
      <c r="AF270" s="255"/>
      <c r="AG270" s="255"/>
      <c r="AH270" s="255"/>
      <c r="AI270" s="255"/>
    </row>
    <row r="271" spans="15:35" ht="12.75">
      <c r="O271" s="255"/>
      <c r="P271" s="255"/>
      <c r="Q271" s="255"/>
      <c r="R271" s="255"/>
      <c r="S271" s="255"/>
      <c r="T271" s="255"/>
      <c r="U271" s="255"/>
      <c r="V271" s="255"/>
      <c r="W271" s="255"/>
      <c r="X271" s="255"/>
      <c r="Y271" s="255"/>
      <c r="Z271" s="255"/>
      <c r="AA271" s="255"/>
      <c r="AB271" s="255"/>
      <c r="AC271" s="255"/>
      <c r="AD271" s="255"/>
      <c r="AE271" s="255"/>
      <c r="AF271" s="255"/>
      <c r="AG271" s="255"/>
      <c r="AH271" s="255"/>
      <c r="AI271" s="255"/>
    </row>
    <row r="272" spans="15:35" ht="12.75">
      <c r="O272" s="255"/>
      <c r="P272" s="255"/>
      <c r="Q272" s="255"/>
      <c r="R272" s="255"/>
      <c r="S272" s="255"/>
      <c r="T272" s="255"/>
      <c r="U272" s="255"/>
      <c r="V272" s="255"/>
      <c r="W272" s="255"/>
      <c r="X272" s="255"/>
      <c r="Y272" s="255"/>
      <c r="Z272" s="255"/>
      <c r="AA272" s="255"/>
      <c r="AB272" s="255"/>
      <c r="AC272" s="255"/>
      <c r="AD272" s="255"/>
      <c r="AE272" s="255"/>
      <c r="AF272" s="255"/>
      <c r="AG272" s="255"/>
      <c r="AH272" s="255"/>
      <c r="AI272" s="255"/>
    </row>
    <row r="273" spans="15:35" ht="12.75">
      <c r="O273" s="255"/>
      <c r="P273" s="255"/>
      <c r="Q273" s="255"/>
      <c r="R273" s="255"/>
      <c r="S273" s="255"/>
      <c r="T273" s="255"/>
      <c r="U273" s="255"/>
      <c r="V273" s="255"/>
      <c r="W273" s="255"/>
      <c r="X273" s="255"/>
      <c r="Y273" s="255"/>
      <c r="Z273" s="255"/>
      <c r="AA273" s="255"/>
      <c r="AB273" s="255"/>
      <c r="AC273" s="255"/>
      <c r="AD273" s="255"/>
      <c r="AE273" s="255"/>
      <c r="AF273" s="255"/>
      <c r="AG273" s="255"/>
      <c r="AH273" s="255"/>
      <c r="AI273" s="255"/>
    </row>
    <row r="274" spans="15:35" ht="12.75">
      <c r="O274" s="255"/>
      <c r="P274" s="255"/>
      <c r="Q274" s="255"/>
      <c r="R274" s="255"/>
      <c r="S274" s="255"/>
      <c r="T274" s="255"/>
      <c r="U274" s="255"/>
      <c r="V274" s="255"/>
      <c r="W274" s="255"/>
      <c r="X274" s="255"/>
      <c r="Y274" s="255"/>
      <c r="Z274" s="255"/>
      <c r="AA274" s="255"/>
      <c r="AB274" s="255"/>
      <c r="AC274" s="255"/>
      <c r="AD274" s="255"/>
      <c r="AE274" s="255"/>
      <c r="AF274" s="255"/>
      <c r="AG274" s="255"/>
      <c r="AH274" s="255"/>
      <c r="AI274" s="255"/>
    </row>
    <row r="275" spans="15:35" ht="12.75">
      <c r="O275" s="255"/>
      <c r="P275" s="255"/>
      <c r="Q275" s="255"/>
      <c r="R275" s="255"/>
      <c r="S275" s="255"/>
      <c r="T275" s="255"/>
      <c r="U275" s="255"/>
      <c r="V275" s="255"/>
      <c r="W275" s="255"/>
      <c r="X275" s="255"/>
      <c r="Y275" s="255"/>
      <c r="Z275" s="255"/>
      <c r="AA275" s="255"/>
      <c r="AB275" s="255"/>
      <c r="AC275" s="255"/>
      <c r="AD275" s="255"/>
      <c r="AE275" s="255"/>
      <c r="AF275" s="255"/>
      <c r="AG275" s="255"/>
      <c r="AH275" s="255"/>
      <c r="AI275" s="255"/>
    </row>
    <row r="276" spans="15:35" ht="12.75">
      <c r="O276" s="255"/>
      <c r="P276" s="255"/>
      <c r="Q276" s="255"/>
      <c r="R276" s="255"/>
      <c r="S276" s="255"/>
      <c r="T276" s="255"/>
      <c r="U276" s="255"/>
      <c r="V276" s="255"/>
      <c r="W276" s="255"/>
      <c r="X276" s="255"/>
      <c r="Y276" s="255"/>
      <c r="Z276" s="255"/>
      <c r="AA276" s="255"/>
      <c r="AB276" s="255"/>
      <c r="AC276" s="255"/>
      <c r="AD276" s="255"/>
      <c r="AE276" s="255"/>
      <c r="AF276" s="255"/>
      <c r="AG276" s="255"/>
      <c r="AH276" s="255"/>
      <c r="AI276" s="255"/>
    </row>
    <row r="277" spans="15:35" ht="12.75">
      <c r="O277" s="255"/>
      <c r="P277" s="255"/>
      <c r="Q277" s="255"/>
      <c r="R277" s="255"/>
      <c r="S277" s="255"/>
      <c r="T277" s="255"/>
      <c r="U277" s="255"/>
      <c r="V277" s="255"/>
      <c r="W277" s="255"/>
      <c r="X277" s="255"/>
      <c r="Y277" s="255"/>
      <c r="Z277" s="255"/>
      <c r="AA277" s="255"/>
      <c r="AB277" s="255"/>
      <c r="AC277" s="255"/>
      <c r="AD277" s="255"/>
      <c r="AE277" s="255"/>
      <c r="AF277" s="255"/>
      <c r="AG277" s="255"/>
      <c r="AH277" s="255"/>
      <c r="AI277" s="255"/>
    </row>
    <row r="278" spans="15:35" ht="12.75">
      <c r="O278" s="255"/>
      <c r="P278" s="255"/>
      <c r="Q278" s="255"/>
      <c r="R278" s="255"/>
      <c r="S278" s="255"/>
      <c r="T278" s="255"/>
      <c r="U278" s="255"/>
      <c r="V278" s="255"/>
      <c r="W278" s="255"/>
      <c r="X278" s="255"/>
      <c r="Y278" s="255"/>
      <c r="Z278" s="255"/>
      <c r="AA278" s="255"/>
      <c r="AB278" s="255"/>
      <c r="AC278" s="255"/>
      <c r="AD278" s="255"/>
      <c r="AE278" s="255"/>
      <c r="AF278" s="255"/>
      <c r="AG278" s="255"/>
      <c r="AH278" s="255"/>
      <c r="AI278" s="255"/>
    </row>
    <row r="279" spans="15:35" ht="12.75">
      <c r="O279" s="255"/>
      <c r="P279" s="255"/>
      <c r="Q279" s="255"/>
      <c r="R279" s="255"/>
      <c r="S279" s="255"/>
      <c r="T279" s="255"/>
      <c r="U279" s="255"/>
      <c r="V279" s="255"/>
      <c r="W279" s="255"/>
      <c r="X279" s="255"/>
      <c r="Y279" s="255"/>
      <c r="Z279" s="255"/>
      <c r="AA279" s="255"/>
      <c r="AB279" s="255"/>
      <c r="AC279" s="255"/>
      <c r="AD279" s="255"/>
      <c r="AE279" s="255"/>
      <c r="AF279" s="255"/>
      <c r="AG279" s="255"/>
      <c r="AH279" s="255"/>
      <c r="AI279" s="255"/>
    </row>
    <row r="280" spans="15:35" ht="12.75">
      <c r="O280" s="255"/>
      <c r="P280" s="255"/>
      <c r="Q280" s="255"/>
      <c r="R280" s="255"/>
      <c r="S280" s="255"/>
      <c r="T280" s="255"/>
      <c r="U280" s="255"/>
      <c r="V280" s="255"/>
      <c r="W280" s="255"/>
      <c r="X280" s="255"/>
      <c r="Y280" s="255"/>
      <c r="Z280" s="255"/>
      <c r="AA280" s="255"/>
      <c r="AB280" s="255"/>
      <c r="AC280" s="255"/>
      <c r="AD280" s="255"/>
      <c r="AE280" s="255"/>
      <c r="AF280" s="255"/>
      <c r="AG280" s="255"/>
      <c r="AH280" s="255"/>
      <c r="AI280" s="255"/>
    </row>
    <row r="281" spans="15:35" ht="12.75">
      <c r="O281" s="255"/>
      <c r="P281" s="255"/>
      <c r="Q281" s="255"/>
      <c r="R281" s="255"/>
      <c r="S281" s="255"/>
      <c r="T281" s="255"/>
      <c r="U281" s="255"/>
      <c r="V281" s="255"/>
      <c r="W281" s="255"/>
      <c r="X281" s="255"/>
      <c r="Y281" s="255"/>
      <c r="Z281" s="255"/>
      <c r="AA281" s="255"/>
      <c r="AB281" s="255"/>
      <c r="AC281" s="255"/>
      <c r="AD281" s="255"/>
      <c r="AE281" s="255"/>
      <c r="AF281" s="255"/>
      <c r="AG281" s="255"/>
      <c r="AH281" s="255"/>
      <c r="AI281" s="255"/>
    </row>
    <row r="282" spans="15:35" ht="12.75">
      <c r="O282" s="255"/>
      <c r="P282" s="255"/>
      <c r="Q282" s="255"/>
      <c r="R282" s="255"/>
      <c r="S282" s="255"/>
      <c r="T282" s="255"/>
      <c r="U282" s="255"/>
      <c r="V282" s="255"/>
      <c r="W282" s="255"/>
      <c r="X282" s="255"/>
      <c r="Y282" s="255"/>
      <c r="Z282" s="255"/>
      <c r="AA282" s="255"/>
      <c r="AB282" s="255"/>
      <c r="AC282" s="255"/>
      <c r="AD282" s="255"/>
      <c r="AE282" s="255"/>
      <c r="AF282" s="255"/>
      <c r="AG282" s="255"/>
      <c r="AH282" s="255"/>
      <c r="AI282" s="255"/>
    </row>
    <row r="283" spans="15:35" ht="12.75">
      <c r="O283" s="255"/>
      <c r="P283" s="255"/>
      <c r="Q283" s="255"/>
      <c r="R283" s="255"/>
      <c r="S283" s="255"/>
      <c r="T283" s="255"/>
      <c r="U283" s="255"/>
      <c r="V283" s="255"/>
      <c r="W283" s="255"/>
      <c r="X283" s="255"/>
      <c r="Y283" s="255"/>
      <c r="Z283" s="255"/>
      <c r="AA283" s="255"/>
      <c r="AB283" s="255"/>
      <c r="AC283" s="255"/>
      <c r="AD283" s="255"/>
      <c r="AE283" s="255"/>
      <c r="AF283" s="255"/>
      <c r="AG283" s="255"/>
      <c r="AH283" s="255"/>
      <c r="AI283" s="255"/>
    </row>
    <row r="284" spans="15:35" ht="12.75">
      <c r="O284" s="255"/>
      <c r="P284" s="255"/>
      <c r="Q284" s="255"/>
      <c r="R284" s="255"/>
      <c r="S284" s="255"/>
      <c r="T284" s="255"/>
      <c r="U284" s="255"/>
      <c r="V284" s="255"/>
      <c r="W284" s="255"/>
      <c r="X284" s="255"/>
      <c r="Y284" s="255"/>
      <c r="Z284" s="255"/>
      <c r="AA284" s="255"/>
      <c r="AB284" s="255"/>
      <c r="AC284" s="255"/>
      <c r="AD284" s="255"/>
      <c r="AE284" s="255"/>
      <c r="AF284" s="255"/>
      <c r="AG284" s="255"/>
      <c r="AH284" s="255"/>
      <c r="AI284" s="255"/>
    </row>
    <row r="285" spans="15:35" ht="12.75">
      <c r="O285" s="255"/>
      <c r="P285" s="255"/>
      <c r="Q285" s="255"/>
      <c r="R285" s="255"/>
      <c r="S285" s="255"/>
      <c r="T285" s="255"/>
      <c r="U285" s="255"/>
      <c r="V285" s="255"/>
      <c r="W285" s="255"/>
      <c r="X285" s="255"/>
      <c r="Y285" s="255"/>
      <c r="Z285" s="255"/>
      <c r="AA285" s="255"/>
      <c r="AB285" s="255"/>
      <c r="AC285" s="255"/>
      <c r="AD285" s="255"/>
      <c r="AE285" s="255"/>
      <c r="AF285" s="255"/>
      <c r="AG285" s="255"/>
      <c r="AH285" s="255"/>
      <c r="AI285" s="255"/>
    </row>
    <row r="286" spans="15:35" ht="12.75">
      <c r="O286" s="255"/>
      <c r="P286" s="255"/>
      <c r="Q286" s="255"/>
      <c r="R286" s="255"/>
      <c r="S286" s="255"/>
      <c r="T286" s="255"/>
      <c r="U286" s="255"/>
      <c r="V286" s="255"/>
      <c r="W286" s="255"/>
      <c r="X286" s="255"/>
      <c r="Y286" s="255"/>
      <c r="Z286" s="255"/>
      <c r="AA286" s="255"/>
      <c r="AB286" s="255"/>
      <c r="AC286" s="255"/>
      <c r="AD286" s="255"/>
      <c r="AE286" s="255"/>
      <c r="AF286" s="255"/>
      <c r="AG286" s="255"/>
      <c r="AH286" s="255"/>
      <c r="AI286" s="255"/>
    </row>
    <row r="287" spans="15:35" ht="12.75">
      <c r="O287" s="255"/>
      <c r="P287" s="255"/>
      <c r="Q287" s="255"/>
      <c r="R287" s="255"/>
      <c r="S287" s="255"/>
      <c r="T287" s="255"/>
      <c r="U287" s="255"/>
      <c r="V287" s="255"/>
      <c r="W287" s="255"/>
      <c r="X287" s="255"/>
      <c r="Y287" s="255"/>
      <c r="Z287" s="255"/>
      <c r="AA287" s="255"/>
      <c r="AB287" s="255"/>
      <c r="AC287" s="255"/>
      <c r="AD287" s="255"/>
      <c r="AE287" s="255"/>
      <c r="AF287" s="255"/>
      <c r="AG287" s="255"/>
      <c r="AH287" s="255"/>
      <c r="AI287" s="255"/>
    </row>
    <row r="288" spans="15:35" ht="12.75">
      <c r="O288" s="255"/>
      <c r="P288" s="255"/>
      <c r="Q288" s="255"/>
      <c r="R288" s="255"/>
      <c r="S288" s="255"/>
      <c r="T288" s="255"/>
      <c r="U288" s="255"/>
      <c r="V288" s="255"/>
      <c r="W288" s="255"/>
      <c r="X288" s="255"/>
      <c r="Y288" s="255"/>
      <c r="Z288" s="255"/>
      <c r="AA288" s="255"/>
      <c r="AB288" s="255"/>
      <c r="AC288" s="255"/>
      <c r="AD288" s="255"/>
      <c r="AE288" s="255"/>
      <c r="AF288" s="255"/>
      <c r="AG288" s="255"/>
      <c r="AH288" s="255"/>
      <c r="AI288" s="255"/>
    </row>
    <row r="289" spans="15:35" ht="12.75">
      <c r="O289" s="255"/>
      <c r="P289" s="255"/>
      <c r="Q289" s="255"/>
      <c r="R289" s="255"/>
      <c r="S289" s="255"/>
      <c r="T289" s="255"/>
      <c r="U289" s="255"/>
      <c r="V289" s="255"/>
      <c r="W289" s="255"/>
      <c r="X289" s="255"/>
      <c r="Y289" s="255"/>
      <c r="Z289" s="255"/>
      <c r="AA289" s="255"/>
      <c r="AB289" s="255"/>
      <c r="AC289" s="255"/>
      <c r="AD289" s="255"/>
      <c r="AE289" s="255"/>
      <c r="AF289" s="255"/>
      <c r="AG289" s="255"/>
      <c r="AH289" s="255"/>
      <c r="AI289" s="255"/>
    </row>
    <row r="290" spans="15:35" ht="12.75">
      <c r="O290" s="255"/>
      <c r="P290" s="255"/>
      <c r="Q290" s="255"/>
      <c r="R290" s="255"/>
      <c r="S290" s="255"/>
      <c r="T290" s="255"/>
      <c r="U290" s="255"/>
      <c r="V290" s="255"/>
      <c r="W290" s="255"/>
      <c r="X290" s="255"/>
      <c r="Y290" s="255"/>
      <c r="Z290" s="255"/>
      <c r="AA290" s="255"/>
      <c r="AB290" s="255"/>
      <c r="AC290" s="255"/>
      <c r="AD290" s="255"/>
      <c r="AE290" s="255"/>
      <c r="AF290" s="255"/>
      <c r="AG290" s="255"/>
      <c r="AH290" s="255"/>
      <c r="AI290" s="255"/>
    </row>
    <row r="291" spans="15:35" ht="12.75">
      <c r="O291" s="255"/>
      <c r="P291" s="255"/>
      <c r="Q291" s="255"/>
      <c r="R291" s="255"/>
      <c r="S291" s="255"/>
      <c r="T291" s="255"/>
      <c r="U291" s="255"/>
      <c r="V291" s="255"/>
      <c r="W291" s="255"/>
      <c r="X291" s="255"/>
      <c r="Y291" s="255"/>
      <c r="Z291" s="255"/>
      <c r="AA291" s="255"/>
      <c r="AB291" s="255"/>
      <c r="AC291" s="255"/>
      <c r="AD291" s="255"/>
      <c r="AE291" s="255"/>
      <c r="AF291" s="255"/>
      <c r="AG291" s="255"/>
      <c r="AH291" s="255"/>
      <c r="AI291" s="255"/>
    </row>
    <row r="292" spans="15:35" ht="12.75">
      <c r="O292" s="255"/>
      <c r="P292" s="255"/>
      <c r="Q292" s="255"/>
      <c r="R292" s="255"/>
      <c r="S292" s="255"/>
      <c r="T292" s="255"/>
      <c r="U292" s="255"/>
      <c r="V292" s="255"/>
      <c r="W292" s="255"/>
      <c r="X292" s="255"/>
      <c r="Y292" s="255"/>
      <c r="Z292" s="255"/>
      <c r="AA292" s="255"/>
      <c r="AB292" s="255"/>
      <c r="AC292" s="255"/>
      <c r="AD292" s="255"/>
      <c r="AE292" s="255"/>
      <c r="AF292" s="255"/>
      <c r="AG292" s="255"/>
      <c r="AH292" s="255"/>
      <c r="AI292" s="255"/>
    </row>
    <row r="293" spans="15:35" ht="12.75">
      <c r="O293" s="255"/>
      <c r="P293" s="255"/>
      <c r="Q293" s="255"/>
      <c r="R293" s="255"/>
      <c r="S293" s="255"/>
      <c r="T293" s="255"/>
      <c r="U293" s="255"/>
      <c r="V293" s="255"/>
      <c r="W293" s="255"/>
      <c r="X293" s="255"/>
      <c r="Y293" s="255"/>
      <c r="Z293" s="255"/>
      <c r="AA293" s="255"/>
      <c r="AB293" s="255"/>
      <c r="AC293" s="255"/>
      <c r="AD293" s="255"/>
      <c r="AE293" s="255"/>
      <c r="AF293" s="255"/>
      <c r="AG293" s="255"/>
      <c r="AH293" s="255"/>
      <c r="AI293" s="255"/>
    </row>
    <row r="294" spans="15:35" ht="12.75">
      <c r="O294" s="255"/>
      <c r="P294" s="255"/>
      <c r="Q294" s="255"/>
      <c r="R294" s="255"/>
      <c r="S294" s="255"/>
      <c r="T294" s="255"/>
      <c r="U294" s="255"/>
      <c r="V294" s="255"/>
      <c r="W294" s="255"/>
      <c r="X294" s="255"/>
      <c r="Y294" s="255"/>
      <c r="Z294" s="255"/>
      <c r="AA294" s="255"/>
      <c r="AB294" s="255"/>
      <c r="AC294" s="255"/>
      <c r="AD294" s="255"/>
      <c r="AE294" s="255"/>
      <c r="AF294" s="255"/>
      <c r="AG294" s="255"/>
      <c r="AH294" s="255"/>
      <c r="AI294" s="255"/>
    </row>
    <row r="295" spans="15:35" ht="12.75">
      <c r="O295" s="255"/>
      <c r="P295" s="255"/>
      <c r="Q295" s="255"/>
      <c r="R295" s="255"/>
      <c r="S295" s="255"/>
      <c r="T295" s="255"/>
      <c r="U295" s="255"/>
      <c r="V295" s="255"/>
      <c r="W295" s="255"/>
      <c r="X295" s="255"/>
      <c r="Y295" s="255"/>
      <c r="Z295" s="255"/>
      <c r="AA295" s="255"/>
      <c r="AB295" s="255"/>
      <c r="AC295" s="255"/>
      <c r="AD295" s="255"/>
      <c r="AE295" s="255"/>
      <c r="AF295" s="255"/>
      <c r="AG295" s="255"/>
      <c r="AH295" s="255"/>
      <c r="AI295" s="255"/>
    </row>
    <row r="296" spans="15:35" ht="12.75">
      <c r="O296" s="255"/>
      <c r="P296" s="255"/>
      <c r="Q296" s="255"/>
      <c r="R296" s="255"/>
      <c r="S296" s="255"/>
      <c r="T296" s="255"/>
      <c r="U296" s="255"/>
      <c r="V296" s="255"/>
      <c r="W296" s="255"/>
      <c r="X296" s="255"/>
      <c r="Y296" s="255"/>
      <c r="Z296" s="255"/>
      <c r="AA296" s="255"/>
      <c r="AB296" s="255"/>
      <c r="AC296" s="255"/>
      <c r="AD296" s="255"/>
      <c r="AE296" s="255"/>
      <c r="AF296" s="255"/>
      <c r="AG296" s="255"/>
      <c r="AH296" s="255"/>
      <c r="AI296" s="255"/>
    </row>
    <row r="297" spans="15:35" ht="12.75">
      <c r="O297" s="255"/>
      <c r="P297" s="255"/>
      <c r="Q297" s="255"/>
      <c r="R297" s="255"/>
      <c r="S297" s="255"/>
      <c r="T297" s="255"/>
      <c r="U297" s="255"/>
      <c r="V297" s="255"/>
      <c r="W297" s="255"/>
      <c r="X297" s="255"/>
      <c r="Y297" s="255"/>
      <c r="Z297" s="255"/>
      <c r="AA297" s="255"/>
      <c r="AB297" s="255"/>
      <c r="AC297" s="255"/>
      <c r="AD297" s="255"/>
      <c r="AE297" s="255"/>
      <c r="AF297" s="255"/>
      <c r="AG297" s="255"/>
      <c r="AH297" s="255"/>
      <c r="AI297" s="255"/>
    </row>
    <row r="298" spans="15:35" ht="12.75">
      <c r="O298" s="255"/>
      <c r="P298" s="255"/>
      <c r="Q298" s="255"/>
      <c r="R298" s="255"/>
      <c r="S298" s="255"/>
      <c r="T298" s="255"/>
      <c r="U298" s="255"/>
      <c r="V298" s="255"/>
      <c r="W298" s="255"/>
      <c r="X298" s="255"/>
      <c r="Y298" s="255"/>
      <c r="Z298" s="255"/>
      <c r="AA298" s="255"/>
      <c r="AB298" s="255"/>
      <c r="AC298" s="255"/>
      <c r="AD298" s="255"/>
      <c r="AE298" s="255"/>
      <c r="AF298" s="255"/>
      <c r="AG298" s="255"/>
      <c r="AH298" s="255"/>
      <c r="AI298" s="255"/>
    </row>
    <row r="299" spans="15:35" ht="12.75">
      <c r="O299" s="255"/>
      <c r="P299" s="255"/>
      <c r="Q299" s="255"/>
      <c r="R299" s="255"/>
      <c r="S299" s="255"/>
      <c r="T299" s="255"/>
      <c r="U299" s="255"/>
      <c r="V299" s="255"/>
      <c r="W299" s="255"/>
      <c r="X299" s="255"/>
      <c r="Y299" s="255"/>
      <c r="Z299" s="255"/>
      <c r="AA299" s="255"/>
      <c r="AB299" s="255"/>
      <c r="AC299" s="255"/>
      <c r="AD299" s="255"/>
      <c r="AE299" s="255"/>
      <c r="AF299" s="255"/>
      <c r="AG299" s="255"/>
      <c r="AH299" s="255"/>
      <c r="AI299" s="255"/>
    </row>
    <row r="300" spans="15:35" ht="12.75">
      <c r="O300" s="255"/>
      <c r="P300" s="255"/>
      <c r="Q300" s="255"/>
      <c r="R300" s="255"/>
      <c r="S300" s="255"/>
      <c r="T300" s="255"/>
      <c r="U300" s="255"/>
      <c r="V300" s="255"/>
      <c r="W300" s="255"/>
      <c r="X300" s="255"/>
      <c r="Y300" s="255"/>
      <c r="Z300" s="255"/>
      <c r="AA300" s="255"/>
      <c r="AB300" s="255"/>
      <c r="AC300" s="255"/>
      <c r="AD300" s="255"/>
      <c r="AE300" s="255"/>
      <c r="AF300" s="255"/>
      <c r="AG300" s="255"/>
      <c r="AH300" s="255"/>
      <c r="AI300" s="255"/>
    </row>
    <row r="301" spans="15:35" ht="12.75">
      <c r="O301" s="255"/>
      <c r="P301" s="255"/>
      <c r="Q301" s="255"/>
      <c r="R301" s="255"/>
      <c r="S301" s="255"/>
      <c r="T301" s="255"/>
      <c r="U301" s="255"/>
      <c r="V301" s="255"/>
      <c r="W301" s="255"/>
      <c r="X301" s="255"/>
      <c r="Y301" s="255"/>
      <c r="Z301" s="255"/>
      <c r="AA301" s="255"/>
      <c r="AB301" s="255"/>
      <c r="AC301" s="255"/>
      <c r="AD301" s="255"/>
      <c r="AE301" s="255"/>
      <c r="AF301" s="255"/>
      <c r="AG301" s="255"/>
      <c r="AH301" s="255"/>
      <c r="AI301" s="255"/>
    </row>
    <row r="302" spans="15:35" ht="12.75">
      <c r="O302" s="255"/>
      <c r="P302" s="255"/>
      <c r="Q302" s="255"/>
      <c r="R302" s="255"/>
      <c r="S302" s="255"/>
      <c r="T302" s="255"/>
      <c r="U302" s="255"/>
      <c r="V302" s="255"/>
      <c r="W302" s="255"/>
      <c r="X302" s="255"/>
      <c r="Y302" s="255"/>
      <c r="Z302" s="255"/>
      <c r="AA302" s="255"/>
      <c r="AB302" s="255"/>
      <c r="AC302" s="255"/>
      <c r="AD302" s="255"/>
      <c r="AE302" s="255"/>
      <c r="AF302" s="255"/>
      <c r="AG302" s="255"/>
      <c r="AH302" s="255"/>
      <c r="AI302" s="255"/>
    </row>
    <row r="303" spans="15:35" ht="12.75">
      <c r="O303" s="255"/>
      <c r="P303" s="255"/>
      <c r="Q303" s="255"/>
      <c r="R303" s="255"/>
      <c r="S303" s="255"/>
      <c r="T303" s="255"/>
      <c r="U303" s="255"/>
      <c r="V303" s="255"/>
      <c r="W303" s="255"/>
      <c r="X303" s="255"/>
      <c r="Y303" s="255"/>
      <c r="Z303" s="255"/>
      <c r="AA303" s="255"/>
      <c r="AB303" s="255"/>
      <c r="AC303" s="255"/>
      <c r="AD303" s="255"/>
      <c r="AE303" s="255"/>
      <c r="AF303" s="255"/>
      <c r="AG303" s="255"/>
      <c r="AH303" s="255"/>
      <c r="AI303" s="255"/>
    </row>
    <row r="304" spans="15:35" ht="12.75">
      <c r="O304" s="255"/>
      <c r="P304" s="255"/>
      <c r="Q304" s="255"/>
      <c r="R304" s="255"/>
      <c r="S304" s="255"/>
      <c r="T304" s="255"/>
      <c r="U304" s="255"/>
      <c r="V304" s="255"/>
      <c r="W304" s="255"/>
      <c r="X304" s="255"/>
      <c r="Y304" s="255"/>
      <c r="Z304" s="255"/>
      <c r="AA304" s="255"/>
      <c r="AB304" s="255"/>
      <c r="AC304" s="255"/>
      <c r="AD304" s="255"/>
      <c r="AE304" s="255"/>
      <c r="AF304" s="255"/>
      <c r="AG304" s="255"/>
      <c r="AH304" s="255"/>
      <c r="AI304" s="255"/>
    </row>
    <row r="305" spans="15:35" ht="12.75">
      <c r="O305" s="255"/>
      <c r="P305" s="255"/>
      <c r="Q305" s="255"/>
      <c r="R305" s="255"/>
      <c r="S305" s="255"/>
      <c r="T305" s="255"/>
      <c r="U305" s="255"/>
      <c r="V305" s="255"/>
      <c r="W305" s="255"/>
      <c r="X305" s="255"/>
      <c r="Y305" s="255"/>
      <c r="Z305" s="255"/>
      <c r="AA305" s="255"/>
      <c r="AB305" s="255"/>
      <c r="AC305" s="255"/>
      <c r="AD305" s="255"/>
      <c r="AE305" s="255"/>
      <c r="AF305" s="255"/>
      <c r="AG305" s="255"/>
      <c r="AH305" s="255"/>
      <c r="AI305" s="255"/>
    </row>
    <row r="306" spans="15:35" ht="12.75">
      <c r="O306" s="255"/>
      <c r="P306" s="255"/>
      <c r="Q306" s="255"/>
      <c r="R306" s="255"/>
      <c r="S306" s="255"/>
      <c r="T306" s="255"/>
      <c r="U306" s="255"/>
      <c r="V306" s="255"/>
      <c r="W306" s="255"/>
      <c r="X306" s="255"/>
      <c r="Y306" s="255"/>
      <c r="Z306" s="255"/>
      <c r="AA306" s="255"/>
      <c r="AB306" s="255"/>
      <c r="AC306" s="255"/>
      <c r="AD306" s="255"/>
      <c r="AE306" s="255"/>
      <c r="AF306" s="255"/>
      <c r="AG306" s="255"/>
      <c r="AH306" s="255"/>
      <c r="AI306" s="255"/>
    </row>
    <row r="307" spans="15:35" ht="12.75">
      <c r="O307" s="255"/>
      <c r="P307" s="255"/>
      <c r="Q307" s="255"/>
      <c r="R307" s="255"/>
      <c r="S307" s="255"/>
      <c r="T307" s="255"/>
      <c r="U307" s="255"/>
      <c r="V307" s="255"/>
      <c r="W307" s="255"/>
      <c r="X307" s="255"/>
      <c r="Y307" s="255"/>
      <c r="Z307" s="255"/>
      <c r="AA307" s="255"/>
      <c r="AB307" s="255"/>
      <c r="AC307" s="255"/>
      <c r="AD307" s="255"/>
      <c r="AE307" s="255"/>
      <c r="AF307" s="255"/>
      <c r="AG307" s="255"/>
      <c r="AH307" s="255"/>
      <c r="AI307" s="255"/>
    </row>
    <row r="308" spans="15:35" ht="12.75">
      <c r="O308" s="255"/>
      <c r="P308" s="255"/>
      <c r="Q308" s="255"/>
      <c r="R308" s="255"/>
      <c r="S308" s="255"/>
      <c r="T308" s="255"/>
      <c r="U308" s="255"/>
      <c r="V308" s="255"/>
      <c r="W308" s="255"/>
      <c r="X308" s="255"/>
      <c r="Y308" s="255"/>
      <c r="Z308" s="255"/>
      <c r="AA308" s="255"/>
      <c r="AB308" s="255"/>
      <c r="AC308" s="255"/>
      <c r="AD308" s="255"/>
      <c r="AE308" s="255"/>
      <c r="AF308" s="255"/>
      <c r="AG308" s="255"/>
      <c r="AH308" s="255"/>
      <c r="AI308" s="255"/>
    </row>
    <row r="309" spans="15:35" ht="12.75">
      <c r="O309" s="255"/>
      <c r="P309" s="255"/>
      <c r="Q309" s="255"/>
      <c r="R309" s="255"/>
      <c r="S309" s="255"/>
      <c r="T309" s="255"/>
      <c r="U309" s="255"/>
      <c r="V309" s="255"/>
      <c r="W309" s="255"/>
      <c r="X309" s="255"/>
      <c r="Y309" s="255"/>
      <c r="Z309" s="255"/>
      <c r="AA309" s="255"/>
      <c r="AB309" s="255"/>
      <c r="AC309" s="255"/>
      <c r="AD309" s="255"/>
      <c r="AE309" s="255"/>
      <c r="AF309" s="255"/>
      <c r="AG309" s="255"/>
      <c r="AH309" s="255"/>
      <c r="AI309" s="255"/>
    </row>
    <row r="310" spans="15:35" ht="12.75">
      <c r="O310" s="255"/>
      <c r="P310" s="255"/>
      <c r="Q310" s="255"/>
      <c r="R310" s="255"/>
      <c r="S310" s="255"/>
      <c r="T310" s="255"/>
      <c r="U310" s="255"/>
      <c r="V310" s="255"/>
      <c r="W310" s="255"/>
      <c r="X310" s="255"/>
      <c r="Y310" s="255"/>
      <c r="Z310" s="255"/>
      <c r="AA310" s="255"/>
      <c r="AB310" s="255"/>
      <c r="AC310" s="255"/>
      <c r="AD310" s="255"/>
      <c r="AE310" s="255"/>
      <c r="AF310" s="255"/>
      <c r="AG310" s="255"/>
      <c r="AH310" s="255"/>
      <c r="AI310" s="255"/>
    </row>
    <row r="311" spans="15:35" ht="12.75">
      <c r="O311" s="255"/>
      <c r="P311" s="255"/>
      <c r="Q311" s="255"/>
      <c r="R311" s="255"/>
      <c r="S311" s="255"/>
      <c r="T311" s="255"/>
      <c r="U311" s="255"/>
      <c r="V311" s="255"/>
      <c r="W311" s="255"/>
      <c r="X311" s="255"/>
      <c r="Y311" s="255"/>
      <c r="Z311" s="255"/>
      <c r="AA311" s="255"/>
      <c r="AB311" s="255"/>
      <c r="AC311" s="255"/>
      <c r="AD311" s="255"/>
      <c r="AE311" s="255"/>
      <c r="AF311" s="255"/>
      <c r="AG311" s="255"/>
      <c r="AH311" s="255"/>
      <c r="AI311" s="255"/>
    </row>
    <row r="312" spans="15:35" ht="12.75">
      <c r="O312" s="255"/>
      <c r="P312" s="255"/>
      <c r="Q312" s="255"/>
      <c r="R312" s="255"/>
      <c r="S312" s="255"/>
      <c r="T312" s="255"/>
      <c r="U312" s="255"/>
      <c r="V312" s="255"/>
      <c r="W312" s="255"/>
      <c r="X312" s="255"/>
      <c r="Y312" s="255"/>
      <c r="Z312" s="255"/>
      <c r="AA312" s="255"/>
      <c r="AB312" s="255"/>
      <c r="AC312" s="255"/>
      <c r="AD312" s="255"/>
      <c r="AE312" s="255"/>
      <c r="AF312" s="255"/>
      <c r="AG312" s="255"/>
      <c r="AH312" s="255"/>
      <c r="AI312" s="255"/>
    </row>
    <row r="313" spans="15:35" ht="12.75">
      <c r="O313" s="255"/>
      <c r="P313" s="255"/>
      <c r="Q313" s="255"/>
      <c r="R313" s="255"/>
      <c r="S313" s="255"/>
      <c r="T313" s="255"/>
      <c r="U313" s="255"/>
      <c r="V313" s="255"/>
      <c r="W313" s="255"/>
      <c r="X313" s="255"/>
      <c r="Y313" s="255"/>
      <c r="Z313" s="255"/>
      <c r="AA313" s="255"/>
      <c r="AB313" s="255"/>
      <c r="AC313" s="255"/>
      <c r="AD313" s="255"/>
      <c r="AE313" s="255"/>
      <c r="AF313" s="255"/>
      <c r="AG313" s="255"/>
      <c r="AH313" s="255"/>
      <c r="AI313" s="255"/>
    </row>
    <row r="314" spans="15:35" ht="12.7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row>
    <row r="315" spans="15:35" ht="12.7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row>
    <row r="316" spans="15:35" ht="12.7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row>
    <row r="317" spans="15:35" ht="12.7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row>
    <row r="318" spans="15:35" ht="12.7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row>
    <row r="319" spans="15:35" ht="12.7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row>
    <row r="320" spans="15:35" ht="12.75">
      <c r="O320" s="255"/>
      <c r="P320" s="255"/>
      <c r="Q320" s="255"/>
      <c r="R320" s="255"/>
      <c r="S320" s="255"/>
      <c r="T320" s="255"/>
      <c r="U320" s="255"/>
      <c r="V320" s="255"/>
      <c r="W320" s="255"/>
      <c r="X320" s="255"/>
      <c r="Y320" s="255"/>
      <c r="Z320" s="255"/>
      <c r="AA320" s="255"/>
      <c r="AB320" s="255"/>
      <c r="AC320" s="255"/>
      <c r="AD320" s="255"/>
      <c r="AE320" s="255"/>
      <c r="AF320" s="255"/>
      <c r="AG320" s="255"/>
      <c r="AH320" s="255"/>
      <c r="AI320" s="255"/>
    </row>
    <row r="321" spans="15:35" ht="12.75">
      <c r="O321" s="255"/>
      <c r="P321" s="255"/>
      <c r="Q321" s="255"/>
      <c r="R321" s="255"/>
      <c r="S321" s="255"/>
      <c r="T321" s="255"/>
      <c r="U321" s="255"/>
      <c r="V321" s="255"/>
      <c r="W321" s="255"/>
      <c r="X321" s="255"/>
      <c r="Y321" s="255"/>
      <c r="Z321" s="255"/>
      <c r="AA321" s="255"/>
      <c r="AB321" s="255"/>
      <c r="AC321" s="255"/>
      <c r="AD321" s="255"/>
      <c r="AE321" s="255"/>
      <c r="AF321" s="255"/>
      <c r="AG321" s="255"/>
      <c r="AH321" s="255"/>
      <c r="AI321" s="255"/>
    </row>
    <row r="322" spans="15:35" ht="12.75">
      <c r="O322" s="255"/>
      <c r="P322" s="255"/>
      <c r="Q322" s="255"/>
      <c r="R322" s="255"/>
      <c r="S322" s="255"/>
      <c r="T322" s="255"/>
      <c r="U322" s="255"/>
      <c r="V322" s="255"/>
      <c r="W322" s="255"/>
      <c r="X322" s="255"/>
      <c r="Y322" s="255"/>
      <c r="Z322" s="255"/>
      <c r="AA322" s="255"/>
      <c r="AB322" s="255"/>
      <c r="AC322" s="255"/>
      <c r="AD322" s="255"/>
      <c r="AE322" s="255"/>
      <c r="AF322" s="255"/>
      <c r="AG322" s="255"/>
      <c r="AH322" s="255"/>
      <c r="AI322" s="255"/>
    </row>
    <row r="323" spans="15:35" ht="12.75">
      <c r="O323" s="255"/>
      <c r="P323" s="255"/>
      <c r="Q323" s="255"/>
      <c r="R323" s="255"/>
      <c r="S323" s="255"/>
      <c r="T323" s="255"/>
      <c r="U323" s="255"/>
      <c r="V323" s="255"/>
      <c r="W323" s="255"/>
      <c r="X323" s="255"/>
      <c r="Y323" s="255"/>
      <c r="Z323" s="255"/>
      <c r="AA323" s="255"/>
      <c r="AB323" s="255"/>
      <c r="AC323" s="255"/>
      <c r="AD323" s="255"/>
      <c r="AE323" s="255"/>
      <c r="AF323" s="255"/>
      <c r="AG323" s="255"/>
      <c r="AH323" s="255"/>
      <c r="AI323" s="255"/>
    </row>
    <row r="324" spans="15:35" ht="12.75">
      <c r="O324" s="255"/>
      <c r="P324" s="255"/>
      <c r="Q324" s="255"/>
      <c r="R324" s="255"/>
      <c r="S324" s="255"/>
      <c r="T324" s="255"/>
      <c r="U324" s="255"/>
      <c r="V324" s="255"/>
      <c r="W324" s="255"/>
      <c r="X324" s="255"/>
      <c r="Y324" s="255"/>
      <c r="Z324" s="255"/>
      <c r="AA324" s="255"/>
      <c r="AB324" s="255"/>
      <c r="AC324" s="255"/>
      <c r="AD324" s="255"/>
      <c r="AE324" s="255"/>
      <c r="AF324" s="255"/>
      <c r="AG324" s="255"/>
      <c r="AH324" s="255"/>
      <c r="AI324" s="255"/>
    </row>
    <row r="325" spans="15:35" ht="12.75">
      <c r="O325" s="255"/>
      <c r="P325" s="255"/>
      <c r="Q325" s="255"/>
      <c r="R325" s="255"/>
      <c r="S325" s="255"/>
      <c r="T325" s="255"/>
      <c r="U325" s="255"/>
      <c r="V325" s="255"/>
      <c r="W325" s="255"/>
      <c r="X325" s="255"/>
      <c r="Y325" s="255"/>
      <c r="Z325" s="255"/>
      <c r="AA325" s="255"/>
      <c r="AB325" s="255"/>
      <c r="AC325" s="255"/>
      <c r="AD325" s="255"/>
      <c r="AE325" s="255"/>
      <c r="AF325" s="255"/>
      <c r="AG325" s="255"/>
      <c r="AH325" s="255"/>
      <c r="AI325" s="255"/>
    </row>
    <row r="326" spans="15:35" ht="12.75">
      <c r="O326" s="255"/>
      <c r="P326" s="255"/>
      <c r="Q326" s="255"/>
      <c r="R326" s="255"/>
      <c r="S326" s="255"/>
      <c r="T326" s="255"/>
      <c r="U326" s="255"/>
      <c r="V326" s="255"/>
      <c r="W326" s="255"/>
      <c r="X326" s="255"/>
      <c r="Y326" s="255"/>
      <c r="Z326" s="255"/>
      <c r="AA326" s="255"/>
      <c r="AB326" s="255"/>
      <c r="AC326" s="255"/>
      <c r="AD326" s="255"/>
      <c r="AE326" s="255"/>
      <c r="AF326" s="255"/>
      <c r="AG326" s="255"/>
      <c r="AH326" s="255"/>
      <c r="AI326" s="255"/>
    </row>
    <row r="327" spans="15:35" ht="12.7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row>
    <row r="328" spans="15:35" ht="12.7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row>
    <row r="329" spans="15:35" ht="12.7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row>
    <row r="330" spans="15:35" ht="12.7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row>
    <row r="331" spans="15:35" ht="12.7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row>
    <row r="332" spans="15:35" ht="12.7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row>
    <row r="333" spans="15:35" ht="12.7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row>
    <row r="334" spans="15:35" ht="12.7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row>
    <row r="335" spans="15:35" ht="12.7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row>
    <row r="336" spans="15:35" ht="12.7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row>
    <row r="337" spans="15:35" ht="12.7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row>
    <row r="338" spans="15:35" ht="12.7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row>
    <row r="339" spans="15:35" ht="12.7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row>
    <row r="340" spans="15:35" ht="12.7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row>
    <row r="341" spans="15:35" ht="12.7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row>
    <row r="342" spans="15:35" ht="12.7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row>
    <row r="343" spans="15:35" ht="12.7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row>
    <row r="344" spans="15:35" ht="12.7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row>
    <row r="345" spans="15:35" ht="12.75">
      <c r="O345" s="255"/>
      <c r="P345" s="255"/>
      <c r="Q345" s="255"/>
      <c r="R345" s="255"/>
      <c r="S345" s="255"/>
      <c r="T345" s="255"/>
      <c r="U345" s="255"/>
      <c r="V345" s="255"/>
      <c r="W345" s="255"/>
      <c r="X345" s="255"/>
      <c r="Y345" s="255"/>
      <c r="Z345" s="255"/>
      <c r="AA345" s="255"/>
      <c r="AB345" s="255"/>
      <c r="AC345" s="255"/>
      <c r="AD345" s="255"/>
      <c r="AE345" s="255"/>
      <c r="AF345" s="255"/>
      <c r="AG345" s="255"/>
      <c r="AH345" s="255"/>
      <c r="AI345" s="255"/>
    </row>
    <row r="346" spans="15:35" ht="12.75">
      <c r="O346" s="255"/>
      <c r="P346" s="255"/>
      <c r="Q346" s="255"/>
      <c r="R346" s="255"/>
      <c r="S346" s="255"/>
      <c r="T346" s="255"/>
      <c r="U346" s="255"/>
      <c r="V346" s="255"/>
      <c r="W346" s="255"/>
      <c r="X346" s="255"/>
      <c r="Y346" s="255"/>
      <c r="Z346" s="255"/>
      <c r="AA346" s="255"/>
      <c r="AB346" s="255"/>
      <c r="AC346" s="255"/>
      <c r="AD346" s="255"/>
      <c r="AE346" s="255"/>
      <c r="AF346" s="255"/>
      <c r="AG346" s="255"/>
      <c r="AH346" s="255"/>
      <c r="AI346" s="255"/>
    </row>
    <row r="347" spans="15:35" ht="12.75">
      <c r="O347" s="255"/>
      <c r="P347" s="255"/>
      <c r="Q347" s="255"/>
      <c r="R347" s="255"/>
      <c r="S347" s="255"/>
      <c r="T347" s="255"/>
      <c r="U347" s="255"/>
      <c r="V347" s="255"/>
      <c r="W347" s="255"/>
      <c r="X347" s="255"/>
      <c r="Y347" s="255"/>
      <c r="Z347" s="255"/>
      <c r="AA347" s="255"/>
      <c r="AB347" s="255"/>
      <c r="AC347" s="255"/>
      <c r="AD347" s="255"/>
      <c r="AE347" s="255"/>
      <c r="AF347" s="255"/>
      <c r="AG347" s="255"/>
      <c r="AH347" s="255"/>
      <c r="AI347" s="255"/>
    </row>
    <row r="348" spans="15:35" ht="12.75">
      <c r="O348" s="255"/>
      <c r="P348" s="255"/>
      <c r="Q348" s="255"/>
      <c r="R348" s="255"/>
      <c r="S348" s="255"/>
      <c r="T348" s="255"/>
      <c r="U348" s="255"/>
      <c r="V348" s="255"/>
      <c r="W348" s="255"/>
      <c r="X348" s="255"/>
      <c r="Y348" s="255"/>
      <c r="Z348" s="255"/>
      <c r="AA348" s="255"/>
      <c r="AB348" s="255"/>
      <c r="AC348" s="255"/>
      <c r="AD348" s="255"/>
      <c r="AE348" s="255"/>
      <c r="AF348" s="255"/>
      <c r="AG348" s="255"/>
      <c r="AH348" s="255"/>
      <c r="AI348" s="255"/>
    </row>
    <row r="349" spans="15:35" ht="12.75">
      <c r="O349" s="255"/>
      <c r="P349" s="255"/>
      <c r="Q349" s="255"/>
      <c r="R349" s="255"/>
      <c r="S349" s="255"/>
      <c r="T349" s="255"/>
      <c r="U349" s="255"/>
      <c r="V349" s="255"/>
      <c r="W349" s="255"/>
      <c r="X349" s="255"/>
      <c r="Y349" s="255"/>
      <c r="Z349" s="255"/>
      <c r="AA349" s="255"/>
      <c r="AB349" s="255"/>
      <c r="AC349" s="255"/>
      <c r="AD349" s="255"/>
      <c r="AE349" s="255"/>
      <c r="AF349" s="255"/>
      <c r="AG349" s="255"/>
      <c r="AH349" s="255"/>
      <c r="AI349" s="255"/>
    </row>
    <row r="350" spans="15:35" ht="12.75">
      <c r="O350" s="255"/>
      <c r="P350" s="255"/>
      <c r="Q350" s="255"/>
      <c r="R350" s="255"/>
      <c r="S350" s="255"/>
      <c r="T350" s="255"/>
      <c r="U350" s="255"/>
      <c r="V350" s="255"/>
      <c r="W350" s="255"/>
      <c r="X350" s="255"/>
      <c r="Y350" s="255"/>
      <c r="Z350" s="255"/>
      <c r="AA350" s="255"/>
      <c r="AB350" s="255"/>
      <c r="AC350" s="255"/>
      <c r="AD350" s="255"/>
      <c r="AE350" s="255"/>
      <c r="AF350" s="255"/>
      <c r="AG350" s="255"/>
      <c r="AH350" s="255"/>
      <c r="AI350" s="255"/>
    </row>
    <row r="351" spans="15:35" ht="12.75">
      <c r="O351" s="255"/>
      <c r="P351" s="255"/>
      <c r="Q351" s="255"/>
      <c r="R351" s="255"/>
      <c r="S351" s="255"/>
      <c r="T351" s="255"/>
      <c r="U351" s="255"/>
      <c r="V351" s="255"/>
      <c r="W351" s="255"/>
      <c r="X351" s="255"/>
      <c r="Y351" s="255"/>
      <c r="Z351" s="255"/>
      <c r="AA351" s="255"/>
      <c r="AB351" s="255"/>
      <c r="AC351" s="255"/>
      <c r="AD351" s="255"/>
      <c r="AE351" s="255"/>
      <c r="AF351" s="255"/>
      <c r="AG351" s="255"/>
      <c r="AH351" s="255"/>
      <c r="AI351" s="255"/>
    </row>
    <row r="352" spans="15:35" ht="12.7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row>
    <row r="353" spans="15:35" ht="12.7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row>
    <row r="354" spans="15:35" ht="12.7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row>
    <row r="355" spans="15:35" ht="12.7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row>
    <row r="356" spans="15:35" ht="12.7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row>
    <row r="357" spans="15:35" ht="12.75">
      <c r="O357" s="255"/>
      <c r="P357" s="255"/>
      <c r="Q357" s="255"/>
      <c r="R357" s="255"/>
      <c r="S357" s="255"/>
      <c r="T357" s="255"/>
      <c r="U357" s="255"/>
      <c r="V357" s="255"/>
      <c r="W357" s="255"/>
      <c r="X357" s="255"/>
      <c r="Y357" s="255"/>
      <c r="Z357" s="255"/>
      <c r="AA357" s="255"/>
      <c r="AB357" s="255"/>
      <c r="AC357" s="255"/>
      <c r="AD357" s="255"/>
      <c r="AE357" s="255"/>
      <c r="AF357" s="255"/>
      <c r="AG357" s="255"/>
      <c r="AH357" s="255"/>
      <c r="AI357" s="255"/>
    </row>
    <row r="358" spans="15:35" ht="12.75">
      <c r="O358" s="255"/>
      <c r="P358" s="255"/>
      <c r="Q358" s="255"/>
      <c r="R358" s="255"/>
      <c r="S358" s="255"/>
      <c r="T358" s="255"/>
      <c r="U358" s="255"/>
      <c r="V358" s="255"/>
      <c r="W358" s="255"/>
      <c r="X358" s="255"/>
      <c r="Y358" s="255"/>
      <c r="Z358" s="255"/>
      <c r="AA358" s="255"/>
      <c r="AB358" s="255"/>
      <c r="AC358" s="255"/>
      <c r="AD358" s="255"/>
      <c r="AE358" s="255"/>
      <c r="AF358" s="255"/>
      <c r="AG358" s="255"/>
      <c r="AH358" s="255"/>
      <c r="AI358" s="255"/>
    </row>
    <row r="359" spans="15:35" ht="12.75">
      <c r="O359" s="255"/>
      <c r="P359" s="255"/>
      <c r="Q359" s="255"/>
      <c r="R359" s="255"/>
      <c r="S359" s="255"/>
      <c r="T359" s="255"/>
      <c r="U359" s="255"/>
      <c r="V359" s="255"/>
      <c r="W359" s="255"/>
      <c r="X359" s="255"/>
      <c r="Y359" s="255"/>
      <c r="Z359" s="255"/>
      <c r="AA359" s="255"/>
      <c r="AB359" s="255"/>
      <c r="AC359" s="255"/>
      <c r="AD359" s="255"/>
      <c r="AE359" s="255"/>
      <c r="AF359" s="255"/>
      <c r="AG359" s="255"/>
      <c r="AH359" s="255"/>
      <c r="AI359" s="255"/>
    </row>
    <row r="360" spans="15:35" ht="12.75">
      <c r="O360" s="255"/>
      <c r="P360" s="255"/>
      <c r="Q360" s="255"/>
      <c r="R360" s="255"/>
      <c r="S360" s="255"/>
      <c r="T360" s="255"/>
      <c r="U360" s="255"/>
      <c r="V360" s="255"/>
      <c r="W360" s="255"/>
      <c r="X360" s="255"/>
      <c r="Y360" s="255"/>
      <c r="Z360" s="255"/>
      <c r="AA360" s="255"/>
      <c r="AB360" s="255"/>
      <c r="AC360" s="255"/>
      <c r="AD360" s="255"/>
      <c r="AE360" s="255"/>
      <c r="AF360" s="255"/>
      <c r="AG360" s="255"/>
      <c r="AH360" s="255"/>
      <c r="AI360" s="255"/>
    </row>
    <row r="361" spans="15:35" ht="12.75">
      <c r="O361" s="255"/>
      <c r="P361" s="255"/>
      <c r="Q361" s="255"/>
      <c r="R361" s="255"/>
      <c r="S361" s="255"/>
      <c r="T361" s="255"/>
      <c r="U361" s="255"/>
      <c r="V361" s="255"/>
      <c r="W361" s="255"/>
      <c r="X361" s="255"/>
      <c r="Y361" s="255"/>
      <c r="Z361" s="255"/>
      <c r="AA361" s="255"/>
      <c r="AB361" s="255"/>
      <c r="AC361" s="255"/>
      <c r="AD361" s="255"/>
      <c r="AE361" s="255"/>
      <c r="AF361" s="255"/>
      <c r="AG361" s="255"/>
      <c r="AH361" s="255"/>
      <c r="AI361" s="255"/>
    </row>
    <row r="362" spans="15:35" ht="12.75">
      <c r="O362" s="255"/>
      <c r="P362" s="255"/>
      <c r="Q362" s="255"/>
      <c r="R362" s="255"/>
      <c r="S362" s="255"/>
      <c r="T362" s="255"/>
      <c r="U362" s="255"/>
      <c r="V362" s="255"/>
      <c r="W362" s="255"/>
      <c r="X362" s="255"/>
      <c r="Y362" s="255"/>
      <c r="Z362" s="255"/>
      <c r="AA362" s="255"/>
      <c r="AB362" s="255"/>
      <c r="AC362" s="255"/>
      <c r="AD362" s="255"/>
      <c r="AE362" s="255"/>
      <c r="AF362" s="255"/>
      <c r="AG362" s="255"/>
      <c r="AH362" s="255"/>
      <c r="AI362" s="255"/>
    </row>
    <row r="363" spans="15:35" ht="12.75">
      <c r="O363" s="255"/>
      <c r="P363" s="255"/>
      <c r="Q363" s="255"/>
      <c r="R363" s="255"/>
      <c r="S363" s="255"/>
      <c r="T363" s="255"/>
      <c r="U363" s="255"/>
      <c r="V363" s="255"/>
      <c r="W363" s="255"/>
      <c r="X363" s="255"/>
      <c r="Y363" s="255"/>
      <c r="Z363" s="255"/>
      <c r="AA363" s="255"/>
      <c r="AB363" s="255"/>
      <c r="AC363" s="255"/>
      <c r="AD363" s="255"/>
      <c r="AE363" s="255"/>
      <c r="AF363" s="255"/>
      <c r="AG363" s="255"/>
      <c r="AH363" s="255"/>
      <c r="AI363" s="255"/>
    </row>
    <row r="364" spans="15:35" ht="12.75">
      <c r="O364" s="255"/>
      <c r="P364" s="255"/>
      <c r="Q364" s="255"/>
      <c r="R364" s="255"/>
      <c r="S364" s="255"/>
      <c r="T364" s="255"/>
      <c r="U364" s="255"/>
      <c r="V364" s="255"/>
      <c r="W364" s="255"/>
      <c r="X364" s="255"/>
      <c r="Y364" s="255"/>
      <c r="Z364" s="255"/>
      <c r="AA364" s="255"/>
      <c r="AB364" s="255"/>
      <c r="AC364" s="255"/>
      <c r="AD364" s="255"/>
      <c r="AE364" s="255"/>
      <c r="AF364" s="255"/>
      <c r="AG364" s="255"/>
      <c r="AH364" s="255"/>
      <c r="AI364" s="255"/>
    </row>
    <row r="365" spans="15:35" ht="12.75">
      <c r="O365" s="255"/>
      <c r="P365" s="255"/>
      <c r="Q365" s="255"/>
      <c r="R365" s="255"/>
      <c r="S365" s="255"/>
      <c r="T365" s="255"/>
      <c r="U365" s="255"/>
      <c r="V365" s="255"/>
      <c r="W365" s="255"/>
      <c r="X365" s="255"/>
      <c r="Y365" s="255"/>
      <c r="Z365" s="255"/>
      <c r="AA365" s="255"/>
      <c r="AB365" s="255"/>
      <c r="AC365" s="255"/>
      <c r="AD365" s="255"/>
      <c r="AE365" s="255"/>
      <c r="AF365" s="255"/>
      <c r="AG365" s="255"/>
      <c r="AH365" s="255"/>
      <c r="AI365" s="255"/>
    </row>
    <row r="366" spans="15:35" ht="12.75">
      <c r="O366" s="255"/>
      <c r="P366" s="255"/>
      <c r="Q366" s="255"/>
      <c r="R366" s="255"/>
      <c r="S366" s="255"/>
      <c r="T366" s="255"/>
      <c r="U366" s="255"/>
      <c r="V366" s="255"/>
      <c r="W366" s="255"/>
      <c r="X366" s="255"/>
      <c r="Y366" s="255"/>
      <c r="Z366" s="255"/>
      <c r="AA366" s="255"/>
      <c r="AB366" s="255"/>
      <c r="AC366" s="255"/>
      <c r="AD366" s="255"/>
      <c r="AE366" s="255"/>
      <c r="AF366" s="255"/>
      <c r="AG366" s="255"/>
      <c r="AH366" s="255"/>
      <c r="AI366" s="255"/>
    </row>
    <row r="367" spans="15:35" ht="12.75">
      <c r="O367" s="255"/>
      <c r="P367" s="255"/>
      <c r="Q367" s="255"/>
      <c r="R367" s="255"/>
      <c r="S367" s="255"/>
      <c r="T367" s="255"/>
      <c r="U367" s="255"/>
      <c r="V367" s="255"/>
      <c r="W367" s="255"/>
      <c r="X367" s="255"/>
      <c r="Y367" s="255"/>
      <c r="Z367" s="255"/>
      <c r="AA367" s="255"/>
      <c r="AB367" s="255"/>
      <c r="AC367" s="255"/>
      <c r="AD367" s="255"/>
      <c r="AE367" s="255"/>
      <c r="AF367" s="255"/>
      <c r="AG367" s="255"/>
      <c r="AH367" s="255"/>
      <c r="AI367" s="255"/>
    </row>
    <row r="368" spans="15:35" ht="12.75">
      <c r="O368" s="255"/>
      <c r="P368" s="255"/>
      <c r="Q368" s="255"/>
      <c r="R368" s="255"/>
      <c r="S368" s="255"/>
      <c r="T368" s="255"/>
      <c r="U368" s="255"/>
      <c r="V368" s="255"/>
      <c r="W368" s="255"/>
      <c r="X368" s="255"/>
      <c r="Y368" s="255"/>
      <c r="Z368" s="255"/>
      <c r="AA368" s="255"/>
      <c r="AB368" s="255"/>
      <c r="AC368" s="255"/>
      <c r="AD368" s="255"/>
      <c r="AE368" s="255"/>
      <c r="AF368" s="255"/>
      <c r="AG368" s="255"/>
      <c r="AH368" s="255"/>
      <c r="AI368" s="255"/>
    </row>
    <row r="369" spans="15:35" ht="12.75">
      <c r="O369" s="255"/>
      <c r="P369" s="255"/>
      <c r="Q369" s="255"/>
      <c r="R369" s="255"/>
      <c r="S369" s="255"/>
      <c r="T369" s="255"/>
      <c r="U369" s="255"/>
      <c r="V369" s="255"/>
      <c r="W369" s="255"/>
      <c r="X369" s="255"/>
      <c r="Y369" s="255"/>
      <c r="Z369" s="255"/>
      <c r="AA369" s="255"/>
      <c r="AB369" s="255"/>
      <c r="AC369" s="255"/>
      <c r="AD369" s="255"/>
      <c r="AE369" s="255"/>
      <c r="AF369" s="255"/>
      <c r="AG369" s="255"/>
      <c r="AH369" s="255"/>
      <c r="AI369" s="255"/>
    </row>
    <row r="370" spans="15:35" ht="12.75">
      <c r="O370" s="255"/>
      <c r="P370" s="255"/>
      <c r="Q370" s="255"/>
      <c r="R370" s="255"/>
      <c r="S370" s="255"/>
      <c r="T370" s="255"/>
      <c r="U370" s="255"/>
      <c r="V370" s="255"/>
      <c r="W370" s="255"/>
      <c r="X370" s="255"/>
      <c r="Y370" s="255"/>
      <c r="Z370" s="255"/>
      <c r="AA370" s="255"/>
      <c r="AB370" s="255"/>
      <c r="AC370" s="255"/>
      <c r="AD370" s="255"/>
      <c r="AE370" s="255"/>
      <c r="AF370" s="255"/>
      <c r="AG370" s="255"/>
      <c r="AH370" s="255"/>
      <c r="AI370" s="255"/>
    </row>
    <row r="371" spans="15:35" ht="12.75">
      <c r="O371" s="255"/>
      <c r="P371" s="255"/>
      <c r="Q371" s="255"/>
      <c r="R371" s="255"/>
      <c r="S371" s="255"/>
      <c r="T371" s="255"/>
      <c r="U371" s="255"/>
      <c r="V371" s="255"/>
      <c r="W371" s="255"/>
      <c r="X371" s="255"/>
      <c r="Y371" s="255"/>
      <c r="Z371" s="255"/>
      <c r="AA371" s="255"/>
      <c r="AB371" s="255"/>
      <c r="AC371" s="255"/>
      <c r="AD371" s="255"/>
      <c r="AE371" s="255"/>
      <c r="AF371" s="255"/>
      <c r="AG371" s="255"/>
      <c r="AH371" s="255"/>
      <c r="AI371" s="255"/>
    </row>
    <row r="372" spans="15:35" ht="12.75">
      <c r="O372" s="255"/>
      <c r="P372" s="255"/>
      <c r="Q372" s="255"/>
      <c r="R372" s="255"/>
      <c r="S372" s="255"/>
      <c r="T372" s="255"/>
      <c r="U372" s="255"/>
      <c r="V372" s="255"/>
      <c r="W372" s="255"/>
      <c r="X372" s="255"/>
      <c r="Y372" s="255"/>
      <c r="Z372" s="255"/>
      <c r="AA372" s="255"/>
      <c r="AB372" s="255"/>
      <c r="AC372" s="255"/>
      <c r="AD372" s="255"/>
      <c r="AE372" s="255"/>
      <c r="AF372" s="255"/>
      <c r="AG372" s="255"/>
      <c r="AH372" s="255"/>
      <c r="AI372" s="255"/>
    </row>
    <row r="373" spans="15:35" ht="12.75">
      <c r="O373" s="255"/>
      <c r="P373" s="255"/>
      <c r="Q373" s="255"/>
      <c r="R373" s="255"/>
      <c r="S373" s="255"/>
      <c r="T373" s="255"/>
      <c r="U373" s="255"/>
      <c r="V373" s="255"/>
      <c r="W373" s="255"/>
      <c r="X373" s="255"/>
      <c r="Y373" s="255"/>
      <c r="Z373" s="255"/>
      <c r="AA373" s="255"/>
      <c r="AB373" s="255"/>
      <c r="AC373" s="255"/>
      <c r="AD373" s="255"/>
      <c r="AE373" s="255"/>
      <c r="AF373" s="255"/>
      <c r="AG373" s="255"/>
      <c r="AH373" s="255"/>
      <c r="AI373" s="255"/>
    </row>
    <row r="374" spans="15:35" ht="12.75">
      <c r="O374" s="255"/>
      <c r="P374" s="255"/>
      <c r="Q374" s="255"/>
      <c r="R374" s="255"/>
      <c r="S374" s="255"/>
      <c r="T374" s="255"/>
      <c r="U374" s="255"/>
      <c r="V374" s="255"/>
      <c r="W374" s="255"/>
      <c r="X374" s="255"/>
      <c r="Y374" s="255"/>
      <c r="Z374" s="255"/>
      <c r="AA374" s="255"/>
      <c r="AB374" s="255"/>
      <c r="AC374" s="255"/>
      <c r="AD374" s="255"/>
      <c r="AE374" s="255"/>
      <c r="AF374" s="255"/>
      <c r="AG374" s="255"/>
      <c r="AH374" s="255"/>
      <c r="AI374" s="255"/>
    </row>
    <row r="375" spans="15:35" ht="12.75">
      <c r="O375" s="255"/>
      <c r="P375" s="255"/>
      <c r="Q375" s="255"/>
      <c r="R375" s="255"/>
      <c r="S375" s="255"/>
      <c r="T375" s="255"/>
      <c r="U375" s="255"/>
      <c r="V375" s="255"/>
      <c r="W375" s="255"/>
      <c r="X375" s="255"/>
      <c r="Y375" s="255"/>
      <c r="Z375" s="255"/>
      <c r="AA375" s="255"/>
      <c r="AB375" s="255"/>
      <c r="AC375" s="255"/>
      <c r="AD375" s="255"/>
      <c r="AE375" s="255"/>
      <c r="AF375" s="255"/>
      <c r="AG375" s="255"/>
      <c r="AH375" s="255"/>
      <c r="AI375" s="255"/>
    </row>
    <row r="376" spans="15:35" ht="12.75">
      <c r="O376" s="255"/>
      <c r="P376" s="255"/>
      <c r="Q376" s="255"/>
      <c r="R376" s="255"/>
      <c r="S376" s="255"/>
      <c r="T376" s="255"/>
      <c r="U376" s="255"/>
      <c r="V376" s="255"/>
      <c r="W376" s="255"/>
      <c r="X376" s="255"/>
      <c r="Y376" s="255"/>
      <c r="Z376" s="255"/>
      <c r="AA376" s="255"/>
      <c r="AB376" s="255"/>
      <c r="AC376" s="255"/>
      <c r="AD376" s="255"/>
      <c r="AE376" s="255"/>
      <c r="AF376" s="255"/>
      <c r="AG376" s="255"/>
      <c r="AH376" s="255"/>
      <c r="AI376" s="255"/>
    </row>
    <row r="377" spans="15:35" ht="12.75">
      <c r="O377" s="255"/>
      <c r="P377" s="255"/>
      <c r="Q377" s="255"/>
      <c r="R377" s="255"/>
      <c r="S377" s="255"/>
      <c r="T377" s="255"/>
      <c r="U377" s="255"/>
      <c r="V377" s="255"/>
      <c r="W377" s="255"/>
      <c r="X377" s="255"/>
      <c r="Y377" s="255"/>
      <c r="Z377" s="255"/>
      <c r="AA377" s="255"/>
      <c r="AB377" s="255"/>
      <c r="AC377" s="255"/>
      <c r="AD377" s="255"/>
      <c r="AE377" s="255"/>
      <c r="AF377" s="255"/>
      <c r="AG377" s="255"/>
      <c r="AH377" s="255"/>
      <c r="AI377" s="255"/>
    </row>
    <row r="378" spans="15:35" ht="12.75">
      <c r="O378" s="255"/>
      <c r="P378" s="255"/>
      <c r="Q378" s="255"/>
      <c r="R378" s="255"/>
      <c r="S378" s="255"/>
      <c r="T378" s="255"/>
      <c r="U378" s="255"/>
      <c r="V378" s="255"/>
      <c r="W378" s="255"/>
      <c r="X378" s="255"/>
      <c r="Y378" s="255"/>
      <c r="Z378" s="255"/>
      <c r="AA378" s="255"/>
      <c r="AB378" s="255"/>
      <c r="AC378" s="255"/>
      <c r="AD378" s="255"/>
      <c r="AE378" s="255"/>
      <c r="AF378" s="255"/>
      <c r="AG378" s="255"/>
      <c r="AH378" s="255"/>
      <c r="AI378" s="255"/>
    </row>
    <row r="379" spans="15:35" ht="12.75">
      <c r="O379" s="255"/>
      <c r="P379" s="255"/>
      <c r="Q379" s="255"/>
      <c r="R379" s="255"/>
      <c r="S379" s="255"/>
      <c r="T379" s="255"/>
      <c r="U379" s="255"/>
      <c r="V379" s="255"/>
      <c r="W379" s="255"/>
      <c r="X379" s="255"/>
      <c r="Y379" s="255"/>
      <c r="Z379" s="255"/>
      <c r="AA379" s="255"/>
      <c r="AB379" s="255"/>
      <c r="AC379" s="255"/>
      <c r="AD379" s="255"/>
      <c r="AE379" s="255"/>
      <c r="AF379" s="255"/>
      <c r="AG379" s="255"/>
      <c r="AH379" s="255"/>
      <c r="AI379" s="255"/>
    </row>
    <row r="380" spans="15:35" ht="12.75">
      <c r="O380" s="255"/>
      <c r="P380" s="255"/>
      <c r="Q380" s="255"/>
      <c r="R380" s="255"/>
      <c r="S380" s="255"/>
      <c r="T380" s="255"/>
      <c r="U380" s="255"/>
      <c r="V380" s="255"/>
      <c r="W380" s="255"/>
      <c r="X380" s="255"/>
      <c r="Y380" s="255"/>
      <c r="Z380" s="255"/>
      <c r="AA380" s="255"/>
      <c r="AB380" s="255"/>
      <c r="AC380" s="255"/>
      <c r="AD380" s="255"/>
      <c r="AE380" s="255"/>
      <c r="AF380" s="255"/>
      <c r="AG380" s="255"/>
      <c r="AH380" s="255"/>
      <c r="AI380" s="255"/>
    </row>
    <row r="381" spans="15:35" ht="12.75">
      <c r="O381" s="255"/>
      <c r="P381" s="255"/>
      <c r="Q381" s="255"/>
      <c r="R381" s="255"/>
      <c r="S381" s="255"/>
      <c r="T381" s="255"/>
      <c r="U381" s="255"/>
      <c r="V381" s="255"/>
      <c r="W381" s="255"/>
      <c r="X381" s="255"/>
      <c r="Y381" s="255"/>
      <c r="Z381" s="255"/>
      <c r="AA381" s="255"/>
      <c r="AB381" s="255"/>
      <c r="AC381" s="255"/>
      <c r="AD381" s="255"/>
      <c r="AE381" s="255"/>
      <c r="AF381" s="255"/>
      <c r="AG381" s="255"/>
      <c r="AH381" s="255"/>
      <c r="AI381" s="255"/>
    </row>
    <row r="382" spans="15:35" ht="12.75">
      <c r="O382" s="255"/>
      <c r="P382" s="255"/>
      <c r="Q382" s="255"/>
      <c r="R382" s="255"/>
      <c r="S382" s="255"/>
      <c r="T382" s="255"/>
      <c r="U382" s="255"/>
      <c r="V382" s="255"/>
      <c r="W382" s="255"/>
      <c r="X382" s="255"/>
      <c r="Y382" s="255"/>
      <c r="Z382" s="255"/>
      <c r="AA382" s="255"/>
      <c r="AB382" s="255"/>
      <c r="AC382" s="255"/>
      <c r="AD382" s="255"/>
      <c r="AE382" s="255"/>
      <c r="AF382" s="255"/>
      <c r="AG382" s="255"/>
      <c r="AH382" s="255"/>
      <c r="AI382" s="255"/>
    </row>
    <row r="383" spans="15:35" ht="12.75">
      <c r="O383" s="255"/>
      <c r="P383" s="255"/>
      <c r="Q383" s="255"/>
      <c r="R383" s="255"/>
      <c r="S383" s="255"/>
      <c r="T383" s="255"/>
      <c r="U383" s="255"/>
      <c r="V383" s="255"/>
      <c r="W383" s="255"/>
      <c r="X383" s="255"/>
      <c r="Y383" s="255"/>
      <c r="Z383" s="255"/>
      <c r="AA383" s="255"/>
      <c r="AB383" s="255"/>
      <c r="AC383" s="255"/>
      <c r="AD383" s="255"/>
      <c r="AE383" s="255"/>
      <c r="AF383" s="255"/>
      <c r="AG383" s="255"/>
      <c r="AH383" s="255"/>
      <c r="AI383" s="255"/>
    </row>
    <row r="384" spans="15:35" ht="12.75">
      <c r="O384" s="255"/>
      <c r="P384" s="255"/>
      <c r="Q384" s="255"/>
      <c r="R384" s="255"/>
      <c r="S384" s="255"/>
      <c r="T384" s="255"/>
      <c r="U384" s="255"/>
      <c r="V384" s="255"/>
      <c r="W384" s="255"/>
      <c r="X384" s="255"/>
      <c r="Y384" s="255"/>
      <c r="Z384" s="255"/>
      <c r="AA384" s="255"/>
      <c r="AB384" s="255"/>
      <c r="AC384" s="255"/>
      <c r="AD384" s="255"/>
      <c r="AE384" s="255"/>
      <c r="AF384" s="255"/>
      <c r="AG384" s="255"/>
      <c r="AH384" s="255"/>
      <c r="AI384" s="255"/>
    </row>
    <row r="385" spans="15:35" ht="12.75">
      <c r="O385" s="255"/>
      <c r="P385" s="255"/>
      <c r="Q385" s="255"/>
      <c r="R385" s="255"/>
      <c r="S385" s="255"/>
      <c r="T385" s="255"/>
      <c r="U385" s="255"/>
      <c r="V385" s="255"/>
      <c r="W385" s="255"/>
      <c r="X385" s="255"/>
      <c r="Y385" s="255"/>
      <c r="Z385" s="255"/>
      <c r="AA385" s="255"/>
      <c r="AB385" s="255"/>
      <c r="AC385" s="255"/>
      <c r="AD385" s="255"/>
      <c r="AE385" s="255"/>
      <c r="AF385" s="255"/>
      <c r="AG385" s="255"/>
      <c r="AH385" s="255"/>
      <c r="AI385" s="255"/>
    </row>
    <row r="386" spans="15:35" ht="12.75">
      <c r="O386" s="255"/>
      <c r="P386" s="255"/>
      <c r="Q386" s="255"/>
      <c r="R386" s="255"/>
      <c r="S386" s="255"/>
      <c r="T386" s="255"/>
      <c r="U386" s="255"/>
      <c r="V386" s="255"/>
      <c r="W386" s="255"/>
      <c r="X386" s="255"/>
      <c r="Y386" s="255"/>
      <c r="Z386" s="255"/>
      <c r="AA386" s="255"/>
      <c r="AB386" s="255"/>
      <c r="AC386" s="255"/>
      <c r="AD386" s="255"/>
      <c r="AE386" s="255"/>
      <c r="AF386" s="255"/>
      <c r="AG386" s="255"/>
      <c r="AH386" s="255"/>
      <c r="AI386" s="255"/>
    </row>
    <row r="387" spans="15:35" ht="12.75">
      <c r="O387" s="255"/>
      <c r="P387" s="255"/>
      <c r="Q387" s="255"/>
      <c r="R387" s="255"/>
      <c r="S387" s="255"/>
      <c r="T387" s="255"/>
      <c r="U387" s="255"/>
      <c r="V387" s="255"/>
      <c r="W387" s="255"/>
      <c r="X387" s="255"/>
      <c r="Y387" s="255"/>
      <c r="Z387" s="255"/>
      <c r="AA387" s="255"/>
      <c r="AB387" s="255"/>
      <c r="AC387" s="255"/>
      <c r="AD387" s="255"/>
      <c r="AE387" s="255"/>
      <c r="AF387" s="255"/>
      <c r="AG387" s="255"/>
      <c r="AH387" s="255"/>
      <c r="AI387" s="255"/>
    </row>
    <row r="388" spans="15:35" ht="12.75">
      <c r="O388" s="255"/>
      <c r="P388" s="255"/>
      <c r="Q388" s="255"/>
      <c r="R388" s="255"/>
      <c r="S388" s="255"/>
      <c r="T388" s="255"/>
      <c r="U388" s="255"/>
      <c r="V388" s="255"/>
      <c r="W388" s="255"/>
      <c r="X388" s="255"/>
      <c r="Y388" s="255"/>
      <c r="Z388" s="255"/>
      <c r="AA388" s="255"/>
      <c r="AB388" s="255"/>
      <c r="AC388" s="255"/>
      <c r="AD388" s="255"/>
      <c r="AE388" s="255"/>
      <c r="AF388" s="255"/>
      <c r="AG388" s="255"/>
      <c r="AH388" s="255"/>
      <c r="AI388" s="255"/>
    </row>
    <row r="389" spans="15:35" ht="12.75">
      <c r="O389" s="255"/>
      <c r="P389" s="255"/>
      <c r="Q389" s="255"/>
      <c r="R389" s="255"/>
      <c r="S389" s="255"/>
      <c r="T389" s="255"/>
      <c r="U389" s="255"/>
      <c r="V389" s="255"/>
      <c r="W389" s="255"/>
      <c r="X389" s="255"/>
      <c r="Y389" s="255"/>
      <c r="Z389" s="255"/>
      <c r="AA389" s="255"/>
      <c r="AB389" s="255"/>
      <c r="AC389" s="255"/>
      <c r="AD389" s="255"/>
      <c r="AE389" s="255"/>
      <c r="AF389" s="255"/>
      <c r="AG389" s="255"/>
      <c r="AH389" s="255"/>
      <c r="AI389" s="255"/>
    </row>
    <row r="390" spans="15:35" ht="12.75">
      <c r="O390" s="255"/>
      <c r="P390" s="255"/>
      <c r="Q390" s="255"/>
      <c r="R390" s="255"/>
      <c r="S390" s="255"/>
      <c r="T390" s="255"/>
      <c r="U390" s="255"/>
      <c r="V390" s="255"/>
      <c r="W390" s="255"/>
      <c r="X390" s="255"/>
      <c r="Y390" s="255"/>
      <c r="Z390" s="255"/>
      <c r="AA390" s="255"/>
      <c r="AB390" s="255"/>
      <c r="AC390" s="255"/>
      <c r="AD390" s="255"/>
      <c r="AE390" s="255"/>
      <c r="AF390" s="255"/>
      <c r="AG390" s="255"/>
      <c r="AH390" s="255"/>
      <c r="AI390" s="255"/>
    </row>
    <row r="391" spans="15:35" ht="12.75">
      <c r="O391" s="255"/>
      <c r="P391" s="255"/>
      <c r="Q391" s="255"/>
      <c r="R391" s="255"/>
      <c r="S391" s="255"/>
      <c r="T391" s="255"/>
      <c r="U391" s="255"/>
      <c r="V391" s="255"/>
      <c r="W391" s="255"/>
      <c r="X391" s="255"/>
      <c r="Y391" s="255"/>
      <c r="Z391" s="255"/>
      <c r="AA391" s="255"/>
      <c r="AB391" s="255"/>
      <c r="AC391" s="255"/>
      <c r="AD391" s="255"/>
      <c r="AE391" s="255"/>
      <c r="AF391" s="255"/>
      <c r="AG391" s="255"/>
      <c r="AH391" s="255"/>
      <c r="AI391" s="255"/>
    </row>
    <row r="392" spans="15:35" ht="12.75">
      <c r="O392" s="255"/>
      <c r="P392" s="255"/>
      <c r="Q392" s="255"/>
      <c r="R392" s="255"/>
      <c r="S392" s="255"/>
      <c r="T392" s="255"/>
      <c r="U392" s="255"/>
      <c r="V392" s="255"/>
      <c r="W392" s="255"/>
      <c r="X392" s="255"/>
      <c r="Y392" s="255"/>
      <c r="Z392" s="255"/>
      <c r="AA392" s="255"/>
      <c r="AB392" s="255"/>
      <c r="AC392" s="255"/>
      <c r="AD392" s="255"/>
      <c r="AE392" s="255"/>
      <c r="AF392" s="255"/>
      <c r="AG392" s="255"/>
      <c r="AH392" s="255"/>
      <c r="AI392" s="255"/>
    </row>
    <row r="393" spans="15:35" ht="12.75">
      <c r="O393" s="255"/>
      <c r="P393" s="255"/>
      <c r="Q393" s="255"/>
      <c r="R393" s="255"/>
      <c r="S393" s="255"/>
      <c r="T393" s="255"/>
      <c r="U393" s="255"/>
      <c r="V393" s="255"/>
      <c r="W393" s="255"/>
      <c r="X393" s="255"/>
      <c r="Y393" s="255"/>
      <c r="Z393" s="255"/>
      <c r="AA393" s="255"/>
      <c r="AB393" s="255"/>
      <c r="AC393" s="255"/>
      <c r="AD393" s="255"/>
      <c r="AE393" s="255"/>
      <c r="AF393" s="255"/>
      <c r="AG393" s="255"/>
      <c r="AH393" s="255"/>
      <c r="AI393" s="255"/>
    </row>
    <row r="394" spans="15:35" ht="12.75">
      <c r="O394" s="255"/>
      <c r="P394" s="255"/>
      <c r="Q394" s="255"/>
      <c r="R394" s="255"/>
      <c r="S394" s="255"/>
      <c r="T394" s="255"/>
      <c r="U394" s="255"/>
      <c r="V394" s="255"/>
      <c r="W394" s="255"/>
      <c r="X394" s="255"/>
      <c r="Y394" s="255"/>
      <c r="Z394" s="255"/>
      <c r="AA394" s="255"/>
      <c r="AB394" s="255"/>
      <c r="AC394" s="255"/>
      <c r="AD394" s="255"/>
      <c r="AE394" s="255"/>
      <c r="AF394" s="255"/>
      <c r="AG394" s="255"/>
      <c r="AH394" s="255"/>
      <c r="AI394" s="255"/>
    </row>
    <row r="395" spans="15:35" ht="12.75">
      <c r="O395" s="255"/>
      <c r="P395" s="255"/>
      <c r="Q395" s="255"/>
      <c r="R395" s="255"/>
      <c r="S395" s="255"/>
      <c r="T395" s="255"/>
      <c r="U395" s="255"/>
      <c r="V395" s="255"/>
      <c r="W395" s="255"/>
      <c r="X395" s="255"/>
      <c r="Y395" s="255"/>
      <c r="Z395" s="255"/>
      <c r="AA395" s="255"/>
      <c r="AB395" s="255"/>
      <c r="AC395" s="255"/>
      <c r="AD395" s="255"/>
      <c r="AE395" s="255"/>
      <c r="AF395" s="255"/>
      <c r="AG395" s="255"/>
      <c r="AH395" s="255"/>
      <c r="AI395" s="255"/>
    </row>
    <row r="396" spans="15:35" ht="12.75">
      <c r="O396" s="255"/>
      <c r="P396" s="255"/>
      <c r="Q396" s="255"/>
      <c r="R396" s="255"/>
      <c r="S396" s="255"/>
      <c r="T396" s="255"/>
      <c r="U396" s="255"/>
      <c r="V396" s="255"/>
      <c r="W396" s="255"/>
      <c r="X396" s="255"/>
      <c r="Y396" s="255"/>
      <c r="Z396" s="255"/>
      <c r="AA396" s="255"/>
      <c r="AB396" s="255"/>
      <c r="AC396" s="255"/>
      <c r="AD396" s="255"/>
      <c r="AE396" s="255"/>
      <c r="AF396" s="255"/>
      <c r="AG396" s="255"/>
      <c r="AH396" s="255"/>
      <c r="AI396" s="255"/>
    </row>
    <row r="397" spans="15:35" ht="12.75">
      <c r="O397" s="255"/>
      <c r="P397" s="255"/>
      <c r="Q397" s="255"/>
      <c r="R397" s="255"/>
      <c r="S397" s="255"/>
      <c r="T397" s="255"/>
      <c r="U397" s="255"/>
      <c r="V397" s="255"/>
      <c r="W397" s="255"/>
      <c r="X397" s="255"/>
      <c r="Y397" s="255"/>
      <c r="Z397" s="255"/>
      <c r="AA397" s="255"/>
      <c r="AB397" s="255"/>
      <c r="AC397" s="255"/>
      <c r="AD397" s="255"/>
      <c r="AE397" s="255"/>
      <c r="AF397" s="255"/>
      <c r="AG397" s="255"/>
      <c r="AH397" s="255"/>
      <c r="AI397" s="255"/>
    </row>
    <row r="398" spans="15:35" ht="12.75">
      <c r="O398" s="255"/>
      <c r="P398" s="255"/>
      <c r="Q398" s="255"/>
      <c r="R398" s="255"/>
      <c r="S398" s="255"/>
      <c r="T398" s="255"/>
      <c r="U398" s="255"/>
      <c r="V398" s="255"/>
      <c r="W398" s="255"/>
      <c r="X398" s="255"/>
      <c r="Y398" s="255"/>
      <c r="Z398" s="255"/>
      <c r="AA398" s="255"/>
      <c r="AB398" s="255"/>
      <c r="AC398" s="255"/>
      <c r="AD398" s="255"/>
      <c r="AE398" s="255"/>
      <c r="AF398" s="255"/>
      <c r="AG398" s="255"/>
      <c r="AH398" s="255"/>
      <c r="AI398" s="255"/>
    </row>
    <row r="399" spans="15:35" ht="12.75">
      <c r="O399" s="255"/>
      <c r="P399" s="255"/>
      <c r="Q399" s="255"/>
      <c r="R399" s="255"/>
      <c r="S399" s="255"/>
      <c r="T399" s="255"/>
      <c r="U399" s="255"/>
      <c r="V399" s="255"/>
      <c r="W399" s="255"/>
      <c r="X399" s="255"/>
      <c r="Y399" s="255"/>
      <c r="Z399" s="255"/>
      <c r="AA399" s="255"/>
      <c r="AB399" s="255"/>
      <c r="AC399" s="255"/>
      <c r="AD399" s="255"/>
      <c r="AE399" s="255"/>
      <c r="AF399" s="255"/>
      <c r="AG399" s="255"/>
      <c r="AH399" s="255"/>
      <c r="AI399" s="255"/>
    </row>
    <row r="400" spans="15:35" ht="12.75">
      <c r="O400" s="255"/>
      <c r="P400" s="255"/>
      <c r="Q400" s="255"/>
      <c r="R400" s="255"/>
      <c r="S400" s="255"/>
      <c r="T400" s="255"/>
      <c r="U400" s="255"/>
      <c r="V400" s="255"/>
      <c r="W400" s="255"/>
      <c r="X400" s="255"/>
      <c r="Y400" s="255"/>
      <c r="Z400" s="255"/>
      <c r="AA400" s="255"/>
      <c r="AB400" s="255"/>
      <c r="AC400" s="255"/>
      <c r="AD400" s="255"/>
      <c r="AE400" s="255"/>
      <c r="AF400" s="255"/>
      <c r="AG400" s="255"/>
      <c r="AH400" s="255"/>
      <c r="AI400" s="255"/>
    </row>
    <row r="401" spans="15:35" ht="12.75">
      <c r="O401" s="255"/>
      <c r="P401" s="255"/>
      <c r="Q401" s="255"/>
      <c r="R401" s="255"/>
      <c r="S401" s="255"/>
      <c r="T401" s="255"/>
      <c r="U401" s="255"/>
      <c r="V401" s="255"/>
      <c r="W401" s="255"/>
      <c r="X401" s="255"/>
      <c r="Y401" s="255"/>
      <c r="Z401" s="255"/>
      <c r="AA401" s="255"/>
      <c r="AB401" s="255"/>
      <c r="AC401" s="255"/>
      <c r="AD401" s="255"/>
      <c r="AE401" s="255"/>
      <c r="AF401" s="255"/>
      <c r="AG401" s="255"/>
      <c r="AH401" s="255"/>
      <c r="AI401" s="255"/>
    </row>
    <row r="402" spans="15:35" ht="12.75">
      <c r="O402" s="255"/>
      <c r="P402" s="255"/>
      <c r="Q402" s="255"/>
      <c r="R402" s="255"/>
      <c r="S402" s="255"/>
      <c r="T402" s="255"/>
      <c r="U402" s="255"/>
      <c r="V402" s="255"/>
      <c r="W402" s="255"/>
      <c r="X402" s="255"/>
      <c r="Y402" s="255"/>
      <c r="Z402" s="255"/>
      <c r="AA402" s="255"/>
      <c r="AB402" s="255"/>
      <c r="AC402" s="255"/>
      <c r="AD402" s="255"/>
      <c r="AE402" s="255"/>
      <c r="AF402" s="255"/>
      <c r="AG402" s="255"/>
      <c r="AH402" s="255"/>
      <c r="AI402" s="255"/>
    </row>
    <row r="403" spans="15:35" ht="12.75">
      <c r="O403" s="255"/>
      <c r="P403" s="255"/>
      <c r="Q403" s="255"/>
      <c r="R403" s="255"/>
      <c r="S403" s="255"/>
      <c r="T403" s="255"/>
      <c r="U403" s="255"/>
      <c r="V403" s="255"/>
      <c r="W403" s="255"/>
      <c r="X403" s="255"/>
      <c r="Y403" s="255"/>
      <c r="Z403" s="255"/>
      <c r="AA403" s="255"/>
      <c r="AB403" s="255"/>
      <c r="AC403" s="255"/>
      <c r="AD403" s="255"/>
      <c r="AE403" s="255"/>
      <c r="AF403" s="255"/>
      <c r="AG403" s="255"/>
      <c r="AH403" s="255"/>
      <c r="AI403" s="255"/>
    </row>
    <row r="404" spans="15:35" ht="12.75">
      <c r="O404" s="255"/>
      <c r="P404" s="255"/>
      <c r="Q404" s="255"/>
      <c r="R404" s="255"/>
      <c r="S404" s="255"/>
      <c r="T404" s="255"/>
      <c r="U404" s="255"/>
      <c r="V404" s="255"/>
      <c r="W404" s="255"/>
      <c r="X404" s="255"/>
      <c r="Y404" s="255"/>
      <c r="Z404" s="255"/>
      <c r="AA404" s="255"/>
      <c r="AB404" s="255"/>
      <c r="AC404" s="255"/>
      <c r="AD404" s="255"/>
      <c r="AE404" s="255"/>
      <c r="AF404" s="255"/>
      <c r="AG404" s="255"/>
      <c r="AH404" s="255"/>
      <c r="AI404" s="255"/>
    </row>
    <row r="405" spans="15:35" ht="12.75">
      <c r="O405" s="255"/>
      <c r="P405" s="255"/>
      <c r="Q405" s="255"/>
      <c r="R405" s="255"/>
      <c r="S405" s="255"/>
      <c r="T405" s="255"/>
      <c r="U405" s="255"/>
      <c r="V405" s="255"/>
      <c r="W405" s="255"/>
      <c r="X405" s="255"/>
      <c r="Y405" s="255"/>
      <c r="Z405" s="255"/>
      <c r="AA405" s="255"/>
      <c r="AB405" s="255"/>
      <c r="AC405" s="255"/>
      <c r="AD405" s="255"/>
      <c r="AE405" s="255"/>
      <c r="AF405" s="255"/>
      <c r="AG405" s="255"/>
      <c r="AH405" s="255"/>
      <c r="AI405" s="255"/>
    </row>
    <row r="406" spans="15:35" ht="12.75">
      <c r="O406" s="255"/>
      <c r="P406" s="255"/>
      <c r="Q406" s="255"/>
      <c r="R406" s="255"/>
      <c r="S406" s="255"/>
      <c r="T406" s="255"/>
      <c r="U406" s="255"/>
      <c r="V406" s="255"/>
      <c r="W406" s="255"/>
      <c r="X406" s="255"/>
      <c r="Y406" s="255"/>
      <c r="Z406" s="255"/>
      <c r="AA406" s="255"/>
      <c r="AB406" s="255"/>
      <c r="AC406" s="255"/>
      <c r="AD406" s="255"/>
      <c r="AE406" s="255"/>
      <c r="AF406" s="255"/>
      <c r="AG406" s="255"/>
      <c r="AH406" s="255"/>
      <c r="AI406" s="255"/>
    </row>
    <row r="407" spans="15:35" ht="12.75">
      <c r="O407" s="255"/>
      <c r="P407" s="255"/>
      <c r="Q407" s="255"/>
      <c r="R407" s="255"/>
      <c r="S407" s="255"/>
      <c r="T407" s="255"/>
      <c r="U407" s="255"/>
      <c r="V407" s="255"/>
      <c r="W407" s="255"/>
      <c r="X407" s="255"/>
      <c r="Y407" s="255"/>
      <c r="Z407" s="255"/>
      <c r="AA407" s="255"/>
      <c r="AB407" s="255"/>
      <c r="AC407" s="255"/>
      <c r="AD407" s="255"/>
      <c r="AE407" s="255"/>
      <c r="AF407" s="255"/>
      <c r="AG407" s="255"/>
      <c r="AH407" s="255"/>
      <c r="AI407" s="255"/>
    </row>
    <row r="408" spans="15:35" ht="12.75">
      <c r="O408" s="255"/>
      <c r="P408" s="255"/>
      <c r="Q408" s="255"/>
      <c r="R408" s="255"/>
      <c r="S408" s="255"/>
      <c r="T408" s="255"/>
      <c r="U408" s="255"/>
      <c r="V408" s="255"/>
      <c r="W408" s="255"/>
      <c r="X408" s="255"/>
      <c r="Y408" s="255"/>
      <c r="Z408" s="255"/>
      <c r="AA408" s="255"/>
      <c r="AB408" s="255"/>
      <c r="AC408" s="255"/>
      <c r="AD408" s="255"/>
      <c r="AE408" s="255"/>
      <c r="AF408" s="255"/>
      <c r="AG408" s="255"/>
      <c r="AH408" s="255"/>
      <c r="AI408" s="255"/>
    </row>
  </sheetData>
  <sheetProtection/>
  <mergeCells count="9">
    <mergeCell ref="A4:S9"/>
    <mergeCell ref="T11:V11"/>
    <mergeCell ref="Q11:S11"/>
    <mergeCell ref="K11:M11"/>
    <mergeCell ref="N11:P11"/>
    <mergeCell ref="A11:A12"/>
    <mergeCell ref="B11:D11"/>
    <mergeCell ref="E11:G11"/>
    <mergeCell ref="H11:J11"/>
  </mergeCells>
  <printOptions/>
  <pageMargins left="0.75" right="0.75" top="1" bottom="1" header="0.5" footer="0.5"/>
  <pageSetup fitToHeight="1" fitToWidth="1" horizontalDpi="600" verticalDpi="600" orientation="landscape" scale="39" r:id="rId2"/>
  <headerFooter alignWithMargins="0">
    <oddFooter>&amp;C&amp;14B-&amp;P-4</oddFooter>
  </headerFooter>
  <ignoredErrors>
    <ignoredError sqref="D29:P29 R29:V29" formula="1"/>
  </ignoredErrors>
  <drawing r:id="rId1"/>
</worksheet>
</file>

<file path=xl/worksheets/sheet18.xml><?xml version="1.0" encoding="utf-8"?>
<worksheet xmlns="http://schemas.openxmlformats.org/spreadsheetml/2006/main" xmlns:r="http://schemas.openxmlformats.org/officeDocument/2006/relationships">
  <sheetPr>
    <pageSetUpPr fitToPage="1"/>
  </sheetPr>
  <dimension ref="A1:AC123"/>
  <sheetViews>
    <sheetView zoomScalePageLayoutView="0" workbookViewId="0" topLeftCell="A1">
      <selection activeCell="A1" sqref="A1"/>
    </sheetView>
  </sheetViews>
  <sheetFormatPr defaultColWidth="9.140625" defaultRowHeight="12.75"/>
  <cols>
    <col min="1" max="1" width="13.28125" style="37" customWidth="1"/>
    <col min="2" max="2" width="11.00390625" style="37" customWidth="1"/>
    <col min="3" max="3" width="11.8515625" style="37" bestFit="1" customWidth="1"/>
    <col min="4" max="4" width="9.28125" style="37" bestFit="1" customWidth="1"/>
    <col min="5" max="5" width="9.28125" style="37" customWidth="1"/>
    <col min="6" max="6" width="9.140625" style="37" customWidth="1"/>
    <col min="7" max="7" width="8.28125" style="37" customWidth="1"/>
    <col min="8" max="8" width="9.421875" style="37" customWidth="1"/>
    <col min="9" max="9" width="8.8515625" style="37" customWidth="1"/>
    <col min="10" max="10" width="9.00390625" style="37" customWidth="1"/>
    <col min="11" max="11" width="9.28125" style="37" customWidth="1"/>
    <col min="12" max="12" width="8.8515625" style="37" bestFit="1" customWidth="1"/>
    <col min="13" max="13" width="9.28125" style="37" bestFit="1" customWidth="1"/>
    <col min="14" max="15" width="9.00390625" style="37" customWidth="1"/>
    <col min="16" max="16" width="8.28125" style="37" customWidth="1"/>
    <col min="17" max="18" width="9.28125" style="37" bestFit="1" customWidth="1"/>
    <col min="19" max="19" width="8.421875" style="37" customWidth="1"/>
    <col min="20" max="21" width="13.8515625" style="37" customWidth="1"/>
    <col min="22" max="22" width="8.421875" style="37" customWidth="1"/>
    <col min="23" max="16384" width="9.140625" style="37" customWidth="1"/>
  </cols>
  <sheetData>
    <row r="1" ht="26.25">
      <c r="A1" s="227" t="s">
        <v>181</v>
      </c>
    </row>
    <row r="2" spans="1:16" ht="18">
      <c r="A2" s="32" t="s">
        <v>76</v>
      </c>
      <c r="B2" s="33"/>
      <c r="C2" s="33"/>
      <c r="D2" s="33"/>
      <c r="E2" s="33"/>
      <c r="F2" s="33"/>
      <c r="G2" s="33"/>
      <c r="H2" s="33"/>
      <c r="I2" s="33"/>
      <c r="J2" s="33"/>
      <c r="K2" s="33"/>
      <c r="L2" s="33"/>
      <c r="M2" s="33"/>
      <c r="N2" s="33"/>
      <c r="O2" s="33"/>
      <c r="P2" s="33"/>
    </row>
    <row r="3" spans="1:16" ht="15" customHeight="1">
      <c r="A3" s="39"/>
      <c r="B3" s="33"/>
      <c r="C3" s="33"/>
      <c r="D3" s="33"/>
      <c r="E3" s="33"/>
      <c r="F3" s="33"/>
      <c r="G3" s="33"/>
      <c r="H3" s="33"/>
      <c r="I3" s="33"/>
      <c r="J3" s="33"/>
      <c r="K3" s="33"/>
      <c r="L3" s="33"/>
      <c r="M3" s="33"/>
      <c r="N3" s="33"/>
      <c r="O3" s="33"/>
      <c r="P3" s="33"/>
    </row>
    <row r="4" spans="1:16" ht="15" customHeight="1">
      <c r="A4" s="543" t="s">
        <v>154</v>
      </c>
      <c r="B4" s="543"/>
      <c r="C4" s="543"/>
      <c r="D4" s="543"/>
      <c r="E4" s="543"/>
      <c r="F4" s="543"/>
      <c r="G4" s="543"/>
      <c r="H4" s="543"/>
      <c r="I4" s="543"/>
      <c r="J4" s="543"/>
      <c r="K4" s="543"/>
      <c r="L4" s="224"/>
      <c r="M4" s="224"/>
      <c r="N4" s="224"/>
      <c r="O4" s="224"/>
      <c r="P4" s="224"/>
    </row>
    <row r="5" spans="1:16" ht="15" thickBot="1">
      <c r="A5" s="107"/>
      <c r="B5" s="107"/>
      <c r="C5" s="107"/>
      <c r="D5" s="107"/>
      <c r="E5" s="107"/>
      <c r="F5" s="107"/>
      <c r="G5" s="107"/>
      <c r="H5" s="107"/>
      <c r="I5" s="107"/>
      <c r="J5" s="107"/>
      <c r="K5" s="107"/>
      <c r="L5" s="107"/>
      <c r="M5" s="107"/>
      <c r="N5" s="107"/>
      <c r="O5" s="107"/>
      <c r="P5" s="107"/>
    </row>
    <row r="6" spans="1:22" s="182" customFormat="1" ht="12.75" customHeight="1" thickBot="1">
      <c r="A6" s="545" t="s">
        <v>8</v>
      </c>
      <c r="B6" s="563" t="s">
        <v>13</v>
      </c>
      <c r="C6" s="564"/>
      <c r="D6" s="565"/>
      <c r="E6" s="563" t="s">
        <v>121</v>
      </c>
      <c r="F6" s="564"/>
      <c r="G6" s="565"/>
      <c r="H6" s="563" t="s">
        <v>123</v>
      </c>
      <c r="I6" s="564"/>
      <c r="J6" s="565"/>
      <c r="K6" s="563" t="s">
        <v>120</v>
      </c>
      <c r="L6" s="564"/>
      <c r="M6" s="565"/>
      <c r="N6" s="563" t="s">
        <v>122</v>
      </c>
      <c r="O6" s="564"/>
      <c r="P6" s="565"/>
      <c r="Q6" s="563" t="s">
        <v>124</v>
      </c>
      <c r="R6" s="564"/>
      <c r="S6" s="565"/>
      <c r="T6" s="563" t="s">
        <v>7</v>
      </c>
      <c r="U6" s="564"/>
      <c r="V6" s="565"/>
    </row>
    <row r="7" spans="1:22" s="182" customFormat="1" ht="30" customHeight="1" thickBot="1">
      <c r="A7" s="546"/>
      <c r="B7" s="333" t="s">
        <v>16</v>
      </c>
      <c r="C7" s="231" t="s">
        <v>10</v>
      </c>
      <c r="D7" s="232" t="s">
        <v>17</v>
      </c>
      <c r="E7" s="333" t="s">
        <v>16</v>
      </c>
      <c r="F7" s="231" t="s">
        <v>10</v>
      </c>
      <c r="G7" s="232" t="s">
        <v>17</v>
      </c>
      <c r="H7" s="333" t="s">
        <v>16</v>
      </c>
      <c r="I7" s="231" t="s">
        <v>10</v>
      </c>
      <c r="J7" s="232" t="s">
        <v>17</v>
      </c>
      <c r="K7" s="333" t="s">
        <v>16</v>
      </c>
      <c r="L7" s="231" t="s">
        <v>10</v>
      </c>
      <c r="M7" s="232" t="s">
        <v>17</v>
      </c>
      <c r="N7" s="333" t="s">
        <v>16</v>
      </c>
      <c r="O7" s="231" t="s">
        <v>10</v>
      </c>
      <c r="P7" s="232" t="s">
        <v>17</v>
      </c>
      <c r="Q7" s="333" t="s">
        <v>16</v>
      </c>
      <c r="R7" s="231" t="s">
        <v>10</v>
      </c>
      <c r="S7" s="232" t="s">
        <v>17</v>
      </c>
      <c r="T7" s="333" t="s">
        <v>16</v>
      </c>
      <c r="U7" s="231" t="s">
        <v>10</v>
      </c>
      <c r="V7" s="232" t="s">
        <v>17</v>
      </c>
    </row>
    <row r="8" spans="1:22" ht="12.75">
      <c r="A8" s="400">
        <v>1999</v>
      </c>
      <c r="B8" s="397">
        <v>103941</v>
      </c>
      <c r="C8" s="268">
        <v>121153</v>
      </c>
      <c r="D8" s="251">
        <f aca="true" t="shared" si="0" ref="D8:D23">IF(C8=0,"NA",B8/C8)</f>
        <v>0.857931706189694</v>
      </c>
      <c r="E8" s="252">
        <v>18864</v>
      </c>
      <c r="F8" s="268">
        <v>22056</v>
      </c>
      <c r="G8" s="251">
        <f aca="true" t="shared" si="1" ref="G8:G23">IF(F8=0,"NA",E8/F8)</f>
        <v>0.8552774755168662</v>
      </c>
      <c r="H8" s="252"/>
      <c r="I8" s="268"/>
      <c r="J8" s="251"/>
      <c r="K8" s="252">
        <v>226</v>
      </c>
      <c r="L8" s="268">
        <v>244</v>
      </c>
      <c r="M8" s="251">
        <f aca="true" t="shared" si="2" ref="M8:M23">IF(L8=0,"NA",K8/L8)</f>
        <v>0.9262295081967213</v>
      </c>
      <c r="N8" s="252">
        <v>2</v>
      </c>
      <c r="O8" s="268">
        <v>3</v>
      </c>
      <c r="P8" s="251">
        <f aca="true" t="shared" si="3" ref="P8:P22">IF(O8=0,"NA",N8/O8)</f>
        <v>0.6666666666666666</v>
      </c>
      <c r="Q8" s="252"/>
      <c r="R8" s="268"/>
      <c r="S8" s="251"/>
      <c r="T8" s="252">
        <f aca="true" t="shared" si="4" ref="T8:T23">SUM(Q8,N8,K8,H8,E8,B8)</f>
        <v>123033</v>
      </c>
      <c r="U8" s="268">
        <f aca="true" t="shared" si="5" ref="U8:U23">SUM(R8,O8,L8,I8,F8,C8)</f>
        <v>143456</v>
      </c>
      <c r="V8" s="251">
        <f aca="true" t="shared" si="6" ref="V8:V23">IF(U8=0,"NA",T8/U8)</f>
        <v>0.8576357907651126</v>
      </c>
    </row>
    <row r="9" spans="1:22" ht="12.75">
      <c r="A9" s="401">
        <v>2000</v>
      </c>
      <c r="B9" s="398">
        <v>136173</v>
      </c>
      <c r="C9" s="263">
        <v>157477</v>
      </c>
      <c r="D9" s="34">
        <f t="shared" si="0"/>
        <v>0.8647167522876357</v>
      </c>
      <c r="E9" s="229">
        <v>24238</v>
      </c>
      <c r="F9" s="263">
        <v>27895</v>
      </c>
      <c r="G9" s="34">
        <f t="shared" si="1"/>
        <v>0.8689012367807851</v>
      </c>
      <c r="H9" s="229"/>
      <c r="I9" s="263"/>
      <c r="J9" s="34"/>
      <c r="K9" s="229">
        <v>258</v>
      </c>
      <c r="L9" s="263">
        <v>279</v>
      </c>
      <c r="M9" s="34">
        <f t="shared" si="2"/>
        <v>0.9247311827956989</v>
      </c>
      <c r="N9" s="229">
        <v>0</v>
      </c>
      <c r="O9" s="263">
        <v>3</v>
      </c>
      <c r="P9" s="34">
        <f t="shared" si="3"/>
        <v>0</v>
      </c>
      <c r="Q9" s="229"/>
      <c r="R9" s="263"/>
      <c r="S9" s="34"/>
      <c r="T9" s="229">
        <f t="shared" si="4"/>
        <v>160669</v>
      </c>
      <c r="U9" s="263">
        <f t="shared" si="5"/>
        <v>185654</v>
      </c>
      <c r="V9" s="34">
        <f t="shared" si="6"/>
        <v>0.865421698428259</v>
      </c>
    </row>
    <row r="10" spans="1:22" ht="12.75">
      <c r="A10" s="401">
        <v>2001</v>
      </c>
      <c r="B10" s="398">
        <v>144884</v>
      </c>
      <c r="C10" s="263">
        <v>171127</v>
      </c>
      <c r="D10" s="34">
        <f t="shared" si="0"/>
        <v>0.8466460581907005</v>
      </c>
      <c r="E10" s="229">
        <v>26695</v>
      </c>
      <c r="F10" s="263">
        <v>31865</v>
      </c>
      <c r="G10" s="34">
        <f t="shared" si="1"/>
        <v>0.8377530205554684</v>
      </c>
      <c r="H10" s="229"/>
      <c r="I10" s="263"/>
      <c r="J10" s="34"/>
      <c r="K10" s="229">
        <v>232</v>
      </c>
      <c r="L10" s="263">
        <v>253</v>
      </c>
      <c r="M10" s="34">
        <f t="shared" si="2"/>
        <v>0.9169960474308301</v>
      </c>
      <c r="N10" s="229">
        <v>3</v>
      </c>
      <c r="O10" s="263">
        <v>3</v>
      </c>
      <c r="P10" s="34">
        <f t="shared" si="3"/>
        <v>1</v>
      </c>
      <c r="Q10" s="229"/>
      <c r="R10" s="263"/>
      <c r="S10" s="34"/>
      <c r="T10" s="229">
        <f t="shared" si="4"/>
        <v>171814</v>
      </c>
      <c r="U10" s="263">
        <f t="shared" si="5"/>
        <v>203248</v>
      </c>
      <c r="V10" s="34">
        <f t="shared" si="6"/>
        <v>0.8453416515783673</v>
      </c>
    </row>
    <row r="11" spans="1:22" ht="12.75">
      <c r="A11" s="401">
        <v>2002</v>
      </c>
      <c r="B11" s="398">
        <v>172185</v>
      </c>
      <c r="C11" s="263">
        <v>195544</v>
      </c>
      <c r="D11" s="34">
        <f t="shared" si="0"/>
        <v>0.8805435093891911</v>
      </c>
      <c r="E11" s="229">
        <v>33938</v>
      </c>
      <c r="F11" s="263">
        <v>38759</v>
      </c>
      <c r="G11" s="34">
        <f t="shared" si="1"/>
        <v>0.8756159859645501</v>
      </c>
      <c r="H11" s="229"/>
      <c r="I11" s="263"/>
      <c r="J11" s="34"/>
      <c r="K11" s="229">
        <v>414</v>
      </c>
      <c r="L11" s="263">
        <v>451</v>
      </c>
      <c r="M11" s="34">
        <f t="shared" si="2"/>
        <v>0.917960088691796</v>
      </c>
      <c r="N11" s="229">
        <v>3</v>
      </c>
      <c r="O11" s="263">
        <v>4</v>
      </c>
      <c r="P11" s="34">
        <f t="shared" si="3"/>
        <v>0.75</v>
      </c>
      <c r="Q11" s="229"/>
      <c r="R11" s="263"/>
      <c r="S11" s="34"/>
      <c r="T11" s="229">
        <f t="shared" si="4"/>
        <v>206540</v>
      </c>
      <c r="U11" s="263">
        <f t="shared" si="5"/>
        <v>234758</v>
      </c>
      <c r="V11" s="34">
        <f t="shared" si="6"/>
        <v>0.8797996234420127</v>
      </c>
    </row>
    <row r="12" spans="1:22" ht="12.75">
      <c r="A12" s="401">
        <v>2003</v>
      </c>
      <c r="B12" s="398">
        <v>195867</v>
      </c>
      <c r="C12" s="263">
        <v>216302</v>
      </c>
      <c r="D12" s="34">
        <f t="shared" si="0"/>
        <v>0.905525607715139</v>
      </c>
      <c r="E12" s="229">
        <v>38276</v>
      </c>
      <c r="F12" s="263">
        <v>42869</v>
      </c>
      <c r="G12" s="34">
        <f t="shared" si="1"/>
        <v>0.8928596421656675</v>
      </c>
      <c r="H12" s="229"/>
      <c r="I12" s="263"/>
      <c r="J12" s="34"/>
      <c r="K12" s="229">
        <v>485</v>
      </c>
      <c r="L12" s="263">
        <v>525</v>
      </c>
      <c r="M12" s="34">
        <f t="shared" si="2"/>
        <v>0.9238095238095239</v>
      </c>
      <c r="N12" s="229">
        <v>3</v>
      </c>
      <c r="O12" s="263">
        <v>3</v>
      </c>
      <c r="P12" s="34">
        <f t="shared" si="3"/>
        <v>1</v>
      </c>
      <c r="Q12" s="229"/>
      <c r="R12" s="263"/>
      <c r="S12" s="34"/>
      <c r="T12" s="229">
        <f t="shared" si="4"/>
        <v>234631</v>
      </c>
      <c r="U12" s="263">
        <f t="shared" si="5"/>
        <v>259699</v>
      </c>
      <c r="V12" s="34">
        <f t="shared" si="6"/>
        <v>0.9034728666648697</v>
      </c>
    </row>
    <row r="13" spans="1:22" ht="12.75">
      <c r="A13" s="401">
        <v>2004</v>
      </c>
      <c r="B13" s="398">
        <v>218227</v>
      </c>
      <c r="C13" s="263">
        <v>235660</v>
      </c>
      <c r="D13" s="34">
        <f t="shared" si="0"/>
        <v>0.9260247814648223</v>
      </c>
      <c r="E13" s="229">
        <v>47584</v>
      </c>
      <c r="F13" s="263">
        <v>51947</v>
      </c>
      <c r="G13" s="34">
        <f t="shared" si="1"/>
        <v>0.9160105492136216</v>
      </c>
      <c r="H13" s="229"/>
      <c r="I13" s="263"/>
      <c r="J13" s="34"/>
      <c r="K13" s="229">
        <v>184</v>
      </c>
      <c r="L13" s="263">
        <v>196</v>
      </c>
      <c r="M13" s="34">
        <f t="shared" si="2"/>
        <v>0.9387755102040817</v>
      </c>
      <c r="N13" s="229">
        <v>3</v>
      </c>
      <c r="O13" s="263">
        <v>3</v>
      </c>
      <c r="P13" s="34">
        <f t="shared" si="3"/>
        <v>1</v>
      </c>
      <c r="Q13" s="229"/>
      <c r="R13" s="263"/>
      <c r="S13" s="34"/>
      <c r="T13" s="229">
        <f t="shared" si="4"/>
        <v>265998</v>
      </c>
      <c r="U13" s="263">
        <f t="shared" si="5"/>
        <v>287806</v>
      </c>
      <c r="V13" s="34">
        <f t="shared" si="6"/>
        <v>0.9242267360652662</v>
      </c>
    </row>
    <row r="14" spans="1:22" ht="12.75">
      <c r="A14" s="401">
        <v>2005</v>
      </c>
      <c r="B14" s="398">
        <v>234984</v>
      </c>
      <c r="C14" s="263">
        <v>249940</v>
      </c>
      <c r="D14" s="34">
        <f t="shared" si="0"/>
        <v>0.9401616387933104</v>
      </c>
      <c r="E14" s="229">
        <v>46138</v>
      </c>
      <c r="F14" s="263">
        <v>49474</v>
      </c>
      <c r="G14" s="34">
        <f t="shared" si="1"/>
        <v>0.9325706431661075</v>
      </c>
      <c r="H14" s="229"/>
      <c r="I14" s="263"/>
      <c r="J14" s="34"/>
      <c r="K14" s="229">
        <v>325</v>
      </c>
      <c r="L14" s="263">
        <v>340</v>
      </c>
      <c r="M14" s="34">
        <f t="shared" si="2"/>
        <v>0.9558823529411765</v>
      </c>
      <c r="N14" s="229">
        <v>11</v>
      </c>
      <c r="O14" s="263">
        <v>11</v>
      </c>
      <c r="P14" s="34">
        <f t="shared" si="3"/>
        <v>1</v>
      </c>
      <c r="Q14" s="229"/>
      <c r="R14" s="263"/>
      <c r="S14" s="34"/>
      <c r="T14" s="229">
        <f t="shared" si="4"/>
        <v>281458</v>
      </c>
      <c r="U14" s="263">
        <f t="shared" si="5"/>
        <v>299765</v>
      </c>
      <c r="V14" s="34">
        <f t="shared" si="6"/>
        <v>0.9389288275816056</v>
      </c>
    </row>
    <row r="15" spans="1:22" ht="12.75">
      <c r="A15" s="401">
        <v>2006</v>
      </c>
      <c r="B15" s="398">
        <v>228192</v>
      </c>
      <c r="C15" s="263">
        <v>240253</v>
      </c>
      <c r="D15" s="34">
        <f t="shared" si="0"/>
        <v>0.9497987538136881</v>
      </c>
      <c r="E15" s="229">
        <v>42064</v>
      </c>
      <c r="F15" s="263">
        <v>44440</v>
      </c>
      <c r="G15" s="34">
        <f t="shared" si="1"/>
        <v>0.9465346534653465</v>
      </c>
      <c r="H15" s="229"/>
      <c r="I15" s="263"/>
      <c r="J15" s="34"/>
      <c r="K15" s="229">
        <v>286</v>
      </c>
      <c r="L15" s="263">
        <v>299</v>
      </c>
      <c r="M15" s="34">
        <f t="shared" si="2"/>
        <v>0.9565217391304348</v>
      </c>
      <c r="N15" s="229">
        <v>20</v>
      </c>
      <c r="O15" s="263">
        <v>22</v>
      </c>
      <c r="P15" s="34">
        <f t="shared" si="3"/>
        <v>0.9090909090909091</v>
      </c>
      <c r="Q15" s="229"/>
      <c r="R15" s="263"/>
      <c r="S15" s="34"/>
      <c r="T15" s="229">
        <f t="shared" si="4"/>
        <v>270562</v>
      </c>
      <c r="U15" s="263">
        <f t="shared" si="5"/>
        <v>285014</v>
      </c>
      <c r="V15" s="34">
        <f t="shared" si="6"/>
        <v>0.9492937189050362</v>
      </c>
    </row>
    <row r="16" spans="1:22" ht="12.75">
      <c r="A16" s="401">
        <v>2007</v>
      </c>
      <c r="B16" s="398">
        <v>247853</v>
      </c>
      <c r="C16" s="263">
        <v>256519</v>
      </c>
      <c r="D16" s="34">
        <f t="shared" si="0"/>
        <v>0.9662169274010892</v>
      </c>
      <c r="E16" s="229">
        <v>40516</v>
      </c>
      <c r="F16" s="263">
        <v>42236</v>
      </c>
      <c r="G16" s="34">
        <f t="shared" si="1"/>
        <v>0.9592764466332039</v>
      </c>
      <c r="H16" s="229"/>
      <c r="I16" s="263"/>
      <c r="J16" s="34"/>
      <c r="K16" s="229">
        <v>62</v>
      </c>
      <c r="L16" s="263">
        <v>64</v>
      </c>
      <c r="M16" s="34">
        <f t="shared" si="2"/>
        <v>0.96875</v>
      </c>
      <c r="N16" s="229">
        <v>22</v>
      </c>
      <c r="O16" s="263">
        <v>23</v>
      </c>
      <c r="P16" s="34">
        <f t="shared" si="3"/>
        <v>0.9565217391304348</v>
      </c>
      <c r="Q16" s="229">
        <v>2537</v>
      </c>
      <c r="R16" s="263">
        <v>2794</v>
      </c>
      <c r="S16" s="34">
        <f aca="true" t="shared" si="7" ref="S16:S23">IF(R16=0,"NA",Q16/R16)</f>
        <v>0.9080171796707229</v>
      </c>
      <c r="T16" s="229">
        <f t="shared" si="4"/>
        <v>290990</v>
      </c>
      <c r="U16" s="263">
        <f t="shared" si="5"/>
        <v>301636</v>
      </c>
      <c r="V16" s="34">
        <f t="shared" si="6"/>
        <v>0.9647058043469613</v>
      </c>
    </row>
    <row r="17" spans="1:22" ht="12.75">
      <c r="A17" s="401">
        <v>2008</v>
      </c>
      <c r="B17" s="398">
        <v>238047</v>
      </c>
      <c r="C17" s="263">
        <v>244604</v>
      </c>
      <c r="D17" s="34">
        <f t="shared" si="0"/>
        <v>0.9731934064855848</v>
      </c>
      <c r="E17" s="229">
        <v>41280</v>
      </c>
      <c r="F17" s="263">
        <v>42620</v>
      </c>
      <c r="G17" s="34">
        <f t="shared" si="1"/>
        <v>0.9685593618019709</v>
      </c>
      <c r="H17" s="229">
        <v>9686</v>
      </c>
      <c r="I17" s="263">
        <v>10253</v>
      </c>
      <c r="J17" s="34">
        <f aca="true" t="shared" si="8" ref="J17:J23">IF(I17=0,"NA",H17/I17)</f>
        <v>0.9446991124548912</v>
      </c>
      <c r="K17" s="229">
        <v>68</v>
      </c>
      <c r="L17" s="263">
        <v>72</v>
      </c>
      <c r="M17" s="34">
        <f t="shared" si="2"/>
        <v>0.9444444444444444</v>
      </c>
      <c r="N17" s="229">
        <v>22</v>
      </c>
      <c r="O17" s="263">
        <v>23</v>
      </c>
      <c r="P17" s="34">
        <f t="shared" si="3"/>
        <v>0.9565217391304348</v>
      </c>
      <c r="Q17" s="229">
        <v>3094</v>
      </c>
      <c r="R17" s="263">
        <v>3418</v>
      </c>
      <c r="S17" s="34">
        <f t="shared" si="7"/>
        <v>0.9052077238150965</v>
      </c>
      <c r="T17" s="229">
        <f t="shared" si="4"/>
        <v>292197</v>
      </c>
      <c r="U17" s="263">
        <f t="shared" si="5"/>
        <v>300990</v>
      </c>
      <c r="V17" s="34">
        <f t="shared" si="6"/>
        <v>0.970786404863949</v>
      </c>
    </row>
    <row r="18" spans="1:22" ht="12.75">
      <c r="A18" s="401">
        <v>2009</v>
      </c>
      <c r="B18" s="398">
        <v>190716</v>
      </c>
      <c r="C18" s="263">
        <v>195029</v>
      </c>
      <c r="D18" s="34">
        <f t="shared" si="0"/>
        <v>0.9778853401289039</v>
      </c>
      <c r="E18" s="229">
        <v>25553</v>
      </c>
      <c r="F18" s="263">
        <v>26118</v>
      </c>
      <c r="G18" s="34">
        <f t="shared" si="1"/>
        <v>0.9783674094494219</v>
      </c>
      <c r="H18" s="229">
        <v>6036</v>
      </c>
      <c r="I18" s="263">
        <v>6411</v>
      </c>
      <c r="J18" s="34">
        <f t="shared" si="8"/>
        <v>0.9415067852129153</v>
      </c>
      <c r="K18" s="229">
        <v>1056</v>
      </c>
      <c r="L18" s="263">
        <v>1123</v>
      </c>
      <c r="M18" s="34">
        <f t="shared" si="2"/>
        <v>0.9403383793410508</v>
      </c>
      <c r="N18" s="229">
        <v>59</v>
      </c>
      <c r="O18" s="263">
        <v>63</v>
      </c>
      <c r="P18" s="34">
        <f t="shared" si="3"/>
        <v>0.9365079365079365</v>
      </c>
      <c r="Q18" s="229">
        <v>981</v>
      </c>
      <c r="R18" s="263">
        <v>1050</v>
      </c>
      <c r="S18" s="34">
        <f t="shared" si="7"/>
        <v>0.9342857142857143</v>
      </c>
      <c r="T18" s="229">
        <f t="shared" si="4"/>
        <v>224401</v>
      </c>
      <c r="U18" s="263">
        <f t="shared" si="5"/>
        <v>229794</v>
      </c>
      <c r="V18" s="34">
        <f t="shared" si="6"/>
        <v>0.9765311539900955</v>
      </c>
    </row>
    <row r="19" spans="1:22" ht="12.75">
      <c r="A19" s="401">
        <v>2010</v>
      </c>
      <c r="B19" s="398">
        <v>232269</v>
      </c>
      <c r="C19" s="263">
        <v>236515</v>
      </c>
      <c r="D19" s="34">
        <f t="shared" si="0"/>
        <v>0.9820476502547407</v>
      </c>
      <c r="E19" s="229">
        <v>35442</v>
      </c>
      <c r="F19" s="263">
        <v>36084</v>
      </c>
      <c r="G19" s="34">
        <f t="shared" si="1"/>
        <v>0.9822081809112072</v>
      </c>
      <c r="H19" s="229">
        <v>5634</v>
      </c>
      <c r="I19" s="263">
        <v>5898</v>
      </c>
      <c r="J19" s="34">
        <f t="shared" si="8"/>
        <v>0.9552390640895219</v>
      </c>
      <c r="K19" s="229">
        <v>2168</v>
      </c>
      <c r="L19" s="263">
        <v>2318</v>
      </c>
      <c r="M19" s="34">
        <f t="shared" si="2"/>
        <v>0.9352890422778257</v>
      </c>
      <c r="N19" s="229">
        <v>81</v>
      </c>
      <c r="O19" s="263">
        <v>87</v>
      </c>
      <c r="P19" s="34">
        <f t="shared" si="3"/>
        <v>0.9310344827586207</v>
      </c>
      <c r="Q19" s="229">
        <v>1025</v>
      </c>
      <c r="R19" s="263">
        <v>1104</v>
      </c>
      <c r="S19" s="34">
        <f t="shared" si="7"/>
        <v>0.9284420289855072</v>
      </c>
      <c r="T19" s="229">
        <f t="shared" si="4"/>
        <v>276619</v>
      </c>
      <c r="U19" s="263">
        <f t="shared" si="5"/>
        <v>282006</v>
      </c>
      <c r="V19" s="34">
        <f t="shared" si="6"/>
        <v>0.9808975695552576</v>
      </c>
    </row>
    <row r="20" spans="1:22" ht="12.75">
      <c r="A20" s="401">
        <v>2011</v>
      </c>
      <c r="B20" s="398">
        <v>235907</v>
      </c>
      <c r="C20" s="263">
        <v>239185</v>
      </c>
      <c r="D20" s="34">
        <f t="shared" si="0"/>
        <v>0.9862951272027928</v>
      </c>
      <c r="E20" s="229">
        <v>42334</v>
      </c>
      <c r="F20" s="263">
        <v>42837</v>
      </c>
      <c r="G20" s="34">
        <f t="shared" si="1"/>
        <v>0.9882578145061512</v>
      </c>
      <c r="H20" s="229">
        <v>8925</v>
      </c>
      <c r="I20" s="263">
        <v>9184</v>
      </c>
      <c r="J20" s="34">
        <f t="shared" si="8"/>
        <v>0.9717987804878049</v>
      </c>
      <c r="K20" s="229">
        <v>2399</v>
      </c>
      <c r="L20" s="263">
        <v>2524</v>
      </c>
      <c r="M20" s="34">
        <f t="shared" si="2"/>
        <v>0.9504754358161648</v>
      </c>
      <c r="N20" s="229">
        <v>151</v>
      </c>
      <c r="O20" s="263">
        <v>159</v>
      </c>
      <c r="P20" s="34">
        <f t="shared" si="3"/>
        <v>0.949685534591195</v>
      </c>
      <c r="Q20" s="229">
        <v>2566</v>
      </c>
      <c r="R20" s="263">
        <v>2853</v>
      </c>
      <c r="S20" s="34">
        <f t="shared" si="7"/>
        <v>0.8994041359971959</v>
      </c>
      <c r="T20" s="229">
        <f t="shared" si="4"/>
        <v>292282</v>
      </c>
      <c r="U20" s="263">
        <f t="shared" si="5"/>
        <v>296742</v>
      </c>
      <c r="V20" s="34">
        <f t="shared" si="6"/>
        <v>0.9849701087139671</v>
      </c>
    </row>
    <row r="21" spans="1:22" ht="12.75">
      <c r="A21" s="401">
        <v>2012</v>
      </c>
      <c r="B21" s="398">
        <v>240673</v>
      </c>
      <c r="C21" s="263">
        <v>243216</v>
      </c>
      <c r="D21" s="34">
        <f t="shared" si="0"/>
        <v>0.9895442734030656</v>
      </c>
      <c r="E21" s="229">
        <v>37063</v>
      </c>
      <c r="F21" s="263">
        <v>37385</v>
      </c>
      <c r="G21" s="34">
        <f t="shared" si="1"/>
        <v>0.9913869198876555</v>
      </c>
      <c r="H21" s="229">
        <v>7092</v>
      </c>
      <c r="I21" s="263">
        <v>7269</v>
      </c>
      <c r="J21" s="34">
        <f t="shared" si="8"/>
        <v>0.9756500206355757</v>
      </c>
      <c r="K21" s="229">
        <v>2806</v>
      </c>
      <c r="L21" s="263">
        <v>2873</v>
      </c>
      <c r="M21" s="34">
        <f t="shared" si="2"/>
        <v>0.9766794291681169</v>
      </c>
      <c r="N21" s="229">
        <v>166</v>
      </c>
      <c r="O21" s="263">
        <v>174</v>
      </c>
      <c r="P21" s="34">
        <f t="shared" si="3"/>
        <v>0.9540229885057471</v>
      </c>
      <c r="Q21" s="229">
        <v>1650</v>
      </c>
      <c r="R21" s="263">
        <v>1754</v>
      </c>
      <c r="S21" s="34">
        <f t="shared" si="7"/>
        <v>0.9407069555302167</v>
      </c>
      <c r="T21" s="229">
        <f t="shared" si="4"/>
        <v>289450</v>
      </c>
      <c r="U21" s="263">
        <f t="shared" si="5"/>
        <v>292671</v>
      </c>
      <c r="V21" s="34">
        <f t="shared" si="6"/>
        <v>0.9889944681912455</v>
      </c>
    </row>
    <row r="22" spans="1:22" ht="12.75">
      <c r="A22" s="401">
        <v>2013</v>
      </c>
      <c r="B22" s="398">
        <v>56271</v>
      </c>
      <c r="C22" s="263">
        <v>57253</v>
      </c>
      <c r="D22" s="34">
        <f t="shared" si="0"/>
        <v>0.982848060363649</v>
      </c>
      <c r="E22" s="229">
        <v>7855</v>
      </c>
      <c r="F22" s="263">
        <v>7965</v>
      </c>
      <c r="G22" s="34">
        <f t="shared" si="1"/>
        <v>0.9861895794099184</v>
      </c>
      <c r="H22" s="229">
        <v>688</v>
      </c>
      <c r="I22" s="263">
        <v>741</v>
      </c>
      <c r="J22" s="34">
        <f t="shared" si="8"/>
        <v>0.9284750337381916</v>
      </c>
      <c r="K22" s="229">
        <v>709</v>
      </c>
      <c r="L22" s="263">
        <v>727</v>
      </c>
      <c r="M22" s="34">
        <f t="shared" si="2"/>
        <v>0.9752407152682255</v>
      </c>
      <c r="N22" s="229">
        <v>27</v>
      </c>
      <c r="O22" s="263">
        <v>28</v>
      </c>
      <c r="P22" s="34">
        <f t="shared" si="3"/>
        <v>0.9642857142857143</v>
      </c>
      <c r="Q22" s="229">
        <v>167</v>
      </c>
      <c r="R22" s="263">
        <v>177</v>
      </c>
      <c r="S22" s="34">
        <f t="shared" si="7"/>
        <v>0.943502824858757</v>
      </c>
      <c r="T22" s="229">
        <f t="shared" si="4"/>
        <v>65717</v>
      </c>
      <c r="U22" s="263">
        <f t="shared" si="5"/>
        <v>66891</v>
      </c>
      <c r="V22" s="34">
        <f t="shared" si="6"/>
        <v>0.9824490589167452</v>
      </c>
    </row>
    <row r="23" spans="1:22" ht="13.5" thickBot="1">
      <c r="A23" s="402">
        <v>2014</v>
      </c>
      <c r="B23" s="399">
        <v>474</v>
      </c>
      <c r="C23" s="309">
        <v>544</v>
      </c>
      <c r="D23" s="170">
        <f t="shared" si="0"/>
        <v>0.8713235294117647</v>
      </c>
      <c r="E23" s="297">
        <v>60</v>
      </c>
      <c r="F23" s="309">
        <v>69</v>
      </c>
      <c r="G23" s="170">
        <f t="shared" si="1"/>
        <v>0.8695652173913043</v>
      </c>
      <c r="H23" s="297">
        <v>5</v>
      </c>
      <c r="I23" s="309">
        <v>9</v>
      </c>
      <c r="J23" s="170">
        <f t="shared" si="8"/>
        <v>0.5555555555555556</v>
      </c>
      <c r="K23" s="297">
        <v>4</v>
      </c>
      <c r="L23" s="309">
        <v>5</v>
      </c>
      <c r="M23" s="170">
        <f t="shared" si="2"/>
        <v>0.8</v>
      </c>
      <c r="N23" s="297"/>
      <c r="O23" s="309"/>
      <c r="P23" s="170"/>
      <c r="Q23" s="297">
        <v>3</v>
      </c>
      <c r="R23" s="309">
        <v>4</v>
      </c>
      <c r="S23" s="170">
        <f t="shared" si="7"/>
        <v>0.75</v>
      </c>
      <c r="T23" s="297">
        <f t="shared" si="4"/>
        <v>546</v>
      </c>
      <c r="U23" s="309">
        <f t="shared" si="5"/>
        <v>631</v>
      </c>
      <c r="V23" s="170">
        <f t="shared" si="6"/>
        <v>0.8652931854199684</v>
      </c>
    </row>
    <row r="24" spans="1:22" ht="13.5" thickBot="1">
      <c r="A24" s="319" t="s">
        <v>7</v>
      </c>
      <c r="B24" s="115">
        <f>SUM(B8:B23)</f>
        <v>2876663</v>
      </c>
      <c r="C24" s="169">
        <f>SUM(C8:C23)</f>
        <v>3060321</v>
      </c>
      <c r="D24" s="42">
        <f>B24/C24</f>
        <v>0.9399873411972143</v>
      </c>
      <c r="E24" s="115">
        <f>SUM(E8:E23)</f>
        <v>507900</v>
      </c>
      <c r="F24" s="169">
        <f>SUM(F8:F23)</f>
        <v>544619</v>
      </c>
      <c r="G24" s="42">
        <f>E24/F24</f>
        <v>0.9325785549163728</v>
      </c>
      <c r="H24" s="115">
        <f>SUM(H8:H23)</f>
        <v>38066</v>
      </c>
      <c r="I24" s="169">
        <f>SUM(I8:I23)</f>
        <v>39765</v>
      </c>
      <c r="J24" s="42">
        <f>H24/I24</f>
        <v>0.9572739846598768</v>
      </c>
      <c r="K24" s="115">
        <f>SUM(K8:K23)</f>
        <v>11682</v>
      </c>
      <c r="L24" s="169">
        <f>SUM(L8:L23)</f>
        <v>12293</v>
      </c>
      <c r="M24" s="42">
        <f>K24/L24</f>
        <v>0.9502969169446026</v>
      </c>
      <c r="N24" s="115">
        <f>SUM(N8:N23)</f>
        <v>573</v>
      </c>
      <c r="O24" s="169">
        <f>SUM(O8:O23)</f>
        <v>609</v>
      </c>
      <c r="P24" s="42">
        <f>N24/O24</f>
        <v>0.9408866995073891</v>
      </c>
      <c r="Q24" s="115">
        <f>SUM(Q8:Q23)</f>
        <v>12023</v>
      </c>
      <c r="R24" s="169">
        <f>SUM(R8:R23)</f>
        <v>13154</v>
      </c>
      <c r="S24" s="42">
        <f>Q24/R24</f>
        <v>0.9140185494906492</v>
      </c>
      <c r="T24" s="115">
        <f>SUM(T8:T23)</f>
        <v>3446907</v>
      </c>
      <c r="U24" s="169">
        <f>SUM(U8:U23)</f>
        <v>3670761</v>
      </c>
      <c r="V24" s="42">
        <f>T24/U24</f>
        <v>0.939017004920778</v>
      </c>
    </row>
    <row r="25" spans="1:24" s="237" customFormat="1" ht="12.75">
      <c r="A25" s="222"/>
      <c r="B25" s="254"/>
      <c r="C25" s="254"/>
      <c r="D25" s="259"/>
      <c r="E25" s="254"/>
      <c r="F25" s="254"/>
      <c r="G25" s="259"/>
      <c r="H25" s="254"/>
      <c r="I25" s="254"/>
      <c r="J25" s="259"/>
      <c r="K25" s="254"/>
      <c r="L25" s="254"/>
      <c r="M25" s="259"/>
      <c r="N25" s="254"/>
      <c r="O25" s="254"/>
      <c r="P25" s="259"/>
      <c r="Q25" s="254"/>
      <c r="R25" s="254"/>
      <c r="S25" s="259"/>
      <c r="T25" s="254"/>
      <c r="U25" s="254"/>
      <c r="V25" s="259"/>
      <c r="W25" s="254"/>
      <c r="X25" s="254"/>
    </row>
    <row r="26" spans="17:24" ht="12.75">
      <c r="Q26" s="237"/>
      <c r="X26" s="237"/>
    </row>
    <row r="27" spans="17:24" ht="12.75">
      <c r="Q27" s="237"/>
      <c r="X27" s="237"/>
    </row>
    <row r="28" spans="17:24" ht="13.5" customHeight="1">
      <c r="Q28" s="237"/>
      <c r="V28" s="237"/>
      <c r="W28" s="237"/>
      <c r="X28" s="239"/>
    </row>
    <row r="29" spans="17:24" ht="12.75">
      <c r="Q29" s="237"/>
      <c r="V29" s="321"/>
      <c r="W29" s="321"/>
      <c r="X29" s="321"/>
    </row>
    <row r="30" spans="17:29" ht="12.75">
      <c r="Q30" s="237"/>
      <c r="T30" s="237"/>
      <c r="U30" s="237"/>
      <c r="V30" s="241"/>
      <c r="W30" s="241"/>
      <c r="X30" s="241"/>
      <c r="Y30" s="237"/>
      <c r="Z30" s="237"/>
      <c r="AA30" s="237"/>
      <c r="AB30" s="237"/>
      <c r="AC30" s="237"/>
    </row>
    <row r="31" spans="17:29" ht="12.75">
      <c r="Q31" s="237"/>
      <c r="T31" s="237"/>
      <c r="U31" s="237"/>
      <c r="V31" s="237"/>
      <c r="W31" s="237"/>
      <c r="X31" s="237"/>
      <c r="Y31" s="237"/>
      <c r="Z31" s="237"/>
      <c r="AA31" s="237"/>
      <c r="AB31" s="237"/>
      <c r="AC31" s="237"/>
    </row>
    <row r="32" spans="17:29" ht="12.75">
      <c r="Q32" s="237"/>
      <c r="T32" s="237"/>
      <c r="U32" s="330"/>
      <c r="V32" s="238"/>
      <c r="W32" s="238"/>
      <c r="X32" s="240"/>
      <c r="Y32" s="237"/>
      <c r="Z32" s="237"/>
      <c r="AA32" s="237"/>
      <c r="AB32" s="237"/>
      <c r="AC32" s="237"/>
    </row>
    <row r="33" spans="17:29" ht="12.75">
      <c r="Q33" s="237"/>
      <c r="T33" s="442"/>
      <c r="U33" s="442"/>
      <c r="V33" s="442"/>
      <c r="W33" s="442"/>
      <c r="X33" s="442"/>
      <c r="Y33" s="442"/>
      <c r="Z33" s="442"/>
      <c r="AA33" s="442"/>
      <c r="AB33" s="237"/>
      <c r="AC33" s="237"/>
    </row>
    <row r="34" spans="17:29" ht="12.75">
      <c r="Q34" s="237"/>
      <c r="T34" s="443"/>
      <c r="U34" s="443"/>
      <c r="V34" s="443"/>
      <c r="W34" s="443"/>
      <c r="X34" s="443"/>
      <c r="Y34" s="443"/>
      <c r="Z34" s="444"/>
      <c r="AA34" s="444"/>
      <c r="AB34" s="237"/>
      <c r="AC34" s="237"/>
    </row>
    <row r="35" spans="17:29" ht="12.75">
      <c r="Q35" s="237"/>
      <c r="T35" s="443"/>
      <c r="U35" s="443"/>
      <c r="V35" s="444"/>
      <c r="W35" s="443"/>
      <c r="X35" s="443"/>
      <c r="Y35" s="443"/>
      <c r="Z35" s="444"/>
      <c r="AA35" s="444"/>
      <c r="AB35" s="237"/>
      <c r="AC35" s="237"/>
    </row>
    <row r="36" spans="17:29" ht="12.75">
      <c r="Q36" s="237"/>
      <c r="T36" s="443"/>
      <c r="U36" s="443"/>
      <c r="V36" s="443"/>
      <c r="W36" s="443"/>
      <c r="X36" s="443"/>
      <c r="Y36" s="443"/>
      <c r="Z36" s="444"/>
      <c r="AA36" s="444"/>
      <c r="AB36" s="237"/>
      <c r="AC36" s="237"/>
    </row>
    <row r="37" spans="17:29" ht="12.75">
      <c r="Q37" s="237"/>
      <c r="T37" s="443"/>
      <c r="U37" s="443"/>
      <c r="V37" s="443"/>
      <c r="W37" s="443"/>
      <c r="X37" s="443"/>
      <c r="Y37" s="443"/>
      <c r="Z37" s="444"/>
      <c r="AA37" s="444"/>
      <c r="AB37" s="237"/>
      <c r="AC37" s="237"/>
    </row>
    <row r="38" spans="17:29" ht="12.75">
      <c r="Q38" s="237"/>
      <c r="T38" s="443"/>
      <c r="U38" s="443"/>
      <c r="V38" s="443"/>
      <c r="W38" s="443"/>
      <c r="X38" s="443"/>
      <c r="Y38" s="443"/>
      <c r="Z38" s="444"/>
      <c r="AA38" s="444"/>
      <c r="AB38" s="237"/>
      <c r="AC38" s="237"/>
    </row>
    <row r="39" spans="17:29" ht="12.75">
      <c r="Q39" s="237"/>
      <c r="T39" s="443"/>
      <c r="U39" s="443"/>
      <c r="V39" s="443"/>
      <c r="W39" s="443"/>
      <c r="X39" s="443"/>
      <c r="Y39" s="443"/>
      <c r="Z39" s="444"/>
      <c r="AA39" s="444"/>
      <c r="AB39" s="237"/>
      <c r="AC39" s="237"/>
    </row>
    <row r="40" spans="17:29" ht="12.75">
      <c r="Q40" s="237"/>
      <c r="T40" s="443"/>
      <c r="U40" s="443"/>
      <c r="V40" s="443"/>
      <c r="W40" s="443"/>
      <c r="X40" s="443"/>
      <c r="Y40" s="443"/>
      <c r="Z40" s="444"/>
      <c r="AA40" s="444"/>
      <c r="AB40" s="237"/>
      <c r="AC40" s="237"/>
    </row>
    <row r="41" spans="17:29" ht="12.75">
      <c r="Q41" s="237"/>
      <c r="T41" s="443"/>
      <c r="U41" s="443"/>
      <c r="V41" s="443"/>
      <c r="W41" s="443"/>
      <c r="X41" s="443"/>
      <c r="Y41" s="443"/>
      <c r="Z41" s="444"/>
      <c r="AA41" s="444"/>
      <c r="AB41" s="237"/>
      <c r="AC41" s="237"/>
    </row>
    <row r="42" spans="20:29" ht="12.75">
      <c r="T42" s="443"/>
      <c r="U42" s="443"/>
      <c r="V42" s="443"/>
      <c r="W42" s="443"/>
      <c r="X42" s="443"/>
      <c r="Y42" s="443"/>
      <c r="Z42" s="443"/>
      <c r="AA42" s="443"/>
      <c r="AB42" s="237"/>
      <c r="AC42" s="237"/>
    </row>
    <row r="43" spans="20:29" ht="12.75">
      <c r="T43" s="443"/>
      <c r="U43" s="443"/>
      <c r="V43" s="443"/>
      <c r="W43" s="443"/>
      <c r="X43" s="443"/>
      <c r="Y43" s="443"/>
      <c r="Z43" s="443"/>
      <c r="AA43" s="443"/>
      <c r="AB43" s="237"/>
      <c r="AC43" s="237"/>
    </row>
    <row r="44" spans="20:29" ht="12.75">
      <c r="T44" s="443"/>
      <c r="U44" s="443"/>
      <c r="V44" s="443"/>
      <c r="W44" s="443"/>
      <c r="X44" s="443"/>
      <c r="Y44" s="443"/>
      <c r="Z44" s="443"/>
      <c r="AA44" s="443"/>
      <c r="AB44" s="237"/>
      <c r="AC44" s="237"/>
    </row>
    <row r="45" spans="20:29" ht="12.75">
      <c r="T45" s="443"/>
      <c r="U45" s="443"/>
      <c r="V45" s="443"/>
      <c r="W45" s="443"/>
      <c r="X45" s="443"/>
      <c r="Y45" s="443"/>
      <c r="Z45" s="443"/>
      <c r="AA45" s="443"/>
      <c r="AB45" s="237"/>
      <c r="AC45" s="237"/>
    </row>
    <row r="46" spans="20:29" ht="12.75">
      <c r="T46" s="443"/>
      <c r="U46" s="443"/>
      <c r="V46" s="443"/>
      <c r="W46" s="443"/>
      <c r="X46" s="443"/>
      <c r="Y46" s="443"/>
      <c r="Z46" s="443"/>
      <c r="AA46" s="443"/>
      <c r="AB46" s="237"/>
      <c r="AC46" s="237"/>
    </row>
    <row r="47" spans="20:29" ht="12.75">
      <c r="T47" s="443"/>
      <c r="U47" s="443"/>
      <c r="V47" s="443"/>
      <c r="W47" s="443"/>
      <c r="X47" s="443"/>
      <c r="Y47" s="443"/>
      <c r="Z47" s="443"/>
      <c r="AA47" s="443"/>
      <c r="AB47" s="237"/>
      <c r="AC47" s="237"/>
    </row>
    <row r="48" spans="20:29" ht="12.75">
      <c r="T48" s="443"/>
      <c r="U48" s="443"/>
      <c r="V48" s="443"/>
      <c r="W48" s="443"/>
      <c r="X48" s="443"/>
      <c r="Y48" s="443"/>
      <c r="Z48" s="443"/>
      <c r="AA48" s="443"/>
      <c r="AB48" s="237"/>
      <c r="AC48" s="237"/>
    </row>
    <row r="49" spans="20:29" ht="13.5" customHeight="1">
      <c r="T49" s="443"/>
      <c r="U49" s="444"/>
      <c r="V49" s="444"/>
      <c r="W49" s="443"/>
      <c r="X49" s="443"/>
      <c r="Y49" s="443"/>
      <c r="Z49" s="443"/>
      <c r="AA49" s="443"/>
      <c r="AB49" s="237"/>
      <c r="AC49" s="237"/>
    </row>
    <row r="50" spans="20:29" ht="12.75">
      <c r="T50" s="443"/>
      <c r="U50" s="444"/>
      <c r="V50" s="444"/>
      <c r="W50" s="444"/>
      <c r="X50" s="444"/>
      <c r="Y50" s="443"/>
      <c r="Z50" s="444"/>
      <c r="AA50" s="444"/>
      <c r="AB50" s="237"/>
      <c r="AC50" s="237"/>
    </row>
    <row r="51" spans="20:29" ht="12.75">
      <c r="T51" s="237"/>
      <c r="U51" s="237"/>
      <c r="V51" s="237"/>
      <c r="W51" s="237"/>
      <c r="X51" s="237"/>
      <c r="Y51" s="237"/>
      <c r="Z51" s="237"/>
      <c r="AA51" s="237"/>
      <c r="AB51" s="237"/>
      <c r="AC51" s="237"/>
    </row>
    <row r="52" spans="20:29" ht="12.75">
      <c r="T52" s="237"/>
      <c r="U52" s="237"/>
      <c r="V52" s="237"/>
      <c r="W52" s="237"/>
      <c r="X52" s="237"/>
      <c r="Y52" s="237"/>
      <c r="Z52" s="237"/>
      <c r="AA52" s="237"/>
      <c r="AB52" s="237"/>
      <c r="AC52" s="237"/>
    </row>
    <row r="53" spans="20:29" ht="12.75">
      <c r="T53" s="237"/>
      <c r="U53" s="237"/>
      <c r="V53" s="237"/>
      <c r="W53" s="237"/>
      <c r="X53" s="237"/>
      <c r="Y53" s="237"/>
      <c r="Z53" s="237"/>
      <c r="AA53" s="237"/>
      <c r="AB53" s="237"/>
      <c r="AC53" s="237"/>
    </row>
    <row r="54" spans="20:29" ht="12.75">
      <c r="T54" s="237"/>
      <c r="U54" s="330"/>
      <c r="V54" s="237"/>
      <c r="W54" s="237"/>
      <c r="X54" s="237"/>
      <c r="Y54" s="237"/>
      <c r="Z54" s="237"/>
      <c r="AA54" s="237"/>
      <c r="AB54" s="237"/>
      <c r="AC54" s="237"/>
    </row>
    <row r="55" spans="20:29" ht="12.75">
      <c r="T55" s="465"/>
      <c r="U55" s="465"/>
      <c r="V55" s="465"/>
      <c r="W55" s="465"/>
      <c r="X55" s="465"/>
      <c r="Y55" s="465"/>
      <c r="Z55" s="465"/>
      <c r="AA55" s="465"/>
      <c r="AB55" s="237"/>
      <c r="AC55" s="237"/>
    </row>
    <row r="56" spans="20:29" ht="12.75">
      <c r="T56" s="466"/>
      <c r="U56" s="466"/>
      <c r="V56" s="466"/>
      <c r="W56" s="466"/>
      <c r="X56" s="466"/>
      <c r="Y56" s="466"/>
      <c r="Z56" s="467"/>
      <c r="AA56" s="467"/>
      <c r="AB56" s="237"/>
      <c r="AC56" s="237"/>
    </row>
    <row r="57" spans="20:29" ht="12.75">
      <c r="T57" s="466"/>
      <c r="U57" s="466"/>
      <c r="V57" s="466"/>
      <c r="W57" s="466"/>
      <c r="X57" s="466"/>
      <c r="Y57" s="466"/>
      <c r="Z57" s="467"/>
      <c r="AA57" s="467"/>
      <c r="AB57" s="237"/>
      <c r="AC57" s="237"/>
    </row>
    <row r="58" spans="20:29" ht="12.75">
      <c r="T58" s="466"/>
      <c r="U58" s="466"/>
      <c r="V58" s="466"/>
      <c r="W58" s="466"/>
      <c r="X58" s="466"/>
      <c r="Y58" s="466"/>
      <c r="Z58" s="467"/>
      <c r="AA58" s="467"/>
      <c r="AB58" s="237"/>
      <c r="AC58" s="237"/>
    </row>
    <row r="59" spans="20:29" ht="12.75">
      <c r="T59" s="466"/>
      <c r="U59" s="466"/>
      <c r="V59" s="466"/>
      <c r="W59" s="466"/>
      <c r="X59" s="466"/>
      <c r="Y59" s="466"/>
      <c r="Z59" s="467"/>
      <c r="AA59" s="467"/>
      <c r="AB59" s="237"/>
      <c r="AC59" s="237"/>
    </row>
    <row r="60" spans="20:29" ht="12.75">
      <c r="T60" s="466"/>
      <c r="U60" s="466"/>
      <c r="V60" s="466"/>
      <c r="W60" s="466"/>
      <c r="X60" s="466"/>
      <c r="Y60" s="466"/>
      <c r="Z60" s="467"/>
      <c r="AA60" s="467"/>
      <c r="AB60" s="237"/>
      <c r="AC60" s="237"/>
    </row>
    <row r="61" spans="20:29" ht="12.75">
      <c r="T61" s="466"/>
      <c r="U61" s="466"/>
      <c r="V61" s="466"/>
      <c r="W61" s="466"/>
      <c r="X61" s="466"/>
      <c r="Y61" s="466"/>
      <c r="Z61" s="467"/>
      <c r="AA61" s="467"/>
      <c r="AB61" s="237"/>
      <c r="AC61" s="237"/>
    </row>
    <row r="62" spans="20:29" ht="12.75">
      <c r="T62" s="466"/>
      <c r="U62" s="466"/>
      <c r="V62" s="466"/>
      <c r="W62" s="466"/>
      <c r="X62" s="466"/>
      <c r="Y62" s="466"/>
      <c r="Z62" s="467"/>
      <c r="AA62" s="467"/>
      <c r="AB62" s="237"/>
      <c r="AC62" s="237"/>
    </row>
    <row r="63" spans="20:29" ht="12.75">
      <c r="T63" s="466"/>
      <c r="U63" s="466"/>
      <c r="V63" s="466"/>
      <c r="W63" s="466"/>
      <c r="X63" s="466"/>
      <c r="Y63" s="466"/>
      <c r="Z63" s="467"/>
      <c r="AA63" s="467"/>
      <c r="AB63" s="237"/>
      <c r="AC63" s="237"/>
    </row>
    <row r="64" spans="20:29" ht="12.75">
      <c r="T64" s="466"/>
      <c r="U64" s="466"/>
      <c r="V64" s="466"/>
      <c r="W64" s="466"/>
      <c r="X64" s="466"/>
      <c r="Y64" s="466"/>
      <c r="Z64" s="466"/>
      <c r="AA64" s="466"/>
      <c r="AB64" s="237"/>
      <c r="AC64" s="237"/>
    </row>
    <row r="65" spans="20:29" ht="12.75">
      <c r="T65" s="466"/>
      <c r="U65" s="466"/>
      <c r="V65" s="466"/>
      <c r="W65" s="466"/>
      <c r="X65" s="466"/>
      <c r="Y65" s="466"/>
      <c r="Z65" s="466"/>
      <c r="AA65" s="466"/>
      <c r="AB65" s="237"/>
      <c r="AC65" s="237"/>
    </row>
    <row r="66" spans="20:29" ht="12.75">
      <c r="T66" s="466"/>
      <c r="U66" s="466"/>
      <c r="V66" s="466"/>
      <c r="W66" s="466"/>
      <c r="X66" s="466"/>
      <c r="Y66" s="466"/>
      <c r="Z66" s="466"/>
      <c r="AA66" s="466"/>
      <c r="AB66" s="237"/>
      <c r="AC66" s="237"/>
    </row>
    <row r="67" spans="20:29" ht="12.75">
      <c r="T67" s="466"/>
      <c r="U67" s="466"/>
      <c r="V67" s="466"/>
      <c r="W67" s="466"/>
      <c r="X67" s="466"/>
      <c r="Y67" s="466"/>
      <c r="Z67" s="466"/>
      <c r="AA67" s="466"/>
      <c r="AB67" s="237"/>
      <c r="AC67" s="237"/>
    </row>
    <row r="68" spans="20:29" ht="12.75">
      <c r="T68" s="466"/>
      <c r="U68" s="466"/>
      <c r="V68" s="466"/>
      <c r="W68" s="466"/>
      <c r="X68" s="466"/>
      <c r="Y68" s="466"/>
      <c r="Z68" s="466"/>
      <c r="AA68" s="466"/>
      <c r="AB68" s="237"/>
      <c r="AC68" s="237"/>
    </row>
    <row r="69" spans="20:29" ht="12.75">
      <c r="T69" s="466"/>
      <c r="U69" s="466"/>
      <c r="V69" s="466"/>
      <c r="W69" s="466"/>
      <c r="X69" s="466"/>
      <c r="Y69" s="466"/>
      <c r="Z69" s="466"/>
      <c r="AA69" s="466"/>
      <c r="AB69" s="237"/>
      <c r="AC69" s="237"/>
    </row>
    <row r="70" spans="20:29" ht="12.75">
      <c r="T70" s="466"/>
      <c r="U70" s="466"/>
      <c r="V70" s="466"/>
      <c r="W70" s="466"/>
      <c r="X70" s="466"/>
      <c r="Y70" s="466"/>
      <c r="Z70" s="466"/>
      <c r="AA70" s="466"/>
      <c r="AB70" s="237"/>
      <c r="AC70" s="237"/>
    </row>
    <row r="71" spans="20:29" ht="12.75">
      <c r="T71" s="466"/>
      <c r="U71" s="467"/>
      <c r="V71" s="467"/>
      <c r="W71" s="466"/>
      <c r="X71" s="466"/>
      <c r="Y71" s="466"/>
      <c r="Z71" s="466"/>
      <c r="AA71" s="466"/>
      <c r="AB71" s="237"/>
      <c r="AC71" s="237"/>
    </row>
    <row r="72" spans="20:29" ht="12.75">
      <c r="T72" s="466"/>
      <c r="U72" s="467"/>
      <c r="V72" s="467"/>
      <c r="W72" s="467"/>
      <c r="X72" s="467"/>
      <c r="Y72" s="466"/>
      <c r="Z72" s="467"/>
      <c r="AA72" s="467"/>
      <c r="AB72" s="237"/>
      <c r="AC72" s="237"/>
    </row>
    <row r="73" spans="20:29" ht="12.75">
      <c r="T73" s="237"/>
      <c r="U73" s="237"/>
      <c r="V73" s="237"/>
      <c r="W73" s="237"/>
      <c r="X73" s="237"/>
      <c r="Y73" s="237"/>
      <c r="Z73" s="237"/>
      <c r="AA73" s="237"/>
      <c r="AB73" s="237"/>
      <c r="AC73" s="237"/>
    </row>
    <row r="74" spans="20:29" ht="12.75">
      <c r="T74" s="237"/>
      <c r="U74" s="237"/>
      <c r="V74" s="237"/>
      <c r="W74" s="237"/>
      <c r="X74" s="237"/>
      <c r="Y74" s="237"/>
      <c r="Z74" s="237"/>
      <c r="AA74" s="237"/>
      <c r="AB74" s="237"/>
      <c r="AC74" s="237"/>
    </row>
    <row r="75" spans="20:29" ht="12.75">
      <c r="T75" s="237"/>
      <c r="U75" s="237"/>
      <c r="V75" s="237"/>
      <c r="W75" s="237"/>
      <c r="X75" s="237"/>
      <c r="Y75" s="237"/>
      <c r="Z75" s="237"/>
      <c r="AA75" s="237"/>
      <c r="AB75" s="237"/>
      <c r="AC75" s="237"/>
    </row>
    <row r="76" spans="20:29" ht="12.75">
      <c r="T76" s="237"/>
      <c r="U76" s="237"/>
      <c r="V76" s="237"/>
      <c r="W76" s="237"/>
      <c r="X76" s="237"/>
      <c r="Y76" s="237"/>
      <c r="Z76" s="237"/>
      <c r="AA76" s="237"/>
      <c r="AB76" s="237"/>
      <c r="AC76" s="237"/>
    </row>
    <row r="77" spans="20:29" ht="12.75">
      <c r="T77" s="237"/>
      <c r="U77" s="237"/>
      <c r="V77" s="237"/>
      <c r="W77" s="237"/>
      <c r="X77" s="237"/>
      <c r="Y77" s="237"/>
      <c r="Z77" s="237"/>
      <c r="AA77" s="237"/>
      <c r="AB77" s="237"/>
      <c r="AC77" s="237"/>
    </row>
    <row r="78" spans="20:29" ht="12.75">
      <c r="T78" s="237"/>
      <c r="U78" s="237"/>
      <c r="V78" s="237"/>
      <c r="W78" s="237"/>
      <c r="X78" s="237"/>
      <c r="Y78" s="237"/>
      <c r="Z78" s="237"/>
      <c r="AA78" s="237"/>
      <c r="AB78" s="237"/>
      <c r="AC78" s="237"/>
    </row>
    <row r="79" spans="20:29" ht="12.75">
      <c r="T79" s="237"/>
      <c r="U79" s="237"/>
      <c r="V79" s="237"/>
      <c r="W79" s="237"/>
      <c r="X79" s="237"/>
      <c r="Y79" s="237"/>
      <c r="Z79" s="237"/>
      <c r="AA79" s="237"/>
      <c r="AB79" s="237"/>
      <c r="AC79" s="237"/>
    </row>
    <row r="80" spans="20:29" ht="12.75">
      <c r="T80" s="237"/>
      <c r="U80" s="237"/>
      <c r="V80" s="237"/>
      <c r="W80" s="237"/>
      <c r="X80" s="237"/>
      <c r="Y80" s="237"/>
      <c r="Z80" s="237"/>
      <c r="AA80" s="237"/>
      <c r="AB80" s="237"/>
      <c r="AC80" s="237"/>
    </row>
    <row r="81" spans="2:29" ht="12.75">
      <c r="B81" s="237"/>
      <c r="C81" s="237"/>
      <c r="D81" s="237"/>
      <c r="E81" s="237"/>
      <c r="F81" s="237"/>
      <c r="G81" s="237"/>
      <c r="H81" s="240"/>
      <c r="I81" s="241"/>
      <c r="J81" s="241"/>
      <c r="T81" s="237"/>
      <c r="U81" s="237"/>
      <c r="V81" s="237"/>
      <c r="W81" s="237"/>
      <c r="X81" s="237"/>
      <c r="Y81" s="237"/>
      <c r="Z81" s="237"/>
      <c r="AA81" s="237"/>
      <c r="AB81" s="237"/>
      <c r="AC81" s="237"/>
    </row>
    <row r="82" spans="2:29" ht="12.75">
      <c r="B82" s="237"/>
      <c r="C82" s="237"/>
      <c r="D82" s="237"/>
      <c r="E82" s="237"/>
      <c r="F82" s="237"/>
      <c r="G82" s="237"/>
      <c r="H82" s="240"/>
      <c r="I82" s="241"/>
      <c r="J82" s="241"/>
      <c r="T82" s="237"/>
      <c r="U82" s="237"/>
      <c r="V82" s="237"/>
      <c r="W82" s="237"/>
      <c r="X82" s="237"/>
      <c r="Y82" s="237"/>
      <c r="Z82" s="237"/>
      <c r="AA82" s="237"/>
      <c r="AB82" s="237"/>
      <c r="AC82" s="237"/>
    </row>
    <row r="83" spans="10:29" ht="12.75">
      <c r="J83" s="240"/>
      <c r="T83" s="237"/>
      <c r="U83" s="237"/>
      <c r="V83" s="237"/>
      <c r="W83" s="237"/>
      <c r="X83" s="237"/>
      <c r="Y83" s="237"/>
      <c r="Z83" s="237"/>
      <c r="AA83" s="237"/>
      <c r="AB83" s="237"/>
      <c r="AC83" s="237"/>
    </row>
    <row r="84" spans="10:29" ht="10.5" customHeight="1">
      <c r="J84" s="240"/>
      <c r="T84" s="237"/>
      <c r="U84" s="237"/>
      <c r="V84" s="237"/>
      <c r="W84" s="237"/>
      <c r="X84" s="237"/>
      <c r="Y84" s="237"/>
      <c r="Z84" s="237"/>
      <c r="AA84" s="237"/>
      <c r="AB84" s="237"/>
      <c r="AC84" s="237"/>
    </row>
    <row r="85" spans="10:29" ht="12.75">
      <c r="J85" s="240"/>
      <c r="T85" s="237"/>
      <c r="U85" s="237"/>
      <c r="V85" s="237"/>
      <c r="W85" s="237"/>
      <c r="X85" s="237"/>
      <c r="Y85" s="237"/>
      <c r="Z85" s="237"/>
      <c r="AA85" s="237"/>
      <c r="AB85" s="237"/>
      <c r="AC85" s="237"/>
    </row>
    <row r="86" spans="10:29" ht="12.75">
      <c r="J86" s="241"/>
      <c r="T86" s="237"/>
      <c r="U86" s="237"/>
      <c r="V86" s="237"/>
      <c r="W86" s="237"/>
      <c r="X86" s="237"/>
      <c r="Y86" s="237"/>
      <c r="Z86" s="237"/>
      <c r="AA86" s="237"/>
      <c r="AB86" s="237"/>
      <c r="AC86" s="237"/>
    </row>
    <row r="87" spans="10:29" ht="12.75">
      <c r="J87" s="237"/>
      <c r="T87" s="237"/>
      <c r="U87" s="237"/>
      <c r="V87" s="237"/>
      <c r="W87" s="237"/>
      <c r="X87" s="237"/>
      <c r="Y87" s="237"/>
      <c r="Z87" s="237"/>
      <c r="AA87" s="237"/>
      <c r="AB87" s="237"/>
      <c r="AC87" s="237"/>
    </row>
    <row r="88" spans="10:29" ht="12.75">
      <c r="J88" s="237"/>
      <c r="T88" s="237"/>
      <c r="U88" s="237"/>
      <c r="V88" s="237"/>
      <c r="W88" s="237"/>
      <c r="X88" s="237"/>
      <c r="Y88" s="237"/>
      <c r="Z88" s="237"/>
      <c r="AA88" s="237"/>
      <c r="AB88" s="237"/>
      <c r="AC88" s="237"/>
    </row>
    <row r="89" spans="10:29" ht="12.75">
      <c r="J89" s="239"/>
      <c r="T89" s="237"/>
      <c r="U89" s="237"/>
      <c r="V89" s="237"/>
      <c r="W89" s="237"/>
      <c r="X89" s="237"/>
      <c r="Y89" s="237"/>
      <c r="Z89" s="237"/>
      <c r="AA89" s="237"/>
      <c r="AB89" s="237"/>
      <c r="AC89" s="237"/>
    </row>
    <row r="90" spans="10:29" ht="12.75">
      <c r="J90" s="241"/>
      <c r="T90" s="237"/>
      <c r="U90" s="237"/>
      <c r="V90" s="237"/>
      <c r="W90" s="237"/>
      <c r="X90" s="237"/>
      <c r="Y90" s="237"/>
      <c r="Z90" s="237"/>
      <c r="AA90" s="237"/>
      <c r="AB90" s="237"/>
      <c r="AC90" s="237"/>
    </row>
    <row r="91" spans="10:29" ht="12.75">
      <c r="J91" s="241"/>
      <c r="T91" s="237"/>
      <c r="U91" s="237"/>
      <c r="V91" s="237"/>
      <c r="W91" s="237"/>
      <c r="X91" s="237"/>
      <c r="Y91" s="237"/>
      <c r="Z91" s="237"/>
      <c r="AA91" s="237"/>
      <c r="AB91" s="237"/>
      <c r="AC91" s="237"/>
    </row>
    <row r="92" ht="12.75">
      <c r="J92" s="241"/>
    </row>
    <row r="93" ht="12.75">
      <c r="J93" s="241"/>
    </row>
    <row r="94" ht="12.75">
      <c r="J94" s="241"/>
    </row>
    <row r="95" ht="12.75">
      <c r="J95" s="241"/>
    </row>
    <row r="96" ht="12.75">
      <c r="J96" s="241"/>
    </row>
    <row r="97" ht="12.75">
      <c r="J97" s="241"/>
    </row>
    <row r="98" ht="12.75">
      <c r="J98" s="241"/>
    </row>
    <row r="99" ht="12.75">
      <c r="J99" s="241"/>
    </row>
    <row r="100" ht="12.75">
      <c r="J100" s="241"/>
    </row>
    <row r="101" ht="12.75">
      <c r="J101" s="240"/>
    </row>
    <row r="102" ht="12.75">
      <c r="J102" s="240"/>
    </row>
    <row r="103" ht="12.75">
      <c r="J103" s="240"/>
    </row>
    <row r="104" ht="12.75">
      <c r="J104" s="241"/>
    </row>
    <row r="105" ht="12.75">
      <c r="J105" s="237"/>
    </row>
    <row r="106" ht="12.75">
      <c r="J106" s="237"/>
    </row>
    <row r="107" ht="12.75">
      <c r="J107" s="237"/>
    </row>
    <row r="108" ht="12.75">
      <c r="J108" s="237"/>
    </row>
    <row r="109" ht="12.75">
      <c r="J109" s="237"/>
    </row>
    <row r="110" ht="15.75" customHeight="1">
      <c r="J110" s="237"/>
    </row>
    <row r="111" ht="12.75">
      <c r="J111" s="237"/>
    </row>
    <row r="112" ht="12.75">
      <c r="J112" s="237"/>
    </row>
    <row r="113" ht="12.75">
      <c r="J113" s="237"/>
    </row>
    <row r="114" ht="12.75">
      <c r="J114" s="237"/>
    </row>
    <row r="115" ht="12.75">
      <c r="J115" s="237"/>
    </row>
    <row r="116" ht="12.75">
      <c r="J116" s="237"/>
    </row>
    <row r="117" ht="12.75">
      <c r="J117" s="237"/>
    </row>
    <row r="118" ht="12.75">
      <c r="J118" s="237"/>
    </row>
    <row r="119" ht="12.75">
      <c r="J119" s="237"/>
    </row>
    <row r="120" ht="12.75">
      <c r="J120" s="237"/>
    </row>
    <row r="121" spans="5:10" ht="12.75">
      <c r="E121" s="237"/>
      <c r="F121" s="237"/>
      <c r="G121" s="237"/>
      <c r="H121" s="237"/>
      <c r="I121" s="237"/>
      <c r="J121" s="237"/>
    </row>
    <row r="122" spans="5:10" ht="12.75">
      <c r="E122" s="237"/>
      <c r="F122" s="237"/>
      <c r="G122" s="237"/>
      <c r="H122" s="237"/>
      <c r="I122" s="237"/>
      <c r="J122" s="237"/>
    </row>
    <row r="123" spans="5:10" ht="12.75">
      <c r="E123" s="237"/>
      <c r="F123" s="237"/>
      <c r="G123" s="237"/>
      <c r="H123" s="237"/>
      <c r="I123" s="237"/>
      <c r="J123" s="237"/>
    </row>
    <row r="126" ht="15.75" customHeight="1"/>
    <row r="161" ht="12.75" customHeight="1"/>
    <row r="162" ht="12.75" customHeight="1"/>
    <row r="163" ht="12.75" customHeight="1"/>
    <row r="164" ht="12.75" customHeight="1"/>
  </sheetData>
  <sheetProtection/>
  <mergeCells count="9">
    <mergeCell ref="T6:V6"/>
    <mergeCell ref="A4:K4"/>
    <mergeCell ref="A6:A7"/>
    <mergeCell ref="B6:D6"/>
    <mergeCell ref="E6:G6"/>
    <mergeCell ref="H6:J6"/>
    <mergeCell ref="N6:P6"/>
    <mergeCell ref="Q6:S6"/>
    <mergeCell ref="K6:M6"/>
  </mergeCells>
  <printOptions/>
  <pageMargins left="0.75" right="0.75" top="1" bottom="1" header="0.5" footer="0.5"/>
  <pageSetup fitToHeight="1" fitToWidth="1" horizontalDpi="600" verticalDpi="600" orientation="portrait" scale="42" r:id="rId2"/>
  <headerFooter alignWithMargins="0">
    <oddFooter>&amp;C&amp;14B-&amp;P-4</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AD111"/>
  <sheetViews>
    <sheetView zoomScalePageLayoutView="0" workbookViewId="0" topLeftCell="A1">
      <selection activeCell="A1" sqref="A1"/>
    </sheetView>
  </sheetViews>
  <sheetFormatPr defaultColWidth="11.00390625" defaultRowHeight="12.75"/>
  <cols>
    <col min="1" max="1" width="11.28125" style="37" customWidth="1"/>
    <col min="2" max="2" width="10.57421875" style="37" bestFit="1" customWidth="1"/>
    <col min="3" max="3" width="12.8515625" style="37" bestFit="1" customWidth="1"/>
    <col min="4" max="4" width="7.421875" style="37" bestFit="1" customWidth="1"/>
    <col min="5" max="5" width="9.28125" style="37" bestFit="1" customWidth="1"/>
    <col min="6" max="6" width="10.8515625" style="37" bestFit="1" customWidth="1"/>
    <col min="7" max="7" width="7.00390625" style="37" bestFit="1" customWidth="1"/>
    <col min="8" max="8" width="9.00390625" style="37" bestFit="1" customWidth="1"/>
    <col min="9" max="9" width="9.421875" style="37" bestFit="1" customWidth="1"/>
    <col min="10" max="10" width="7.421875" style="37" bestFit="1" customWidth="1"/>
    <col min="11" max="11" width="9.00390625" style="37" bestFit="1" customWidth="1"/>
    <col min="12" max="12" width="9.421875" style="37" bestFit="1" customWidth="1"/>
    <col min="13" max="13" width="7.00390625" style="37" bestFit="1" customWidth="1"/>
    <col min="14" max="14" width="9.00390625" style="37" bestFit="1" customWidth="1"/>
    <col min="15" max="15" width="9.421875" style="37" bestFit="1" customWidth="1"/>
    <col min="16" max="16" width="10.57421875" style="37" bestFit="1" customWidth="1"/>
    <col min="17" max="17" width="9.00390625" style="37" bestFit="1" customWidth="1"/>
    <col min="18" max="18" width="9.421875" style="37" bestFit="1" customWidth="1"/>
    <col min="19" max="19" width="10.57421875" style="37" bestFit="1" customWidth="1"/>
    <col min="20" max="20" width="10.8515625" style="37" bestFit="1" customWidth="1"/>
    <col min="21" max="21" width="11.57421875" style="37" bestFit="1" customWidth="1"/>
    <col min="22" max="22" width="10.57421875" style="37" bestFit="1" customWidth="1"/>
    <col min="23" max="23" width="7.28125" style="37" customWidth="1"/>
    <col min="24" max="16384" width="11.00390625" style="37" customWidth="1"/>
  </cols>
  <sheetData>
    <row r="1" ht="26.25">
      <c r="A1" s="227" t="s">
        <v>181</v>
      </c>
    </row>
    <row r="2" spans="1:16" ht="18">
      <c r="A2" s="32" t="s">
        <v>75</v>
      </c>
      <c r="B2" s="33"/>
      <c r="C2" s="33"/>
      <c r="D2" s="33"/>
      <c r="E2" s="33"/>
      <c r="F2" s="33"/>
      <c r="G2" s="33"/>
      <c r="H2" s="33"/>
      <c r="I2" s="33"/>
      <c r="J2" s="33"/>
      <c r="K2" s="33"/>
      <c r="L2" s="33"/>
      <c r="M2" s="33"/>
      <c r="N2" s="33"/>
      <c r="O2" s="33"/>
      <c r="P2" s="33"/>
    </row>
    <row r="3" spans="1:20" ht="14.25">
      <c r="A3" s="39"/>
      <c r="B3" s="33"/>
      <c r="C3" s="33"/>
      <c r="D3" s="33"/>
      <c r="E3" s="33"/>
      <c r="F3" s="33"/>
      <c r="G3" s="33"/>
      <c r="H3" s="33"/>
      <c r="I3" s="33"/>
      <c r="J3" s="33"/>
      <c r="K3" s="33"/>
      <c r="L3" s="33"/>
      <c r="M3" s="33"/>
      <c r="N3" s="33"/>
      <c r="O3" s="33"/>
      <c r="P3" s="33"/>
      <c r="T3" s="236"/>
    </row>
    <row r="4" spans="1:17" ht="15" customHeight="1">
      <c r="A4" s="558" t="s">
        <v>155</v>
      </c>
      <c r="B4" s="558"/>
      <c r="C4" s="558"/>
      <c r="D4" s="558"/>
      <c r="E4" s="558"/>
      <c r="F4" s="558"/>
      <c r="G4" s="558"/>
      <c r="H4" s="558"/>
      <c r="I4" s="558"/>
      <c r="J4" s="558"/>
      <c r="K4" s="558"/>
      <c r="L4" s="558"/>
      <c r="M4" s="225"/>
      <c r="N4" s="225"/>
      <c r="O4" s="225"/>
      <c r="P4" s="225"/>
      <c r="Q4" s="225"/>
    </row>
    <row r="5" spans="1:16" ht="15" thickBot="1">
      <c r="A5" s="33"/>
      <c r="B5" s="33"/>
      <c r="C5" s="33"/>
      <c r="D5" s="33"/>
      <c r="E5" s="33"/>
      <c r="F5" s="33"/>
      <c r="G5" s="33"/>
      <c r="H5" s="33"/>
      <c r="I5" s="33"/>
      <c r="J5" s="33"/>
      <c r="K5" s="33"/>
      <c r="L5" s="33"/>
      <c r="M5" s="33"/>
      <c r="N5" s="33"/>
      <c r="O5" s="33"/>
      <c r="P5" s="33"/>
    </row>
    <row r="6" spans="1:22" ht="12.75" customHeight="1" thickBot="1">
      <c r="A6" s="541" t="s">
        <v>8</v>
      </c>
      <c r="B6" s="566" t="s">
        <v>13</v>
      </c>
      <c r="C6" s="564"/>
      <c r="D6" s="565"/>
      <c r="E6" s="563" t="s">
        <v>121</v>
      </c>
      <c r="F6" s="564"/>
      <c r="G6" s="565"/>
      <c r="H6" s="563" t="s">
        <v>123</v>
      </c>
      <c r="I6" s="564"/>
      <c r="J6" s="565"/>
      <c r="K6" s="563" t="s">
        <v>120</v>
      </c>
      <c r="L6" s="564"/>
      <c r="M6" s="565"/>
      <c r="N6" s="563" t="s">
        <v>122</v>
      </c>
      <c r="O6" s="564"/>
      <c r="P6" s="565"/>
      <c r="Q6" s="563" t="s">
        <v>124</v>
      </c>
      <c r="R6" s="564"/>
      <c r="S6" s="565"/>
      <c r="T6" s="563" t="s">
        <v>7</v>
      </c>
      <c r="U6" s="564"/>
      <c r="V6" s="565"/>
    </row>
    <row r="7" spans="1:22" ht="30" customHeight="1" thickBot="1">
      <c r="A7" s="542"/>
      <c r="B7" s="230" t="s">
        <v>9</v>
      </c>
      <c r="C7" s="231" t="s">
        <v>10</v>
      </c>
      <c r="D7" s="232" t="s">
        <v>11</v>
      </c>
      <c r="E7" s="230" t="s">
        <v>9</v>
      </c>
      <c r="F7" s="231" t="s">
        <v>10</v>
      </c>
      <c r="G7" s="232" t="s">
        <v>11</v>
      </c>
      <c r="H7" s="230" t="s">
        <v>9</v>
      </c>
      <c r="I7" s="231" t="s">
        <v>10</v>
      </c>
      <c r="J7" s="232" t="s">
        <v>11</v>
      </c>
      <c r="K7" s="230" t="s">
        <v>9</v>
      </c>
      <c r="L7" s="231" t="s">
        <v>10</v>
      </c>
      <c r="M7" s="232" t="s">
        <v>11</v>
      </c>
      <c r="N7" s="230" t="s">
        <v>9</v>
      </c>
      <c r="O7" s="231" t="s">
        <v>10</v>
      </c>
      <c r="P7" s="232" t="s">
        <v>11</v>
      </c>
      <c r="Q7" s="230" t="s">
        <v>9</v>
      </c>
      <c r="R7" s="231" t="s">
        <v>10</v>
      </c>
      <c r="S7" s="232" t="s">
        <v>11</v>
      </c>
      <c r="T7" s="230" t="s">
        <v>9</v>
      </c>
      <c r="U7" s="231" t="s">
        <v>10</v>
      </c>
      <c r="V7" s="232" t="s">
        <v>11</v>
      </c>
    </row>
    <row r="8" spans="1:22" ht="12.75">
      <c r="A8" s="400">
        <v>1999</v>
      </c>
      <c r="B8" s="252">
        <v>17212</v>
      </c>
      <c r="C8" s="268">
        <v>121153</v>
      </c>
      <c r="D8" s="251">
        <f aca="true" t="shared" si="0" ref="D8:D23">IF(C8=0,"NA",B8/C8)</f>
        <v>0.14206829381030597</v>
      </c>
      <c r="E8" s="252">
        <v>3192</v>
      </c>
      <c r="F8" s="268">
        <v>22056</v>
      </c>
      <c r="G8" s="251">
        <f aca="true" t="shared" si="1" ref="G8:G23">IF(F8=0,"NA",E8/F8)</f>
        <v>0.14472252448313383</v>
      </c>
      <c r="H8" s="252"/>
      <c r="I8" s="268"/>
      <c r="J8" s="251"/>
      <c r="K8" s="252">
        <v>18</v>
      </c>
      <c r="L8" s="268">
        <v>244</v>
      </c>
      <c r="M8" s="251">
        <f aca="true" t="shared" si="2" ref="M8:M23">IF(L8=0,"NA",K8/L8)</f>
        <v>0.07377049180327869</v>
      </c>
      <c r="N8" s="252">
        <v>1</v>
      </c>
      <c r="O8" s="268">
        <v>3</v>
      </c>
      <c r="P8" s="251">
        <f aca="true" t="shared" si="3" ref="P8:P22">IF(O8=0,"NA",N8/O8)</f>
        <v>0.3333333333333333</v>
      </c>
      <c r="Q8" s="252"/>
      <c r="R8" s="268"/>
      <c r="S8" s="251"/>
      <c r="T8" s="252">
        <f aca="true" t="shared" si="4" ref="T8:U23">SUM(Q8,N8,K8,H8,E8,B8)</f>
        <v>20423</v>
      </c>
      <c r="U8" s="268">
        <f t="shared" si="4"/>
        <v>143456</v>
      </c>
      <c r="V8" s="251">
        <f aca="true" t="shared" si="5" ref="V8:V23">IF(U8=0,"NA",T8/U8)</f>
        <v>0.14236420923488735</v>
      </c>
    </row>
    <row r="9" spans="1:22" ht="12.75">
      <c r="A9" s="401">
        <v>2000</v>
      </c>
      <c r="B9" s="229">
        <v>21304</v>
      </c>
      <c r="C9" s="263">
        <v>157477</v>
      </c>
      <c r="D9" s="34">
        <f t="shared" si="0"/>
        <v>0.13528324771236436</v>
      </c>
      <c r="E9" s="229">
        <v>3657</v>
      </c>
      <c r="F9" s="263">
        <v>27895</v>
      </c>
      <c r="G9" s="34">
        <f t="shared" si="1"/>
        <v>0.1310987632192149</v>
      </c>
      <c r="H9" s="229"/>
      <c r="I9" s="263"/>
      <c r="J9" s="34"/>
      <c r="K9" s="229">
        <v>21</v>
      </c>
      <c r="L9" s="263">
        <v>279</v>
      </c>
      <c r="M9" s="34">
        <f t="shared" si="2"/>
        <v>0.07526881720430108</v>
      </c>
      <c r="N9" s="229">
        <v>3</v>
      </c>
      <c r="O9" s="263">
        <v>3</v>
      </c>
      <c r="P9" s="34">
        <f t="shared" si="3"/>
        <v>1</v>
      </c>
      <c r="Q9" s="229"/>
      <c r="R9" s="263"/>
      <c r="S9" s="34"/>
      <c r="T9" s="229">
        <f t="shared" si="4"/>
        <v>24985</v>
      </c>
      <c r="U9" s="263">
        <f t="shared" si="4"/>
        <v>185654</v>
      </c>
      <c r="V9" s="34">
        <f t="shared" si="5"/>
        <v>0.13457830157174097</v>
      </c>
    </row>
    <row r="10" spans="1:22" ht="12.75">
      <c r="A10" s="401">
        <v>2001</v>
      </c>
      <c r="B10" s="229">
        <v>26243</v>
      </c>
      <c r="C10" s="263">
        <v>171127</v>
      </c>
      <c r="D10" s="34">
        <f t="shared" si="0"/>
        <v>0.15335394180929954</v>
      </c>
      <c r="E10" s="229">
        <v>5170</v>
      </c>
      <c r="F10" s="263">
        <v>31865</v>
      </c>
      <c r="G10" s="34">
        <f t="shared" si="1"/>
        <v>0.16224697944453162</v>
      </c>
      <c r="H10" s="229"/>
      <c r="I10" s="263"/>
      <c r="J10" s="34"/>
      <c r="K10" s="229">
        <v>21</v>
      </c>
      <c r="L10" s="263">
        <v>253</v>
      </c>
      <c r="M10" s="34">
        <f t="shared" si="2"/>
        <v>0.08300395256916997</v>
      </c>
      <c r="N10" s="229">
        <v>0</v>
      </c>
      <c r="O10" s="263">
        <v>3</v>
      </c>
      <c r="P10" s="34">
        <f t="shared" si="3"/>
        <v>0</v>
      </c>
      <c r="Q10" s="229"/>
      <c r="R10" s="263"/>
      <c r="S10" s="34"/>
      <c r="T10" s="229">
        <f t="shared" si="4"/>
        <v>31434</v>
      </c>
      <c r="U10" s="263">
        <f t="shared" si="4"/>
        <v>203248</v>
      </c>
      <c r="V10" s="34">
        <f t="shared" si="5"/>
        <v>0.15465834842163267</v>
      </c>
    </row>
    <row r="11" spans="1:22" ht="12.75">
      <c r="A11" s="401">
        <v>2002</v>
      </c>
      <c r="B11" s="229">
        <v>23359</v>
      </c>
      <c r="C11" s="263">
        <v>195544</v>
      </c>
      <c r="D11" s="34">
        <f t="shared" si="0"/>
        <v>0.11945649061080882</v>
      </c>
      <c r="E11" s="229">
        <v>4821</v>
      </c>
      <c r="F11" s="263">
        <v>38759</v>
      </c>
      <c r="G11" s="34">
        <f t="shared" si="1"/>
        <v>0.12438401403544982</v>
      </c>
      <c r="H11" s="229"/>
      <c r="I11" s="263"/>
      <c r="J11" s="34"/>
      <c r="K11" s="229">
        <v>37</v>
      </c>
      <c r="L11" s="263">
        <v>451</v>
      </c>
      <c r="M11" s="34">
        <f t="shared" si="2"/>
        <v>0.082039911308204</v>
      </c>
      <c r="N11" s="229">
        <v>1</v>
      </c>
      <c r="O11" s="263">
        <v>4</v>
      </c>
      <c r="P11" s="34">
        <f t="shared" si="3"/>
        <v>0.25</v>
      </c>
      <c r="Q11" s="229"/>
      <c r="R11" s="263"/>
      <c r="S11" s="34"/>
      <c r="T11" s="229">
        <f t="shared" si="4"/>
        <v>28218</v>
      </c>
      <c r="U11" s="263">
        <f t="shared" si="4"/>
        <v>234758</v>
      </c>
      <c r="V11" s="34">
        <f t="shared" si="5"/>
        <v>0.12020037655798738</v>
      </c>
    </row>
    <row r="12" spans="1:22" ht="12.75">
      <c r="A12" s="401">
        <v>2003</v>
      </c>
      <c r="B12" s="229">
        <v>20435</v>
      </c>
      <c r="C12" s="263">
        <v>216302</v>
      </c>
      <c r="D12" s="34">
        <f t="shared" si="0"/>
        <v>0.09447439228486099</v>
      </c>
      <c r="E12" s="229">
        <v>4593</v>
      </c>
      <c r="F12" s="263">
        <v>42869</v>
      </c>
      <c r="G12" s="34">
        <f t="shared" si="1"/>
        <v>0.1071403578343325</v>
      </c>
      <c r="H12" s="229"/>
      <c r="I12" s="263"/>
      <c r="J12" s="34"/>
      <c r="K12" s="229">
        <v>40</v>
      </c>
      <c r="L12" s="263">
        <v>525</v>
      </c>
      <c r="M12" s="34">
        <f t="shared" si="2"/>
        <v>0.0761904761904762</v>
      </c>
      <c r="N12" s="229">
        <v>0</v>
      </c>
      <c r="O12" s="263">
        <v>3</v>
      </c>
      <c r="P12" s="34">
        <f t="shared" si="3"/>
        <v>0</v>
      </c>
      <c r="Q12" s="229"/>
      <c r="R12" s="263"/>
      <c r="S12" s="34"/>
      <c r="T12" s="229">
        <f t="shared" si="4"/>
        <v>25068</v>
      </c>
      <c r="U12" s="263">
        <f t="shared" si="4"/>
        <v>259699</v>
      </c>
      <c r="V12" s="34">
        <f t="shared" si="5"/>
        <v>0.09652713333513029</v>
      </c>
    </row>
    <row r="13" spans="1:22" ht="12.75">
      <c r="A13" s="401">
        <v>2004</v>
      </c>
      <c r="B13" s="229">
        <v>17433</v>
      </c>
      <c r="C13" s="263">
        <v>235660</v>
      </c>
      <c r="D13" s="34">
        <f t="shared" si="0"/>
        <v>0.0739752185351778</v>
      </c>
      <c r="E13" s="229">
        <v>4363</v>
      </c>
      <c r="F13" s="263">
        <v>51947</v>
      </c>
      <c r="G13" s="34">
        <f t="shared" si="1"/>
        <v>0.08398945078637843</v>
      </c>
      <c r="H13" s="229"/>
      <c r="I13" s="263"/>
      <c r="J13" s="34"/>
      <c r="K13" s="229">
        <v>12</v>
      </c>
      <c r="L13" s="263">
        <v>196</v>
      </c>
      <c r="M13" s="34">
        <f t="shared" si="2"/>
        <v>0.061224489795918366</v>
      </c>
      <c r="N13" s="229">
        <v>0</v>
      </c>
      <c r="O13" s="263">
        <v>3</v>
      </c>
      <c r="P13" s="34">
        <f t="shared" si="3"/>
        <v>0</v>
      </c>
      <c r="Q13" s="229"/>
      <c r="R13" s="263"/>
      <c r="S13" s="34"/>
      <c r="T13" s="229">
        <f t="shared" si="4"/>
        <v>21808</v>
      </c>
      <c r="U13" s="263">
        <f t="shared" si="4"/>
        <v>287806</v>
      </c>
      <c r="V13" s="34">
        <f t="shared" si="5"/>
        <v>0.07577326393473381</v>
      </c>
    </row>
    <row r="14" spans="1:22" ht="12.75">
      <c r="A14" s="401">
        <v>2005</v>
      </c>
      <c r="B14" s="229">
        <v>14956</v>
      </c>
      <c r="C14" s="263">
        <v>249940</v>
      </c>
      <c r="D14" s="34">
        <f t="shared" si="0"/>
        <v>0.0598383612066896</v>
      </c>
      <c r="E14" s="229">
        <v>3336</v>
      </c>
      <c r="F14" s="263">
        <v>49474</v>
      </c>
      <c r="G14" s="34">
        <f t="shared" si="1"/>
        <v>0.06742935683389255</v>
      </c>
      <c r="H14" s="229"/>
      <c r="I14" s="263"/>
      <c r="J14" s="34"/>
      <c r="K14" s="229">
        <v>15</v>
      </c>
      <c r="L14" s="263">
        <v>340</v>
      </c>
      <c r="M14" s="34">
        <f t="shared" si="2"/>
        <v>0.04411764705882353</v>
      </c>
      <c r="N14" s="229">
        <v>0</v>
      </c>
      <c r="O14" s="263">
        <v>11</v>
      </c>
      <c r="P14" s="34">
        <f t="shared" si="3"/>
        <v>0</v>
      </c>
      <c r="Q14" s="229"/>
      <c r="R14" s="263"/>
      <c r="S14" s="34"/>
      <c r="T14" s="229">
        <f t="shared" si="4"/>
        <v>18307</v>
      </c>
      <c r="U14" s="263">
        <f t="shared" si="4"/>
        <v>299765</v>
      </c>
      <c r="V14" s="34">
        <f t="shared" si="5"/>
        <v>0.06107117241839441</v>
      </c>
    </row>
    <row r="15" spans="1:22" ht="12.75">
      <c r="A15" s="401">
        <v>2006</v>
      </c>
      <c r="B15" s="229">
        <v>12061</v>
      </c>
      <c r="C15" s="263">
        <v>240253</v>
      </c>
      <c r="D15" s="34">
        <f t="shared" si="0"/>
        <v>0.05020124618631193</v>
      </c>
      <c r="E15" s="229">
        <v>2376</v>
      </c>
      <c r="F15" s="263">
        <v>44440</v>
      </c>
      <c r="G15" s="34">
        <f t="shared" si="1"/>
        <v>0.053465346534653464</v>
      </c>
      <c r="H15" s="229"/>
      <c r="I15" s="263"/>
      <c r="J15" s="34"/>
      <c r="K15" s="229">
        <v>13</v>
      </c>
      <c r="L15" s="263">
        <v>299</v>
      </c>
      <c r="M15" s="34">
        <f t="shared" si="2"/>
        <v>0.043478260869565216</v>
      </c>
      <c r="N15" s="229">
        <v>2</v>
      </c>
      <c r="O15" s="263">
        <v>22</v>
      </c>
      <c r="P15" s="34">
        <f t="shared" si="3"/>
        <v>0.09090909090909091</v>
      </c>
      <c r="Q15" s="229"/>
      <c r="R15" s="263"/>
      <c r="S15" s="34"/>
      <c r="T15" s="229">
        <f t="shared" si="4"/>
        <v>14452</v>
      </c>
      <c r="U15" s="263">
        <f t="shared" si="4"/>
        <v>285014</v>
      </c>
      <c r="V15" s="34">
        <f t="shared" si="5"/>
        <v>0.05070628109496376</v>
      </c>
    </row>
    <row r="16" spans="1:22" ht="12.75">
      <c r="A16" s="401">
        <v>2007</v>
      </c>
      <c r="B16" s="229">
        <v>8666</v>
      </c>
      <c r="C16" s="263">
        <v>256519</v>
      </c>
      <c r="D16" s="34">
        <f t="shared" si="0"/>
        <v>0.0337830725989108</v>
      </c>
      <c r="E16" s="229">
        <v>1720</v>
      </c>
      <c r="F16" s="263">
        <v>42236</v>
      </c>
      <c r="G16" s="34">
        <f t="shared" si="1"/>
        <v>0.040723553366796096</v>
      </c>
      <c r="H16" s="229"/>
      <c r="I16" s="263"/>
      <c r="J16" s="34"/>
      <c r="K16" s="229">
        <v>2</v>
      </c>
      <c r="L16" s="263">
        <v>64</v>
      </c>
      <c r="M16" s="34">
        <f t="shared" si="2"/>
        <v>0.03125</v>
      </c>
      <c r="N16" s="229">
        <v>1</v>
      </c>
      <c r="O16" s="263">
        <v>23</v>
      </c>
      <c r="P16" s="34">
        <f t="shared" si="3"/>
        <v>0.043478260869565216</v>
      </c>
      <c r="Q16" s="229">
        <v>257</v>
      </c>
      <c r="R16" s="263">
        <v>2794</v>
      </c>
      <c r="S16" s="34">
        <f aca="true" t="shared" si="6" ref="S16:S23">IF(R16=0,"NA",Q16/R16)</f>
        <v>0.09198282032927703</v>
      </c>
      <c r="T16" s="229">
        <f t="shared" si="4"/>
        <v>10646</v>
      </c>
      <c r="U16" s="263">
        <f t="shared" si="4"/>
        <v>301636</v>
      </c>
      <c r="V16" s="34">
        <f t="shared" si="5"/>
        <v>0.03529419565303876</v>
      </c>
    </row>
    <row r="17" spans="1:22" ht="12.75">
      <c r="A17" s="401">
        <v>2008</v>
      </c>
      <c r="B17" s="229">
        <v>6557</v>
      </c>
      <c r="C17" s="263">
        <v>244604</v>
      </c>
      <c r="D17" s="34">
        <f t="shared" si="0"/>
        <v>0.026806593514415136</v>
      </c>
      <c r="E17" s="229">
        <v>1340</v>
      </c>
      <c r="F17" s="263">
        <v>42620</v>
      </c>
      <c r="G17" s="34">
        <f t="shared" si="1"/>
        <v>0.03144063819802909</v>
      </c>
      <c r="H17" s="229">
        <v>567</v>
      </c>
      <c r="I17" s="263">
        <v>10253</v>
      </c>
      <c r="J17" s="34">
        <f aca="true" t="shared" si="7" ref="J17:J23">IF(I17=0,"NA",H17/I17)</f>
        <v>0.05530088754510875</v>
      </c>
      <c r="K17" s="229">
        <v>4</v>
      </c>
      <c r="L17" s="263">
        <v>72</v>
      </c>
      <c r="M17" s="34">
        <f t="shared" si="2"/>
        <v>0.05555555555555555</v>
      </c>
      <c r="N17" s="229">
        <v>1</v>
      </c>
      <c r="O17" s="263">
        <v>23</v>
      </c>
      <c r="P17" s="34">
        <f t="shared" si="3"/>
        <v>0.043478260869565216</v>
      </c>
      <c r="Q17" s="229">
        <v>324</v>
      </c>
      <c r="R17" s="263">
        <v>3418</v>
      </c>
      <c r="S17" s="34">
        <f t="shared" si="6"/>
        <v>0.09479227618490345</v>
      </c>
      <c r="T17" s="229">
        <f t="shared" si="4"/>
        <v>8793</v>
      </c>
      <c r="U17" s="263">
        <f t="shared" si="4"/>
        <v>300990</v>
      </c>
      <c r="V17" s="34">
        <f t="shared" si="5"/>
        <v>0.02921359513605103</v>
      </c>
    </row>
    <row r="18" spans="1:22" ht="12.75">
      <c r="A18" s="401">
        <v>2009</v>
      </c>
      <c r="B18" s="229">
        <v>4313</v>
      </c>
      <c r="C18" s="263">
        <v>195029</v>
      </c>
      <c r="D18" s="34">
        <f t="shared" si="0"/>
        <v>0.022114659871096093</v>
      </c>
      <c r="E18" s="229">
        <v>565</v>
      </c>
      <c r="F18" s="263">
        <v>26118</v>
      </c>
      <c r="G18" s="34">
        <f t="shared" si="1"/>
        <v>0.021632590550578146</v>
      </c>
      <c r="H18" s="229">
        <v>375</v>
      </c>
      <c r="I18" s="263">
        <v>6411</v>
      </c>
      <c r="J18" s="34">
        <f t="shared" si="7"/>
        <v>0.0584932147870847</v>
      </c>
      <c r="K18" s="229">
        <v>67</v>
      </c>
      <c r="L18" s="263">
        <v>1123</v>
      </c>
      <c r="M18" s="34">
        <f t="shared" si="2"/>
        <v>0.05966162065894924</v>
      </c>
      <c r="N18" s="229">
        <v>4</v>
      </c>
      <c r="O18" s="263">
        <v>63</v>
      </c>
      <c r="P18" s="34">
        <f t="shared" si="3"/>
        <v>0.06349206349206349</v>
      </c>
      <c r="Q18" s="229">
        <v>69</v>
      </c>
      <c r="R18" s="263">
        <v>1050</v>
      </c>
      <c r="S18" s="34">
        <f t="shared" si="6"/>
        <v>0.06571428571428571</v>
      </c>
      <c r="T18" s="229">
        <f t="shared" si="4"/>
        <v>5393</v>
      </c>
      <c r="U18" s="263">
        <f t="shared" si="4"/>
        <v>229794</v>
      </c>
      <c r="V18" s="34">
        <f t="shared" si="5"/>
        <v>0.023468846009904523</v>
      </c>
    </row>
    <row r="19" spans="1:22" ht="12.75">
      <c r="A19" s="401">
        <v>2010</v>
      </c>
      <c r="B19" s="229">
        <v>4246</v>
      </c>
      <c r="C19" s="263">
        <v>236515</v>
      </c>
      <c r="D19" s="34">
        <f t="shared" si="0"/>
        <v>0.017952349745259284</v>
      </c>
      <c r="E19" s="229">
        <v>642</v>
      </c>
      <c r="F19" s="263">
        <v>36084</v>
      </c>
      <c r="G19" s="34">
        <f t="shared" si="1"/>
        <v>0.017791819088792817</v>
      </c>
      <c r="H19" s="229">
        <v>264</v>
      </c>
      <c r="I19" s="263">
        <v>5898</v>
      </c>
      <c r="J19" s="34">
        <f t="shared" si="7"/>
        <v>0.044760935910478125</v>
      </c>
      <c r="K19" s="229">
        <v>150</v>
      </c>
      <c r="L19" s="263">
        <v>2318</v>
      </c>
      <c r="M19" s="34">
        <f t="shared" si="2"/>
        <v>0.06471095772217429</v>
      </c>
      <c r="N19" s="229">
        <v>6</v>
      </c>
      <c r="O19" s="263">
        <v>87</v>
      </c>
      <c r="P19" s="34">
        <f t="shared" si="3"/>
        <v>0.06896551724137931</v>
      </c>
      <c r="Q19" s="229">
        <v>79</v>
      </c>
      <c r="R19" s="263">
        <v>1104</v>
      </c>
      <c r="S19" s="34">
        <f t="shared" si="6"/>
        <v>0.07155797101449275</v>
      </c>
      <c r="T19" s="229">
        <f t="shared" si="4"/>
        <v>5387</v>
      </c>
      <c r="U19" s="263">
        <f t="shared" si="4"/>
        <v>282006</v>
      </c>
      <c r="V19" s="34">
        <f t="shared" si="5"/>
        <v>0.01910243044474231</v>
      </c>
    </row>
    <row r="20" spans="1:22" ht="12.75">
      <c r="A20" s="401">
        <v>2011</v>
      </c>
      <c r="B20" s="229">
        <v>3278</v>
      </c>
      <c r="C20" s="263">
        <v>239185</v>
      </c>
      <c r="D20" s="34">
        <f t="shared" si="0"/>
        <v>0.013704872797207182</v>
      </c>
      <c r="E20" s="229">
        <v>503</v>
      </c>
      <c r="F20" s="263">
        <v>42837</v>
      </c>
      <c r="G20" s="34">
        <f t="shared" si="1"/>
        <v>0.011742185493848775</v>
      </c>
      <c r="H20" s="229">
        <v>259</v>
      </c>
      <c r="I20" s="263">
        <v>9184</v>
      </c>
      <c r="J20" s="34">
        <f t="shared" si="7"/>
        <v>0.028201219512195123</v>
      </c>
      <c r="K20" s="229">
        <v>125</v>
      </c>
      <c r="L20" s="263">
        <v>2524</v>
      </c>
      <c r="M20" s="34">
        <f t="shared" si="2"/>
        <v>0.04952456418383518</v>
      </c>
      <c r="N20" s="229">
        <v>8</v>
      </c>
      <c r="O20" s="263">
        <v>159</v>
      </c>
      <c r="P20" s="34">
        <f t="shared" si="3"/>
        <v>0.050314465408805034</v>
      </c>
      <c r="Q20" s="229">
        <v>287</v>
      </c>
      <c r="R20" s="263">
        <v>2853</v>
      </c>
      <c r="S20" s="34">
        <f t="shared" si="6"/>
        <v>0.10059586400280407</v>
      </c>
      <c r="T20" s="229">
        <f t="shared" si="4"/>
        <v>4460</v>
      </c>
      <c r="U20" s="263">
        <f t="shared" si="4"/>
        <v>296742</v>
      </c>
      <c r="V20" s="34">
        <f t="shared" si="5"/>
        <v>0.015029891286032986</v>
      </c>
    </row>
    <row r="21" spans="1:22" ht="12.75">
      <c r="A21" s="401">
        <v>2012</v>
      </c>
      <c r="B21" s="229">
        <v>2543</v>
      </c>
      <c r="C21" s="263">
        <v>243216</v>
      </c>
      <c r="D21" s="34">
        <f t="shared" si="0"/>
        <v>0.010455726596934412</v>
      </c>
      <c r="E21" s="229">
        <v>322</v>
      </c>
      <c r="F21" s="263">
        <v>37385</v>
      </c>
      <c r="G21" s="34">
        <f t="shared" si="1"/>
        <v>0.008613080112344523</v>
      </c>
      <c r="H21" s="229">
        <v>177</v>
      </c>
      <c r="I21" s="263">
        <v>7269</v>
      </c>
      <c r="J21" s="34">
        <f t="shared" si="7"/>
        <v>0.024349979364424266</v>
      </c>
      <c r="K21" s="229">
        <v>67</v>
      </c>
      <c r="L21" s="263">
        <v>2873</v>
      </c>
      <c r="M21" s="34">
        <f t="shared" si="2"/>
        <v>0.023320570831883047</v>
      </c>
      <c r="N21" s="229">
        <v>8</v>
      </c>
      <c r="O21" s="263">
        <v>174</v>
      </c>
      <c r="P21" s="34">
        <f t="shared" si="3"/>
        <v>0.04597701149425287</v>
      </c>
      <c r="Q21" s="229">
        <v>104</v>
      </c>
      <c r="R21" s="263">
        <v>1754</v>
      </c>
      <c r="S21" s="34">
        <f t="shared" si="6"/>
        <v>0.059293044469783354</v>
      </c>
      <c r="T21" s="229">
        <f t="shared" si="4"/>
        <v>3221</v>
      </c>
      <c r="U21" s="263">
        <f t="shared" si="4"/>
        <v>292671</v>
      </c>
      <c r="V21" s="34">
        <f t="shared" si="5"/>
        <v>0.01100553180875454</v>
      </c>
    </row>
    <row r="22" spans="1:22" ht="12.75">
      <c r="A22" s="401">
        <v>2013</v>
      </c>
      <c r="B22" s="229">
        <v>982</v>
      </c>
      <c r="C22" s="263">
        <v>57253</v>
      </c>
      <c r="D22" s="34">
        <f t="shared" si="0"/>
        <v>0.017151939636350935</v>
      </c>
      <c r="E22" s="229">
        <v>110</v>
      </c>
      <c r="F22" s="263">
        <v>7965</v>
      </c>
      <c r="G22" s="34">
        <f t="shared" si="1"/>
        <v>0.013810420590081607</v>
      </c>
      <c r="H22" s="229">
        <v>53</v>
      </c>
      <c r="I22" s="263">
        <v>741</v>
      </c>
      <c r="J22" s="34">
        <f t="shared" si="7"/>
        <v>0.07152496626180836</v>
      </c>
      <c r="K22" s="229">
        <v>18</v>
      </c>
      <c r="L22" s="263">
        <v>727</v>
      </c>
      <c r="M22" s="34">
        <f t="shared" si="2"/>
        <v>0.024759284731774415</v>
      </c>
      <c r="N22" s="229">
        <v>1</v>
      </c>
      <c r="O22" s="263">
        <v>28</v>
      </c>
      <c r="P22" s="34">
        <f t="shared" si="3"/>
        <v>0.03571428571428571</v>
      </c>
      <c r="Q22" s="229">
        <v>10</v>
      </c>
      <c r="R22" s="263">
        <v>177</v>
      </c>
      <c r="S22" s="34">
        <f t="shared" si="6"/>
        <v>0.05649717514124294</v>
      </c>
      <c r="T22" s="229">
        <f t="shared" si="4"/>
        <v>1174</v>
      </c>
      <c r="U22" s="263">
        <f t="shared" si="4"/>
        <v>66891</v>
      </c>
      <c r="V22" s="34">
        <f t="shared" si="5"/>
        <v>0.017550941083254848</v>
      </c>
    </row>
    <row r="23" spans="1:22" ht="13.5" thickBot="1">
      <c r="A23" s="402">
        <v>2014</v>
      </c>
      <c r="B23" s="297">
        <v>70</v>
      </c>
      <c r="C23" s="309">
        <v>544</v>
      </c>
      <c r="D23" s="170">
        <f t="shared" si="0"/>
        <v>0.12867647058823528</v>
      </c>
      <c r="E23" s="297">
        <v>9</v>
      </c>
      <c r="F23" s="309">
        <v>69</v>
      </c>
      <c r="G23" s="170">
        <f t="shared" si="1"/>
        <v>0.13043478260869565</v>
      </c>
      <c r="H23" s="297">
        <v>4</v>
      </c>
      <c r="I23" s="309">
        <v>9</v>
      </c>
      <c r="J23" s="170">
        <f t="shared" si="7"/>
        <v>0.4444444444444444</v>
      </c>
      <c r="K23" s="297">
        <v>1</v>
      </c>
      <c r="L23" s="309">
        <v>5</v>
      </c>
      <c r="M23" s="170">
        <f t="shared" si="2"/>
        <v>0.2</v>
      </c>
      <c r="N23" s="297"/>
      <c r="O23" s="309"/>
      <c r="P23" s="170"/>
      <c r="Q23" s="297">
        <v>1</v>
      </c>
      <c r="R23" s="309">
        <v>4</v>
      </c>
      <c r="S23" s="170">
        <f t="shared" si="6"/>
        <v>0.25</v>
      </c>
      <c r="T23" s="297">
        <f t="shared" si="4"/>
        <v>85</v>
      </c>
      <c r="U23" s="309">
        <f t="shared" si="4"/>
        <v>631</v>
      </c>
      <c r="V23" s="170">
        <f t="shared" si="5"/>
        <v>0.1347068145800317</v>
      </c>
    </row>
    <row r="24" spans="1:22" ht="13.5" thickBot="1">
      <c r="A24" s="35" t="s">
        <v>7</v>
      </c>
      <c r="B24" s="115">
        <f>SUM(B8:B23)</f>
        <v>183658</v>
      </c>
      <c r="C24" s="169">
        <f>SUM(C8:C23)</f>
        <v>3060321</v>
      </c>
      <c r="D24" s="42">
        <f>B24/C24</f>
        <v>0.06001265880278572</v>
      </c>
      <c r="E24" s="115">
        <f>SUM(E8:E23)</f>
        <v>36719</v>
      </c>
      <c r="F24" s="169">
        <f>SUM(F8:F23)</f>
        <v>544619</v>
      </c>
      <c r="G24" s="42">
        <f>E24/F24</f>
        <v>0.06742144508362727</v>
      </c>
      <c r="H24" s="115">
        <f>SUM(H8:H23)</f>
        <v>1699</v>
      </c>
      <c r="I24" s="169">
        <f>SUM(I8:I23)</f>
        <v>39765</v>
      </c>
      <c r="J24" s="42">
        <f>H24/I24</f>
        <v>0.04272601534012323</v>
      </c>
      <c r="K24" s="115">
        <f>SUM(K8:K23)</f>
        <v>611</v>
      </c>
      <c r="L24" s="169">
        <f>SUM(L8:L23)</f>
        <v>12293</v>
      </c>
      <c r="M24" s="42">
        <f>K24/L24</f>
        <v>0.04970308305539738</v>
      </c>
      <c r="N24" s="115">
        <f>SUM(N8:N23)</f>
        <v>36</v>
      </c>
      <c r="O24" s="169">
        <f>SUM(O8:O23)</f>
        <v>609</v>
      </c>
      <c r="P24" s="42">
        <f>N24/O24</f>
        <v>0.059113300492610835</v>
      </c>
      <c r="Q24" s="115">
        <f>SUM(Q8:Q23)</f>
        <v>1131</v>
      </c>
      <c r="R24" s="169">
        <f>SUM(R8:R23)</f>
        <v>13154</v>
      </c>
      <c r="S24" s="42">
        <f>Q24/R24</f>
        <v>0.08598145050935077</v>
      </c>
      <c r="T24" s="115">
        <f>SUM(T8:T23)</f>
        <v>223854</v>
      </c>
      <c r="U24" s="169">
        <f>SUM(U8:U23)</f>
        <v>3670761</v>
      </c>
      <c r="V24" s="42">
        <f>T24/U24</f>
        <v>0.060982995079221995</v>
      </c>
    </row>
    <row r="25" spans="1:23" s="237" customFormat="1" ht="12.75">
      <c r="A25" s="222"/>
      <c r="B25" s="254"/>
      <c r="C25" s="254"/>
      <c r="D25" s="259"/>
      <c r="E25" s="254"/>
      <c r="F25" s="254"/>
      <c r="G25" s="259"/>
      <c r="H25" s="254"/>
      <c r="I25" s="254"/>
      <c r="J25" s="259"/>
      <c r="N25" s="254"/>
      <c r="O25" s="254"/>
      <c r="P25" s="259"/>
      <c r="Q25" s="254"/>
      <c r="R25" s="254"/>
      <c r="S25" s="259"/>
      <c r="T25" s="254"/>
      <c r="U25" s="254"/>
      <c r="V25" s="259"/>
      <c r="W25" s="254"/>
    </row>
    <row r="26" spans="18:20" ht="12.75">
      <c r="R26" s="237"/>
      <c r="S26" s="245"/>
      <c r="T26" s="288"/>
    </row>
    <row r="27" spans="18:23" ht="12.75" customHeight="1">
      <c r="R27" s="237"/>
      <c r="S27" s="245"/>
      <c r="T27" s="244"/>
      <c r="U27" s="244"/>
      <c r="V27" s="244"/>
      <c r="W27" s="244"/>
    </row>
    <row r="28" spans="18:23" ht="12.75">
      <c r="R28" s="237"/>
      <c r="S28" s="245"/>
      <c r="T28" s="245"/>
      <c r="U28" s="246"/>
      <c r="V28" s="246"/>
      <c r="W28" s="246"/>
    </row>
    <row r="29" spans="18:23" ht="12.75">
      <c r="R29" s="237"/>
      <c r="S29" s="245"/>
      <c r="T29" s="245"/>
      <c r="U29" s="246"/>
      <c r="V29" s="246"/>
      <c r="W29" s="245"/>
    </row>
    <row r="30" spans="18:30" ht="12.75">
      <c r="R30" s="237"/>
      <c r="S30" s="245"/>
      <c r="T30" s="245"/>
      <c r="U30" s="246"/>
      <c r="V30" s="246"/>
      <c r="W30" s="245"/>
      <c r="X30" s="237"/>
      <c r="Y30" s="237"/>
      <c r="Z30" s="237"/>
      <c r="AA30" s="237"/>
      <c r="AB30" s="237"/>
      <c r="AC30" s="237"/>
      <c r="AD30" s="237"/>
    </row>
    <row r="31" spans="20:30" ht="12.75">
      <c r="T31" s="246"/>
      <c r="U31" s="245"/>
      <c r="V31" s="237"/>
      <c r="W31" s="237"/>
      <c r="X31" s="237"/>
      <c r="Y31" s="237"/>
      <c r="Z31" s="237"/>
      <c r="AA31" s="237"/>
      <c r="AB31" s="237"/>
      <c r="AC31" s="237"/>
      <c r="AD31" s="237"/>
    </row>
    <row r="32" spans="20:30" ht="12.75">
      <c r="T32" s="246"/>
      <c r="U32" s="245"/>
      <c r="V32" s="237"/>
      <c r="W32" s="237"/>
      <c r="X32" s="237"/>
      <c r="Y32" s="237"/>
      <c r="Z32" s="237"/>
      <c r="AA32" s="237"/>
      <c r="AB32" s="237"/>
      <c r="AC32" s="237"/>
      <c r="AD32" s="237"/>
    </row>
    <row r="33" spans="20:30" ht="12.75">
      <c r="T33" s="246"/>
      <c r="U33" s="245"/>
      <c r="V33" s="237"/>
      <c r="W33" s="237"/>
      <c r="X33" s="237"/>
      <c r="Y33" s="237"/>
      <c r="Z33" s="237"/>
      <c r="AA33" s="237"/>
      <c r="AB33" s="237"/>
      <c r="AC33" s="237"/>
      <c r="AD33" s="237"/>
    </row>
    <row r="34" spans="20:30" ht="12.75">
      <c r="T34" s="246"/>
      <c r="U34" s="245"/>
      <c r="V34" s="237"/>
      <c r="W34" s="237"/>
      <c r="X34" s="237"/>
      <c r="Y34" s="237"/>
      <c r="Z34" s="237"/>
      <c r="AA34" s="237"/>
      <c r="AB34" s="237"/>
      <c r="AC34" s="237"/>
      <c r="AD34" s="237"/>
    </row>
    <row r="35" spans="20:30" ht="12.75">
      <c r="T35" s="246"/>
      <c r="U35" s="245"/>
      <c r="V35" s="237"/>
      <c r="W35" s="237"/>
      <c r="X35" s="237"/>
      <c r="Y35" s="237"/>
      <c r="Z35" s="237"/>
      <c r="AA35" s="237"/>
      <c r="AB35" s="237"/>
      <c r="AC35" s="237"/>
      <c r="AD35" s="237"/>
    </row>
    <row r="36" spans="20:30" ht="12.75">
      <c r="T36" s="246"/>
      <c r="U36" s="245"/>
      <c r="V36" s="237"/>
      <c r="W36" s="237"/>
      <c r="X36" s="237"/>
      <c r="Y36" s="237"/>
      <c r="Z36" s="237"/>
      <c r="AA36" s="237"/>
      <c r="AB36" s="237"/>
      <c r="AC36" s="237"/>
      <c r="AD36" s="237"/>
    </row>
    <row r="37" spans="20:30" ht="12.75">
      <c r="T37" s="246"/>
      <c r="U37" s="245"/>
      <c r="V37" s="330"/>
      <c r="W37" s="237"/>
      <c r="X37" s="237"/>
      <c r="Y37" s="237"/>
      <c r="Z37" s="237"/>
      <c r="AA37" s="237"/>
      <c r="AB37" s="237"/>
      <c r="AC37" s="237"/>
      <c r="AD37" s="237"/>
    </row>
    <row r="38" spans="20:30" ht="12.75">
      <c r="T38" s="246"/>
      <c r="U38" s="442"/>
      <c r="V38" s="442"/>
      <c r="W38" s="442"/>
      <c r="X38" s="442"/>
      <c r="Y38" s="442"/>
      <c r="Z38" s="442"/>
      <c r="AA38" s="442"/>
      <c r="AB38" s="442"/>
      <c r="AC38" s="237"/>
      <c r="AD38" s="237"/>
    </row>
    <row r="39" spans="20:30" ht="12.75">
      <c r="T39" s="245"/>
      <c r="U39" s="443"/>
      <c r="V39" s="444"/>
      <c r="W39" s="443"/>
      <c r="X39" s="443"/>
      <c r="Y39" s="443"/>
      <c r="Z39" s="443"/>
      <c r="AA39" s="444"/>
      <c r="AB39" s="444"/>
      <c r="AC39" s="237"/>
      <c r="AD39" s="237"/>
    </row>
    <row r="40" spans="20:30" ht="12.75">
      <c r="T40" s="245"/>
      <c r="U40" s="443"/>
      <c r="V40" s="443"/>
      <c r="W40" s="443"/>
      <c r="X40" s="443"/>
      <c r="Y40" s="443"/>
      <c r="Z40" s="443"/>
      <c r="AA40" s="444"/>
      <c r="AB40" s="444"/>
      <c r="AC40" s="237"/>
      <c r="AD40" s="237"/>
    </row>
    <row r="41" spans="20:30" ht="12.75">
      <c r="T41" s="245"/>
      <c r="U41" s="443"/>
      <c r="V41" s="443"/>
      <c r="W41" s="444"/>
      <c r="X41" s="443"/>
      <c r="Y41" s="443"/>
      <c r="Z41" s="443"/>
      <c r="AA41" s="444"/>
      <c r="AB41" s="444"/>
      <c r="AC41" s="237"/>
      <c r="AD41" s="237"/>
    </row>
    <row r="42" spans="20:30" ht="12.75">
      <c r="T42" s="245"/>
      <c r="U42" s="443"/>
      <c r="V42" s="443"/>
      <c r="W42" s="443"/>
      <c r="X42" s="443"/>
      <c r="Y42" s="443"/>
      <c r="Z42" s="443"/>
      <c r="AA42" s="444"/>
      <c r="AB42" s="444"/>
      <c r="AC42" s="237"/>
      <c r="AD42" s="237"/>
    </row>
    <row r="43" spans="20:30" ht="12.75">
      <c r="T43" s="245"/>
      <c r="U43" s="443"/>
      <c r="V43" s="443"/>
      <c r="W43" s="444"/>
      <c r="X43" s="443"/>
      <c r="Y43" s="443"/>
      <c r="Z43" s="443"/>
      <c r="AA43" s="444"/>
      <c r="AB43" s="444"/>
      <c r="AC43" s="237"/>
      <c r="AD43" s="237"/>
    </row>
    <row r="44" spans="20:30" ht="12.75">
      <c r="T44" s="237"/>
      <c r="U44" s="443"/>
      <c r="V44" s="443"/>
      <c r="W44" s="444"/>
      <c r="X44" s="443"/>
      <c r="Y44" s="443"/>
      <c r="Z44" s="443"/>
      <c r="AA44" s="444"/>
      <c r="AB44" s="444"/>
      <c r="AC44" s="237"/>
      <c r="AD44" s="237"/>
    </row>
    <row r="45" spans="20:30" ht="12.75">
      <c r="T45" s="237"/>
      <c r="U45" s="443"/>
      <c r="V45" s="443"/>
      <c r="W45" s="444"/>
      <c r="X45" s="443"/>
      <c r="Y45" s="443"/>
      <c r="Z45" s="443"/>
      <c r="AA45" s="444"/>
      <c r="AB45" s="444"/>
      <c r="AC45" s="237"/>
      <c r="AD45" s="237"/>
    </row>
    <row r="46" spans="20:30" ht="12.75">
      <c r="T46" s="237"/>
      <c r="U46" s="443"/>
      <c r="V46" s="443"/>
      <c r="W46" s="443"/>
      <c r="X46" s="443"/>
      <c r="Y46" s="443"/>
      <c r="Z46" s="443"/>
      <c r="AA46" s="444"/>
      <c r="AB46" s="444"/>
      <c r="AC46" s="237"/>
      <c r="AD46" s="237"/>
    </row>
    <row r="47" spans="20:30" ht="12.75">
      <c r="T47" s="244"/>
      <c r="U47" s="443"/>
      <c r="V47" s="443"/>
      <c r="W47" s="443"/>
      <c r="X47" s="443"/>
      <c r="Y47" s="443"/>
      <c r="Z47" s="443"/>
      <c r="AA47" s="443"/>
      <c r="AB47" s="444"/>
      <c r="AC47" s="237"/>
      <c r="AD47" s="237"/>
    </row>
    <row r="48" spans="20:30" ht="12.75">
      <c r="T48" s="245"/>
      <c r="U48" s="443"/>
      <c r="V48" s="443"/>
      <c r="W48" s="443"/>
      <c r="X48" s="443"/>
      <c r="Y48" s="443"/>
      <c r="Z48" s="443"/>
      <c r="AA48" s="443"/>
      <c r="AB48" s="443"/>
      <c r="AC48" s="237"/>
      <c r="AD48" s="237"/>
    </row>
    <row r="49" spans="20:30" ht="13.5" customHeight="1">
      <c r="T49" s="245"/>
      <c r="U49" s="443"/>
      <c r="V49" s="443"/>
      <c r="W49" s="443"/>
      <c r="X49" s="443"/>
      <c r="Y49" s="443"/>
      <c r="Z49" s="443"/>
      <c r="AA49" s="443"/>
      <c r="AB49" s="443"/>
      <c r="AC49" s="237"/>
      <c r="AD49" s="237"/>
    </row>
    <row r="50" spans="20:30" ht="12.75">
      <c r="T50" s="245"/>
      <c r="U50" s="443"/>
      <c r="V50" s="443"/>
      <c r="W50" s="443"/>
      <c r="X50" s="443"/>
      <c r="Y50" s="443"/>
      <c r="Z50" s="443"/>
      <c r="AA50" s="443"/>
      <c r="AB50" s="443"/>
      <c r="AC50" s="237"/>
      <c r="AD50" s="237"/>
    </row>
    <row r="51" spans="20:30" ht="12.75">
      <c r="T51" s="245"/>
      <c r="U51" s="443"/>
      <c r="V51" s="443"/>
      <c r="W51" s="443"/>
      <c r="X51" s="443"/>
      <c r="Y51" s="443"/>
      <c r="Z51" s="443"/>
      <c r="AA51" s="443"/>
      <c r="AB51" s="443"/>
      <c r="AC51" s="237"/>
      <c r="AD51" s="237"/>
    </row>
    <row r="52" spans="20:30" ht="12.75">
      <c r="T52" s="245"/>
      <c r="U52" s="443"/>
      <c r="V52" s="443"/>
      <c r="W52" s="443"/>
      <c r="X52" s="443"/>
      <c r="Y52" s="443"/>
      <c r="Z52" s="443"/>
      <c r="AA52" s="443"/>
      <c r="AB52" s="443"/>
      <c r="AC52" s="237"/>
      <c r="AD52" s="237"/>
    </row>
    <row r="53" spans="20:30" ht="12.75">
      <c r="T53" s="245"/>
      <c r="U53" s="443"/>
      <c r="V53" s="443"/>
      <c r="W53" s="443"/>
      <c r="X53" s="443"/>
      <c r="Y53" s="443"/>
      <c r="Z53" s="443"/>
      <c r="AA53" s="443"/>
      <c r="AB53" s="443"/>
      <c r="AC53" s="237"/>
      <c r="AD53" s="237"/>
    </row>
    <row r="54" spans="20:30" ht="12.75">
      <c r="T54" s="245"/>
      <c r="U54" s="443"/>
      <c r="V54" s="444"/>
      <c r="W54" s="444"/>
      <c r="X54" s="443"/>
      <c r="Y54" s="443"/>
      <c r="Z54" s="443"/>
      <c r="AA54" s="443"/>
      <c r="AB54" s="443"/>
      <c r="AC54" s="237"/>
      <c r="AD54" s="237"/>
    </row>
    <row r="55" spans="20:30" ht="12.75">
      <c r="T55" s="246"/>
      <c r="U55" s="246"/>
      <c r="V55" s="245"/>
      <c r="W55" s="245"/>
      <c r="X55" s="237"/>
      <c r="Y55" s="237"/>
      <c r="Z55" s="237"/>
      <c r="AA55" s="237"/>
      <c r="AB55" s="237"/>
      <c r="AC55" s="237"/>
      <c r="AD55" s="237"/>
    </row>
    <row r="56" spans="20:30" ht="12.75">
      <c r="T56" s="246"/>
      <c r="U56" s="246"/>
      <c r="V56" s="245"/>
      <c r="W56" s="245"/>
      <c r="X56" s="237"/>
      <c r="Y56" s="237"/>
      <c r="Z56" s="237"/>
      <c r="AA56" s="237"/>
      <c r="AB56" s="237"/>
      <c r="AC56" s="237"/>
      <c r="AD56" s="237"/>
    </row>
    <row r="57" spans="20:30" ht="12.75">
      <c r="T57" s="246"/>
      <c r="U57" s="246"/>
      <c r="V57" s="245"/>
      <c r="W57" s="245"/>
      <c r="X57" s="237"/>
      <c r="Y57" s="237"/>
      <c r="Z57" s="237"/>
      <c r="AA57" s="237"/>
      <c r="AB57" s="237"/>
      <c r="AC57" s="237"/>
      <c r="AD57" s="237"/>
    </row>
    <row r="58" spans="20:30" ht="12.75">
      <c r="T58" s="246"/>
      <c r="U58" s="246"/>
      <c r="V58" s="245"/>
      <c r="W58" s="245"/>
      <c r="X58" s="237"/>
      <c r="Y58" s="237"/>
      <c r="Z58" s="237"/>
      <c r="AA58" s="237"/>
      <c r="AB58" s="237"/>
      <c r="AC58" s="237"/>
      <c r="AD58" s="237"/>
    </row>
    <row r="59" spans="20:30" ht="12.75">
      <c r="T59" s="245"/>
      <c r="U59" s="246"/>
      <c r="V59" s="245"/>
      <c r="W59" s="245"/>
      <c r="X59" s="237"/>
      <c r="Y59" s="237"/>
      <c r="Z59" s="237"/>
      <c r="AA59" s="237"/>
      <c r="AB59" s="237"/>
      <c r="AC59" s="237"/>
      <c r="AD59" s="237"/>
    </row>
    <row r="60" spans="21:30" ht="12.75">
      <c r="U60" s="237"/>
      <c r="V60" s="237"/>
      <c r="W60" s="237"/>
      <c r="X60" s="237"/>
      <c r="Y60" s="237"/>
      <c r="Z60" s="237"/>
      <c r="AA60" s="237"/>
      <c r="AB60" s="237"/>
      <c r="AC60" s="237"/>
      <c r="AD60" s="237"/>
    </row>
    <row r="61" spans="21:30" ht="12.75">
      <c r="U61" s="237"/>
      <c r="V61" s="330"/>
      <c r="W61" s="237"/>
      <c r="X61" s="237"/>
      <c r="Y61" s="237"/>
      <c r="Z61" s="237"/>
      <c r="AA61" s="237"/>
      <c r="AB61" s="237"/>
      <c r="AC61" s="237"/>
      <c r="AD61" s="237"/>
    </row>
    <row r="62" spans="21:30" ht="12.75">
      <c r="U62" s="442"/>
      <c r="V62" s="442"/>
      <c r="W62" s="442"/>
      <c r="X62" s="442"/>
      <c r="Y62" s="442"/>
      <c r="Z62" s="442"/>
      <c r="AA62" s="442"/>
      <c r="AB62" s="442"/>
      <c r="AC62" s="237"/>
      <c r="AD62" s="237"/>
    </row>
    <row r="63" spans="21:30" ht="12.75">
      <c r="U63" s="443"/>
      <c r="V63" s="443"/>
      <c r="W63" s="443"/>
      <c r="X63" s="443"/>
      <c r="Y63" s="443"/>
      <c r="Z63" s="443"/>
      <c r="AA63" s="444"/>
      <c r="AB63" s="444"/>
      <c r="AC63" s="237"/>
      <c r="AD63" s="237"/>
    </row>
    <row r="64" spans="21:30" ht="12.75">
      <c r="U64" s="443"/>
      <c r="V64" s="443"/>
      <c r="W64" s="443"/>
      <c r="X64" s="443"/>
      <c r="Y64" s="443"/>
      <c r="Z64" s="443"/>
      <c r="AA64" s="444"/>
      <c r="AB64" s="444"/>
      <c r="AC64" s="237"/>
      <c r="AD64" s="237"/>
    </row>
    <row r="65" spans="21:30" ht="12.75">
      <c r="U65" s="443"/>
      <c r="V65" s="443"/>
      <c r="W65" s="443"/>
      <c r="X65" s="443"/>
      <c r="Y65" s="443"/>
      <c r="Z65" s="443"/>
      <c r="AA65" s="444"/>
      <c r="AB65" s="444"/>
      <c r="AC65" s="237"/>
      <c r="AD65" s="237"/>
    </row>
    <row r="66" spans="21:30" ht="12.75">
      <c r="U66" s="443"/>
      <c r="V66" s="443"/>
      <c r="W66" s="443"/>
      <c r="X66" s="443"/>
      <c r="Y66" s="443"/>
      <c r="Z66" s="443"/>
      <c r="AA66" s="444"/>
      <c r="AB66" s="444"/>
      <c r="AC66" s="237"/>
      <c r="AD66" s="237"/>
    </row>
    <row r="67" spans="21:30" ht="12.75">
      <c r="U67" s="443"/>
      <c r="V67" s="443"/>
      <c r="W67" s="443"/>
      <c r="X67" s="443"/>
      <c r="Y67" s="443"/>
      <c r="Z67" s="443"/>
      <c r="AA67" s="444"/>
      <c r="AB67" s="444"/>
      <c r="AC67" s="237"/>
      <c r="AD67" s="237"/>
    </row>
    <row r="68" spans="21:30" ht="12.75">
      <c r="U68" s="443"/>
      <c r="V68" s="443"/>
      <c r="W68" s="443"/>
      <c r="X68" s="443"/>
      <c r="Y68" s="443"/>
      <c r="Z68" s="443"/>
      <c r="AA68" s="444"/>
      <c r="AB68" s="444"/>
      <c r="AC68" s="237"/>
      <c r="AD68" s="237"/>
    </row>
    <row r="69" spans="21:30" ht="13.5" customHeight="1">
      <c r="U69" s="443"/>
      <c r="V69" s="443"/>
      <c r="W69" s="443"/>
      <c r="X69" s="443"/>
      <c r="Y69" s="443"/>
      <c r="Z69" s="443"/>
      <c r="AA69" s="444"/>
      <c r="AB69" s="444"/>
      <c r="AC69" s="237"/>
      <c r="AD69" s="237"/>
    </row>
    <row r="70" spans="21:30" ht="12.75">
      <c r="U70" s="443"/>
      <c r="V70" s="443"/>
      <c r="W70" s="443"/>
      <c r="X70" s="443"/>
      <c r="Y70" s="443"/>
      <c r="Z70" s="443"/>
      <c r="AA70" s="444"/>
      <c r="AB70" s="444"/>
      <c r="AC70" s="237"/>
      <c r="AD70" s="237"/>
    </row>
    <row r="71" spans="21:30" ht="12.75">
      <c r="U71" s="443"/>
      <c r="V71" s="443"/>
      <c r="W71" s="443"/>
      <c r="X71" s="443"/>
      <c r="Y71" s="443"/>
      <c r="Z71" s="443"/>
      <c r="AA71" s="443"/>
      <c r="AB71" s="443"/>
      <c r="AC71" s="237"/>
      <c r="AD71" s="237"/>
    </row>
    <row r="72" spans="21:30" ht="12.75">
      <c r="U72" s="443"/>
      <c r="V72" s="443"/>
      <c r="W72" s="443"/>
      <c r="X72" s="443"/>
      <c r="Y72" s="443"/>
      <c r="Z72" s="443"/>
      <c r="AA72" s="443"/>
      <c r="AB72" s="443"/>
      <c r="AC72" s="237"/>
      <c r="AD72" s="237"/>
    </row>
    <row r="73" spans="21:30" ht="12.75">
      <c r="U73" s="443"/>
      <c r="V73" s="443"/>
      <c r="W73" s="443"/>
      <c r="X73" s="443"/>
      <c r="Y73" s="443"/>
      <c r="Z73" s="443"/>
      <c r="AA73" s="443"/>
      <c r="AB73" s="443"/>
      <c r="AC73" s="237"/>
      <c r="AD73" s="237"/>
    </row>
    <row r="74" spans="21:30" ht="12.75">
      <c r="U74" s="443"/>
      <c r="V74" s="443"/>
      <c r="W74" s="443"/>
      <c r="X74" s="443"/>
      <c r="Y74" s="443"/>
      <c r="Z74" s="443"/>
      <c r="AA74" s="443"/>
      <c r="AB74" s="443"/>
      <c r="AC74" s="237"/>
      <c r="AD74" s="237"/>
    </row>
    <row r="75" spans="21:30" ht="12.75">
      <c r="U75" s="443"/>
      <c r="V75" s="443"/>
      <c r="W75" s="443"/>
      <c r="X75" s="443"/>
      <c r="Y75" s="443"/>
      <c r="Z75" s="443"/>
      <c r="AA75" s="443"/>
      <c r="AB75" s="443"/>
      <c r="AC75" s="237"/>
      <c r="AD75" s="237"/>
    </row>
    <row r="76" spans="21:30" ht="12.75">
      <c r="U76" s="443"/>
      <c r="V76" s="443"/>
      <c r="W76" s="443"/>
      <c r="X76" s="443"/>
      <c r="Y76" s="443"/>
      <c r="Z76" s="443"/>
      <c r="AA76" s="443"/>
      <c r="AB76" s="443"/>
      <c r="AC76" s="237"/>
      <c r="AD76" s="237"/>
    </row>
    <row r="77" spans="21:30" ht="12.75">
      <c r="U77" s="443"/>
      <c r="V77" s="443"/>
      <c r="W77" s="443"/>
      <c r="X77" s="443"/>
      <c r="Y77" s="443"/>
      <c r="Z77" s="443"/>
      <c r="AA77" s="443"/>
      <c r="AB77" s="443"/>
      <c r="AC77" s="237"/>
      <c r="AD77" s="237"/>
    </row>
    <row r="78" spans="21:30" ht="12.75">
      <c r="U78" s="443"/>
      <c r="V78" s="444"/>
      <c r="W78" s="444"/>
      <c r="X78" s="443"/>
      <c r="Y78" s="443"/>
      <c r="Z78" s="443"/>
      <c r="AA78" s="443"/>
      <c r="AB78" s="443"/>
      <c r="AC78" s="237"/>
      <c r="AD78" s="237"/>
    </row>
    <row r="79" spans="21:30" ht="12.75">
      <c r="U79" s="443"/>
      <c r="V79" s="444"/>
      <c r="W79" s="444"/>
      <c r="X79" s="444"/>
      <c r="Y79" s="444"/>
      <c r="Z79" s="443"/>
      <c r="AA79" s="444"/>
      <c r="AB79" s="444"/>
      <c r="AC79" s="237"/>
      <c r="AD79" s="237"/>
    </row>
    <row r="80" spans="21:30" ht="12.75">
      <c r="U80" s="237"/>
      <c r="V80" s="237"/>
      <c r="W80" s="237"/>
      <c r="X80" s="237"/>
      <c r="Y80" s="237"/>
      <c r="Z80" s="237"/>
      <c r="AA80" s="237"/>
      <c r="AB80" s="237"/>
      <c r="AC80" s="237"/>
      <c r="AD80" s="237"/>
    </row>
    <row r="81" spans="21:30" ht="12.75">
      <c r="U81" s="237"/>
      <c r="V81" s="237"/>
      <c r="W81" s="237"/>
      <c r="X81" s="237"/>
      <c r="Y81" s="237"/>
      <c r="Z81" s="237"/>
      <c r="AA81" s="237"/>
      <c r="AB81" s="237"/>
      <c r="AC81" s="237"/>
      <c r="AD81" s="237"/>
    </row>
    <row r="82" spans="21:30" ht="12.75">
      <c r="U82" s="237"/>
      <c r="V82" s="237"/>
      <c r="W82" s="237"/>
      <c r="X82" s="237"/>
      <c r="Y82" s="237"/>
      <c r="Z82" s="237"/>
      <c r="AA82" s="237"/>
      <c r="AB82" s="237"/>
      <c r="AC82" s="237"/>
      <c r="AD82" s="237"/>
    </row>
    <row r="83" spans="21:30" ht="12.75">
      <c r="U83" s="237"/>
      <c r="V83" s="237"/>
      <c r="W83" s="237"/>
      <c r="X83" s="237"/>
      <c r="Y83" s="237"/>
      <c r="Z83" s="237"/>
      <c r="AA83" s="237"/>
      <c r="AB83" s="237"/>
      <c r="AC83" s="237"/>
      <c r="AD83" s="237"/>
    </row>
    <row r="84" spans="21:30" ht="12.75">
      <c r="U84" s="237"/>
      <c r="V84" s="237"/>
      <c r="W84" s="237"/>
      <c r="X84" s="237"/>
      <c r="Y84" s="237"/>
      <c r="Z84" s="237"/>
      <c r="AA84" s="237"/>
      <c r="AB84" s="237"/>
      <c r="AC84" s="237"/>
      <c r="AD84" s="237"/>
    </row>
    <row r="85" spans="21:30" ht="12.75">
      <c r="U85" s="237"/>
      <c r="V85" s="237"/>
      <c r="W85" s="237"/>
      <c r="X85" s="237"/>
      <c r="Y85" s="237"/>
      <c r="Z85" s="237"/>
      <c r="AA85" s="237"/>
      <c r="AB85" s="237"/>
      <c r="AC85" s="237"/>
      <c r="AD85" s="237"/>
    </row>
    <row r="86" spans="21:30" ht="12.75">
      <c r="U86" s="237"/>
      <c r="V86" s="237"/>
      <c r="W86" s="237"/>
      <c r="X86" s="237"/>
      <c r="Y86" s="237"/>
      <c r="Z86" s="237"/>
      <c r="AA86" s="237"/>
      <c r="AB86" s="237"/>
      <c r="AC86" s="237"/>
      <c r="AD86" s="237"/>
    </row>
    <row r="87" spans="21:30" ht="12.75">
      <c r="U87" s="237"/>
      <c r="V87" s="237"/>
      <c r="W87" s="237"/>
      <c r="X87" s="237"/>
      <c r="Y87" s="237"/>
      <c r="Z87" s="237"/>
      <c r="AA87" s="237"/>
      <c r="AB87" s="237"/>
      <c r="AC87" s="237"/>
      <c r="AD87" s="237"/>
    </row>
    <row r="88" spans="21:30" ht="12.75">
      <c r="U88" s="237"/>
      <c r="V88" s="237"/>
      <c r="W88" s="237"/>
      <c r="X88" s="237"/>
      <c r="Y88" s="237"/>
      <c r="Z88" s="237"/>
      <c r="AA88" s="237"/>
      <c r="AB88" s="237"/>
      <c r="AC88" s="237"/>
      <c r="AD88" s="237"/>
    </row>
    <row r="89" spans="21:30" ht="12.75">
      <c r="U89" s="237"/>
      <c r="V89" s="237"/>
      <c r="W89" s="237"/>
      <c r="X89" s="237"/>
      <c r="Y89" s="237"/>
      <c r="Z89" s="237"/>
      <c r="AA89" s="237"/>
      <c r="AB89" s="237"/>
      <c r="AC89" s="237"/>
      <c r="AD89" s="237"/>
    </row>
    <row r="90" spans="21:30" ht="12.75">
      <c r="U90" s="237"/>
      <c r="V90" s="237"/>
      <c r="W90" s="237"/>
      <c r="X90" s="237"/>
      <c r="Y90" s="237"/>
      <c r="Z90" s="237"/>
      <c r="AA90" s="237"/>
      <c r="AB90" s="237"/>
      <c r="AC90" s="237"/>
      <c r="AD90" s="237"/>
    </row>
    <row r="91" spans="21:30" ht="12.75">
      <c r="U91" s="237"/>
      <c r="V91" s="237"/>
      <c r="W91" s="237"/>
      <c r="X91" s="237"/>
      <c r="Y91" s="237"/>
      <c r="Z91" s="237"/>
      <c r="AA91" s="237"/>
      <c r="AB91" s="237"/>
      <c r="AC91" s="237"/>
      <c r="AD91" s="237"/>
    </row>
    <row r="92" spans="21:30" ht="12.75">
      <c r="U92" s="237"/>
      <c r="V92" s="237"/>
      <c r="W92" s="237"/>
      <c r="X92" s="237"/>
      <c r="Y92" s="237"/>
      <c r="Z92" s="237"/>
      <c r="AA92" s="237"/>
      <c r="AB92" s="237"/>
      <c r="AC92" s="237"/>
      <c r="AD92" s="237"/>
    </row>
    <row r="93" spans="21:30" ht="12.75">
      <c r="U93" s="237"/>
      <c r="V93" s="237"/>
      <c r="W93" s="237"/>
      <c r="X93" s="237"/>
      <c r="Y93" s="237"/>
      <c r="Z93" s="237"/>
      <c r="AA93" s="237"/>
      <c r="AB93" s="237"/>
      <c r="AC93" s="237"/>
      <c r="AD93" s="237"/>
    </row>
    <row r="94" spans="21:30" ht="12.75">
      <c r="U94" s="237"/>
      <c r="V94" s="237"/>
      <c r="W94" s="237"/>
      <c r="X94" s="237"/>
      <c r="Y94" s="237"/>
      <c r="Z94" s="237"/>
      <c r="AA94" s="237"/>
      <c r="AB94" s="237"/>
      <c r="AC94" s="237"/>
      <c r="AD94" s="237"/>
    </row>
    <row r="95" spans="21:30" ht="12.75">
      <c r="U95" s="237"/>
      <c r="V95" s="237"/>
      <c r="W95" s="237"/>
      <c r="X95" s="237"/>
      <c r="Y95" s="237"/>
      <c r="Z95" s="237"/>
      <c r="AA95" s="237"/>
      <c r="AB95" s="237"/>
      <c r="AC95" s="237"/>
      <c r="AD95" s="237"/>
    </row>
    <row r="96" spans="21:30" ht="12.75">
      <c r="U96" s="237"/>
      <c r="V96" s="237"/>
      <c r="W96" s="237"/>
      <c r="X96" s="237"/>
      <c r="Y96" s="237"/>
      <c r="Z96" s="237"/>
      <c r="AA96" s="237"/>
      <c r="AB96" s="237"/>
      <c r="AC96" s="237"/>
      <c r="AD96" s="237"/>
    </row>
    <row r="97" spans="21:30" ht="12.75">
      <c r="U97" s="237"/>
      <c r="V97" s="237"/>
      <c r="W97" s="237"/>
      <c r="X97" s="237"/>
      <c r="Y97" s="237"/>
      <c r="Z97" s="237"/>
      <c r="AA97" s="237"/>
      <c r="AB97" s="237"/>
      <c r="AC97" s="237"/>
      <c r="AD97" s="237"/>
    </row>
    <row r="98" spans="21:30" ht="12.75">
      <c r="U98" s="237"/>
      <c r="V98" s="237"/>
      <c r="W98" s="237"/>
      <c r="X98" s="237"/>
      <c r="Y98" s="237"/>
      <c r="Z98" s="237"/>
      <c r="AA98" s="237"/>
      <c r="AB98" s="237"/>
      <c r="AC98" s="237"/>
      <c r="AD98" s="237"/>
    </row>
    <row r="99" spans="21:30" ht="12.75">
      <c r="U99" s="237"/>
      <c r="V99" s="237"/>
      <c r="W99" s="237"/>
      <c r="X99" s="237"/>
      <c r="Y99" s="237"/>
      <c r="Z99" s="237"/>
      <c r="AA99" s="237"/>
      <c r="AB99" s="237"/>
      <c r="AC99" s="237"/>
      <c r="AD99" s="237"/>
    </row>
    <row r="100" spans="21:30" ht="12.75">
      <c r="U100" s="237"/>
      <c r="V100" s="237"/>
      <c r="W100" s="237"/>
      <c r="X100" s="237"/>
      <c r="Y100" s="237"/>
      <c r="Z100" s="237"/>
      <c r="AA100" s="237"/>
      <c r="AB100" s="237"/>
      <c r="AC100" s="237"/>
      <c r="AD100" s="237"/>
    </row>
    <row r="101" spans="21:30" ht="12.75">
      <c r="U101" s="237"/>
      <c r="V101" s="237"/>
      <c r="W101" s="237"/>
      <c r="X101" s="237"/>
      <c r="Y101" s="237"/>
      <c r="Z101" s="237"/>
      <c r="AA101" s="237"/>
      <c r="AB101" s="237"/>
      <c r="AC101" s="237"/>
      <c r="AD101" s="237"/>
    </row>
    <row r="102" spans="21:30" ht="12.75">
      <c r="U102" s="237"/>
      <c r="V102" s="237"/>
      <c r="W102" s="237"/>
      <c r="X102" s="237"/>
      <c r="Y102" s="237"/>
      <c r="Z102" s="237"/>
      <c r="AA102" s="237"/>
      <c r="AB102" s="237"/>
      <c r="AC102" s="237"/>
      <c r="AD102" s="237"/>
    </row>
    <row r="103" spans="21:30" ht="12.75">
      <c r="U103" s="237"/>
      <c r="V103" s="237"/>
      <c r="W103" s="237"/>
      <c r="X103" s="237"/>
      <c r="Y103" s="237"/>
      <c r="Z103" s="237"/>
      <c r="AA103" s="237"/>
      <c r="AB103" s="237"/>
      <c r="AC103" s="237"/>
      <c r="AD103" s="237"/>
    </row>
    <row r="104" spans="21:30" ht="12.75">
      <c r="U104" s="237"/>
      <c r="V104" s="237"/>
      <c r="W104" s="237"/>
      <c r="X104" s="237"/>
      <c r="Y104" s="237"/>
      <c r="Z104" s="237"/>
      <c r="AA104" s="237"/>
      <c r="AB104" s="237"/>
      <c r="AC104" s="237"/>
      <c r="AD104" s="237"/>
    </row>
    <row r="105" spans="21:30" ht="12.75">
      <c r="U105" s="237"/>
      <c r="V105" s="237"/>
      <c r="W105" s="237"/>
      <c r="X105" s="237"/>
      <c r="Y105" s="237"/>
      <c r="Z105" s="237"/>
      <c r="AA105" s="237"/>
      <c r="AB105" s="237"/>
      <c r="AC105" s="237"/>
      <c r="AD105" s="237"/>
    </row>
    <row r="106" spans="21:30" ht="12.75">
      <c r="U106" s="237"/>
      <c r="V106" s="237"/>
      <c r="W106" s="237"/>
      <c r="X106" s="237"/>
      <c r="Y106" s="237"/>
      <c r="Z106" s="237"/>
      <c r="AA106" s="237"/>
      <c r="AB106" s="237"/>
      <c r="AC106" s="237"/>
      <c r="AD106" s="237"/>
    </row>
    <row r="107" spans="21:30" ht="12.75">
      <c r="U107" s="237"/>
      <c r="V107" s="237"/>
      <c r="W107" s="237"/>
      <c r="X107" s="237"/>
      <c r="Y107" s="237"/>
      <c r="Z107" s="237"/>
      <c r="AA107" s="237"/>
      <c r="AB107" s="237"/>
      <c r="AC107" s="237"/>
      <c r="AD107" s="237"/>
    </row>
    <row r="108" spans="21:30" ht="12.75">
      <c r="U108" s="237"/>
      <c r="V108" s="237"/>
      <c r="W108" s="237"/>
      <c r="X108" s="237"/>
      <c r="Y108" s="237"/>
      <c r="Z108" s="237"/>
      <c r="AA108" s="237"/>
      <c r="AB108" s="237"/>
      <c r="AC108" s="237"/>
      <c r="AD108" s="237"/>
    </row>
    <row r="109" spans="21:30" ht="12.75">
      <c r="U109" s="237"/>
      <c r="V109" s="237"/>
      <c r="W109" s="237"/>
      <c r="X109" s="237"/>
      <c r="Y109" s="237"/>
      <c r="Z109" s="237"/>
      <c r="AA109" s="237"/>
      <c r="AB109" s="237"/>
      <c r="AC109" s="237"/>
      <c r="AD109" s="237"/>
    </row>
    <row r="110" spans="21:30" ht="12.75">
      <c r="U110" s="237"/>
      <c r="V110" s="237"/>
      <c r="W110" s="237"/>
      <c r="X110" s="237"/>
      <c r="Y110" s="237"/>
      <c r="Z110" s="237"/>
      <c r="AA110" s="237"/>
      <c r="AB110" s="237"/>
      <c r="AC110" s="237"/>
      <c r="AD110" s="237"/>
    </row>
    <row r="111" spans="21:30" ht="12.75">
      <c r="U111" s="237"/>
      <c r="V111" s="237"/>
      <c r="W111" s="237"/>
      <c r="X111" s="237"/>
      <c r="Y111" s="237"/>
      <c r="Z111" s="237"/>
      <c r="AA111" s="237"/>
      <c r="AB111" s="237"/>
      <c r="AC111" s="237"/>
      <c r="AD111" s="237"/>
    </row>
  </sheetData>
  <sheetProtection/>
  <mergeCells count="9">
    <mergeCell ref="A4:L4"/>
    <mergeCell ref="T6:V6"/>
    <mergeCell ref="Q6:S6"/>
    <mergeCell ref="K6:M6"/>
    <mergeCell ref="A6:A7"/>
    <mergeCell ref="B6:D6"/>
    <mergeCell ref="E6:G6"/>
    <mergeCell ref="H6:J6"/>
    <mergeCell ref="N6:P6"/>
  </mergeCells>
  <printOptions/>
  <pageMargins left="0.75" right="0.75" top="1" bottom="1" header="0.5" footer="0.5"/>
  <pageSetup fitToHeight="1" fitToWidth="1" horizontalDpi="600" verticalDpi="600" orientation="portrait" scale="43" r:id="rId2"/>
  <headerFooter alignWithMargins="0">
    <oddFooter>&amp;C&amp;14B-&amp;P-4</oddFooter>
  </headerFooter>
  <drawing r:id="rId1"/>
</worksheet>
</file>

<file path=xl/worksheets/sheet2.xml><?xml version="1.0" encoding="utf-8"?>
<worksheet xmlns="http://schemas.openxmlformats.org/spreadsheetml/2006/main" xmlns:r="http://schemas.openxmlformats.org/officeDocument/2006/relationships">
  <dimension ref="A1:K94"/>
  <sheetViews>
    <sheetView zoomScalePageLayoutView="0" workbookViewId="0" topLeftCell="A2">
      <selection activeCell="I15" sqref="I15"/>
    </sheetView>
  </sheetViews>
  <sheetFormatPr defaultColWidth="9.140625" defaultRowHeight="12.75"/>
  <cols>
    <col min="1" max="1" width="15.8515625" style="0" customWidth="1"/>
    <col min="2" max="2" width="18.28125" style="0" bestFit="1" customWidth="1"/>
    <col min="3" max="7" width="9.140625" style="124" customWidth="1"/>
  </cols>
  <sheetData>
    <row r="1" ht="12.75">
      <c r="A1" t="s">
        <v>77</v>
      </c>
    </row>
    <row r="4" spans="3:9" ht="12.75">
      <c r="C4" s="124" t="s">
        <v>81</v>
      </c>
      <c r="E4" s="124" t="s">
        <v>31</v>
      </c>
      <c r="G4" s="124" t="s">
        <v>33</v>
      </c>
      <c r="I4" t="s">
        <v>36</v>
      </c>
    </row>
    <row r="5" spans="1:7" ht="12.75">
      <c r="A5" t="s">
        <v>82</v>
      </c>
      <c r="B5" t="s">
        <v>83</v>
      </c>
      <c r="C5" s="124">
        <v>2536</v>
      </c>
      <c r="E5" s="124">
        <v>533</v>
      </c>
      <c r="G5" s="124">
        <v>8973</v>
      </c>
    </row>
    <row r="6" spans="2:5" ht="12.75">
      <c r="B6" t="s">
        <v>89</v>
      </c>
      <c r="C6" s="124">
        <f>C7-C5</f>
        <v>994</v>
      </c>
      <c r="E6" s="125"/>
    </row>
    <row r="7" spans="2:8" ht="12.75">
      <c r="B7" t="s">
        <v>85</v>
      </c>
      <c r="C7" s="126">
        <v>3530</v>
      </c>
      <c r="E7" s="126">
        <v>722</v>
      </c>
      <c r="G7" s="127">
        <v>13635</v>
      </c>
      <c r="H7" t="s">
        <v>74</v>
      </c>
    </row>
    <row r="8" spans="1:7" ht="12.75">
      <c r="A8" t="s">
        <v>78</v>
      </c>
      <c r="B8" t="s">
        <v>83</v>
      </c>
      <c r="C8" s="124">
        <v>74504</v>
      </c>
      <c r="E8" s="124">
        <v>2712</v>
      </c>
      <c r="G8" s="124">
        <v>29938</v>
      </c>
    </row>
    <row r="9" spans="2:7" ht="12.75">
      <c r="B9" t="s">
        <v>84</v>
      </c>
      <c r="C9" s="126">
        <v>5317</v>
      </c>
      <c r="E9" s="126">
        <v>761</v>
      </c>
      <c r="G9" s="127">
        <v>13342</v>
      </c>
    </row>
    <row r="10" spans="2:7" ht="12.75">
      <c r="B10" t="s">
        <v>85</v>
      </c>
      <c r="C10" s="126">
        <v>79821</v>
      </c>
      <c r="E10" s="126">
        <v>3473</v>
      </c>
      <c r="G10" s="126">
        <v>43280</v>
      </c>
    </row>
    <row r="11" spans="2:7" ht="12.75">
      <c r="B11" t="s">
        <v>86</v>
      </c>
      <c r="C11" s="128">
        <f>SUM(C8:C9)</f>
        <v>79821</v>
      </c>
      <c r="E11" s="128">
        <f>SUM(E8:E9)</f>
        <v>3473</v>
      </c>
      <c r="G11" s="128">
        <f>SUM(G8:G9)</f>
        <v>43280</v>
      </c>
    </row>
    <row r="12" spans="1:5" ht="12.75">
      <c r="A12" t="s">
        <v>79</v>
      </c>
      <c r="B12" t="s">
        <v>88</v>
      </c>
      <c r="C12" s="124">
        <f>C14-C13</f>
        <v>1157169</v>
      </c>
      <c r="E12" s="125"/>
    </row>
    <row r="13" spans="2:11" ht="12.75">
      <c r="B13" t="s">
        <v>84</v>
      </c>
      <c r="C13" s="124">
        <v>109336</v>
      </c>
      <c r="E13" s="126">
        <v>4525</v>
      </c>
      <c r="G13" s="126">
        <v>57521</v>
      </c>
      <c r="I13">
        <v>796</v>
      </c>
      <c r="K13" s="139">
        <f>SUM(C13:G13)</f>
        <v>171382</v>
      </c>
    </row>
    <row r="14" spans="2:11" ht="12.75">
      <c r="B14" t="s">
        <v>85</v>
      </c>
      <c r="C14" s="139">
        <v>1266505</v>
      </c>
      <c r="E14" s="124">
        <v>76289</v>
      </c>
      <c r="G14" s="124">
        <v>518763</v>
      </c>
      <c r="I14">
        <v>42370</v>
      </c>
      <c r="K14" s="139">
        <f>SUM(C14:G14)</f>
        <v>1861557</v>
      </c>
    </row>
    <row r="15" spans="3:11" ht="12.75">
      <c r="C15" s="129">
        <f>C14/K14</f>
        <v>0.6803471502618507</v>
      </c>
      <c r="E15" s="129">
        <f>E14/K14</f>
        <v>0.040981286095456655</v>
      </c>
      <c r="G15" s="129">
        <f>G14/K14</f>
        <v>0.27867156364269263</v>
      </c>
      <c r="I15" s="129">
        <f>I14/K14</f>
        <v>0.02276051713699876</v>
      </c>
      <c r="K15">
        <f>K13/K14</f>
        <v>0.09206379391015156</v>
      </c>
    </row>
    <row r="17" spans="1:3" ht="12.75">
      <c r="A17" t="s">
        <v>87</v>
      </c>
      <c r="B17" t="s">
        <v>83</v>
      </c>
      <c r="C17" s="124">
        <f>C5+C8+C12</f>
        <v>1234209</v>
      </c>
    </row>
    <row r="18" spans="2:3" ht="12.75">
      <c r="B18" t="s">
        <v>84</v>
      </c>
      <c r="C18" s="124">
        <f>C6+C9+C13</f>
        <v>115647</v>
      </c>
    </row>
    <row r="19" spans="2:4" ht="12.75">
      <c r="B19" t="s">
        <v>30</v>
      </c>
      <c r="C19" s="124">
        <f>C7+C10+C14</f>
        <v>1349856</v>
      </c>
      <c r="D19" s="124">
        <f>C19-C24</f>
        <v>-10</v>
      </c>
    </row>
    <row r="20" spans="2:3" ht="12.75">
      <c r="B20" t="s">
        <v>90</v>
      </c>
      <c r="C20" s="129">
        <f>C18/C19</f>
        <v>0.08567358295996018</v>
      </c>
    </row>
    <row r="22" spans="1:3" ht="12.75">
      <c r="A22" t="s">
        <v>91</v>
      </c>
      <c r="B22" t="s">
        <v>83</v>
      </c>
      <c r="C22" s="124">
        <v>1234210</v>
      </c>
    </row>
    <row r="23" spans="2:3" ht="12.75">
      <c r="B23" t="s">
        <v>84</v>
      </c>
      <c r="C23" s="124">
        <v>115656</v>
      </c>
    </row>
    <row r="24" spans="2:11" ht="12.75">
      <c r="B24" t="s">
        <v>30</v>
      </c>
      <c r="C24" s="124">
        <v>1349866</v>
      </c>
      <c r="K24">
        <f>1906/4600</f>
        <v>0.4143478260869565</v>
      </c>
    </row>
    <row r="26" ht="12.75">
      <c r="C26" s="124">
        <f>C19-C24</f>
        <v>-10</v>
      </c>
    </row>
    <row r="28" spans="1:3" ht="12.75">
      <c r="A28" t="s">
        <v>108</v>
      </c>
      <c r="B28" t="s">
        <v>107</v>
      </c>
      <c r="C28" s="124">
        <v>1266653</v>
      </c>
    </row>
    <row r="29" ht="12.75">
      <c r="C29" s="124">
        <v>1266653</v>
      </c>
    </row>
    <row r="40" spans="1:3" ht="12.75">
      <c r="A40" t="s">
        <v>92</v>
      </c>
      <c r="C40" s="130">
        <v>1047</v>
      </c>
    </row>
    <row r="41" spans="1:3" ht="12.75">
      <c r="A41" t="s">
        <v>93</v>
      </c>
      <c r="C41" s="130">
        <v>470</v>
      </c>
    </row>
    <row r="42" spans="1:3" ht="12.75">
      <c r="A42" t="s">
        <v>94</v>
      </c>
      <c r="C42" s="131">
        <v>73927</v>
      </c>
    </row>
    <row r="43" spans="1:3" ht="12.75">
      <c r="A43" t="s">
        <v>95</v>
      </c>
      <c r="C43" s="124">
        <v>1234197</v>
      </c>
    </row>
    <row r="45" ht="12.75">
      <c r="C45" s="124">
        <f>SUM(C40:C44)</f>
        <v>1309641</v>
      </c>
    </row>
    <row r="47" ht="12.75">
      <c r="C47" s="124">
        <f>C24-C45</f>
        <v>40225</v>
      </c>
    </row>
    <row r="50" ht="12.75">
      <c r="A50" t="s">
        <v>97</v>
      </c>
    </row>
    <row r="51" spans="1:10" ht="12.75">
      <c r="A51" s="132" t="s">
        <v>40</v>
      </c>
      <c r="B51" s="132" t="s">
        <v>46</v>
      </c>
      <c r="C51" s="132" t="s">
        <v>41</v>
      </c>
      <c r="D51" s="132" t="s">
        <v>47</v>
      </c>
      <c r="E51" s="132" t="s">
        <v>42</v>
      </c>
      <c r="F51" s="132" t="s">
        <v>43</v>
      </c>
      <c r="G51" s="132" t="s">
        <v>44</v>
      </c>
      <c r="H51" s="132" t="s">
        <v>49</v>
      </c>
      <c r="I51" s="151"/>
      <c r="J51" s="151"/>
    </row>
    <row r="52" spans="1:10" ht="12.75">
      <c r="A52" s="133">
        <v>1996</v>
      </c>
      <c r="B52" s="133" t="s">
        <v>25</v>
      </c>
      <c r="C52" s="133">
        <v>80179</v>
      </c>
      <c r="D52" s="133" t="s">
        <v>25</v>
      </c>
      <c r="E52" s="133">
        <v>29378</v>
      </c>
      <c r="F52" s="133">
        <v>7806</v>
      </c>
      <c r="G52" s="133">
        <v>14</v>
      </c>
      <c r="H52" s="133" t="s">
        <v>25</v>
      </c>
      <c r="I52" s="134"/>
      <c r="J52" s="134"/>
    </row>
    <row r="53" spans="1:10" ht="12.75">
      <c r="A53" s="133">
        <v>1997</v>
      </c>
      <c r="B53" s="133" t="s">
        <v>25</v>
      </c>
      <c r="C53" s="133">
        <v>92400</v>
      </c>
      <c r="D53" s="133" t="s">
        <v>25</v>
      </c>
      <c r="E53" s="133">
        <v>37880</v>
      </c>
      <c r="F53" s="133">
        <v>10172</v>
      </c>
      <c r="G53" s="133">
        <v>13</v>
      </c>
      <c r="H53" s="133">
        <v>1</v>
      </c>
      <c r="I53" s="134"/>
      <c r="J53" s="134"/>
    </row>
    <row r="54" spans="1:10" ht="12.75">
      <c r="A54" s="133">
        <v>1998</v>
      </c>
      <c r="B54" s="133" t="s">
        <v>25</v>
      </c>
      <c r="C54" s="133">
        <v>78294</v>
      </c>
      <c r="D54" s="133" t="s">
        <v>25</v>
      </c>
      <c r="E54" s="133">
        <v>40353</v>
      </c>
      <c r="F54" s="133">
        <v>10377</v>
      </c>
      <c r="G54" s="133">
        <v>20</v>
      </c>
      <c r="H54" s="133" t="s">
        <v>25</v>
      </c>
      <c r="I54" s="134"/>
      <c r="J54" s="134"/>
    </row>
    <row r="55" spans="1:10" ht="12.75">
      <c r="A55" s="133">
        <v>1999</v>
      </c>
      <c r="B55" s="133" t="s">
        <v>25</v>
      </c>
      <c r="C55" s="133">
        <v>93056</v>
      </c>
      <c r="D55" s="133" t="s">
        <v>25</v>
      </c>
      <c r="E55" s="133">
        <v>43017</v>
      </c>
      <c r="F55" s="133">
        <v>14558</v>
      </c>
      <c r="G55" s="133">
        <v>20</v>
      </c>
      <c r="H55" s="133" t="s">
        <v>25</v>
      </c>
      <c r="I55" s="134"/>
      <c r="J55" s="134"/>
    </row>
    <row r="56" spans="1:10" ht="12.75">
      <c r="A56" s="133">
        <v>2000</v>
      </c>
      <c r="B56" s="133" t="s">
        <v>25</v>
      </c>
      <c r="C56" s="133">
        <v>100180</v>
      </c>
      <c r="D56" s="133" t="s">
        <v>25</v>
      </c>
      <c r="E56" s="133">
        <v>50324</v>
      </c>
      <c r="F56" s="133">
        <v>14671</v>
      </c>
      <c r="G56" s="133">
        <v>21</v>
      </c>
      <c r="H56" s="133" t="s">
        <v>25</v>
      </c>
      <c r="I56" s="134"/>
      <c r="J56" s="134"/>
    </row>
    <row r="57" spans="1:10" ht="12.75">
      <c r="A57" s="133">
        <v>2001</v>
      </c>
      <c r="B57" s="133" t="s">
        <v>25</v>
      </c>
      <c r="C57" s="133">
        <v>98004</v>
      </c>
      <c r="D57" s="133" t="s">
        <v>25</v>
      </c>
      <c r="E57" s="133">
        <v>45119</v>
      </c>
      <c r="F57" s="133">
        <v>16469</v>
      </c>
      <c r="G57" s="133">
        <v>13</v>
      </c>
      <c r="H57" s="133" t="s">
        <v>25</v>
      </c>
      <c r="I57" s="134"/>
      <c r="J57" s="134"/>
    </row>
    <row r="58" spans="1:10" ht="12.75">
      <c r="A58" s="133">
        <v>2002</v>
      </c>
      <c r="B58" s="133" t="s">
        <v>25</v>
      </c>
      <c r="C58" s="133">
        <v>138871</v>
      </c>
      <c r="D58" s="133" t="s">
        <v>25</v>
      </c>
      <c r="E58" s="133">
        <v>76782</v>
      </c>
      <c r="F58" s="133">
        <v>27050</v>
      </c>
      <c r="G58" s="133">
        <v>28</v>
      </c>
      <c r="H58" s="133" t="s">
        <v>25</v>
      </c>
      <c r="I58" s="134"/>
      <c r="J58" s="134"/>
    </row>
    <row r="59" spans="1:10" ht="12.75">
      <c r="A59" s="133">
        <v>2003</v>
      </c>
      <c r="B59" s="133" t="s">
        <v>25</v>
      </c>
      <c r="C59" s="133">
        <v>53689</v>
      </c>
      <c r="D59" s="133" t="s">
        <v>25</v>
      </c>
      <c r="E59" s="133">
        <v>22998</v>
      </c>
      <c r="F59" s="133">
        <v>10081</v>
      </c>
      <c r="G59" s="133">
        <v>13</v>
      </c>
      <c r="H59" s="133" t="s">
        <v>25</v>
      </c>
      <c r="I59" s="134"/>
      <c r="J59" s="134"/>
    </row>
    <row r="60" spans="1:10" ht="12.75">
      <c r="A60" s="133">
        <v>2004</v>
      </c>
      <c r="B60" s="133">
        <v>15</v>
      </c>
      <c r="C60" s="133">
        <v>30022</v>
      </c>
      <c r="D60" s="133">
        <v>90</v>
      </c>
      <c r="E60" s="133">
        <v>13099</v>
      </c>
      <c r="F60" s="133">
        <v>7110</v>
      </c>
      <c r="G60" s="133">
        <v>4</v>
      </c>
      <c r="H60" s="133" t="s">
        <v>25</v>
      </c>
      <c r="I60" s="134"/>
      <c r="J60" s="134"/>
    </row>
    <row r="61" spans="1:10" ht="12.75">
      <c r="A61" s="133">
        <v>2005</v>
      </c>
      <c r="B61" s="133">
        <v>4</v>
      </c>
      <c r="C61" s="133">
        <v>15178</v>
      </c>
      <c r="D61" s="133">
        <v>33</v>
      </c>
      <c r="E61" s="133">
        <v>6805</v>
      </c>
      <c r="F61" s="133">
        <v>2082</v>
      </c>
      <c r="G61" s="133">
        <v>1</v>
      </c>
      <c r="H61" s="133" t="s">
        <v>25</v>
      </c>
      <c r="I61" s="134"/>
      <c r="J61" s="134"/>
    </row>
    <row r="62" spans="1:10" ht="12.75">
      <c r="A62" s="133">
        <v>2006</v>
      </c>
      <c r="B62" s="133" t="s">
        <v>25</v>
      </c>
      <c r="C62" s="133">
        <v>237</v>
      </c>
      <c r="D62" s="133">
        <v>2</v>
      </c>
      <c r="E62" s="133">
        <v>62</v>
      </c>
      <c r="F62" s="133">
        <v>58</v>
      </c>
      <c r="G62" s="133" t="s">
        <v>25</v>
      </c>
      <c r="H62" s="133" t="s">
        <v>25</v>
      </c>
      <c r="I62" s="134"/>
      <c r="J62" s="134"/>
    </row>
    <row r="63" spans="1:10" ht="12.75">
      <c r="A63" s="135">
        <f>SUM(B63:F63)</f>
        <v>1266505</v>
      </c>
      <c r="B63" s="134">
        <f>SUM(B60:B62)</f>
        <v>19</v>
      </c>
      <c r="C63" s="134">
        <f>SUM(C52:C62)</f>
        <v>780110</v>
      </c>
      <c r="D63" s="134">
        <f>SUM(D52:D62)</f>
        <v>125</v>
      </c>
      <c r="E63" s="134">
        <f>SUM(E52:E62)</f>
        <v>365817</v>
      </c>
      <c r="F63" s="134">
        <f>SUM(F52:F62)</f>
        <v>120434</v>
      </c>
      <c r="G63" s="134"/>
      <c r="H63" s="134"/>
      <c r="I63" s="134"/>
      <c r="J63" s="134"/>
    </row>
    <row r="64" spans="1:2" ht="12.75">
      <c r="A64" s="124">
        <f>C14-A63</f>
        <v>0</v>
      </c>
      <c r="B64">
        <f>A64/12</f>
        <v>0</v>
      </c>
    </row>
    <row r="65" ht="12.75">
      <c r="A65" t="s">
        <v>98</v>
      </c>
    </row>
    <row r="66" spans="1:7" ht="12.75">
      <c r="A66" s="132" t="s">
        <v>40</v>
      </c>
      <c r="B66" s="132" t="s">
        <v>46</v>
      </c>
      <c r="C66" s="132" t="s">
        <v>41</v>
      </c>
      <c r="D66" s="132" t="s">
        <v>47</v>
      </c>
      <c r="E66" s="132" t="s">
        <v>42</v>
      </c>
      <c r="F66" s="132" t="s">
        <v>43</v>
      </c>
      <c r="G66" s="132" t="s">
        <v>44</v>
      </c>
    </row>
    <row r="67" spans="1:10" ht="12.75">
      <c r="A67" s="133">
        <v>1995</v>
      </c>
      <c r="B67" s="133" t="s">
        <v>25</v>
      </c>
      <c r="C67" s="133" t="s">
        <v>25</v>
      </c>
      <c r="D67" s="133" t="s">
        <v>25</v>
      </c>
      <c r="E67" s="133">
        <v>1</v>
      </c>
      <c r="F67" s="133">
        <v>1</v>
      </c>
      <c r="G67" s="133" t="s">
        <v>25</v>
      </c>
      <c r="H67" s="138">
        <f>SUM(E67:F67)</f>
        <v>2</v>
      </c>
      <c r="I67" s="138"/>
      <c r="J67" s="138"/>
    </row>
    <row r="68" spans="1:7" ht="12.75">
      <c r="A68" s="133">
        <v>1996</v>
      </c>
      <c r="B68" s="133" t="s">
        <v>25</v>
      </c>
      <c r="C68" s="133">
        <v>8618</v>
      </c>
      <c r="D68" s="133" t="s">
        <v>25</v>
      </c>
      <c r="E68" s="133">
        <v>4005</v>
      </c>
      <c r="F68" s="133">
        <v>1004</v>
      </c>
      <c r="G68" s="133">
        <v>1</v>
      </c>
    </row>
    <row r="69" spans="1:7" ht="12.75">
      <c r="A69" s="133">
        <v>1997</v>
      </c>
      <c r="B69" s="133" t="s">
        <v>25</v>
      </c>
      <c r="C69" s="133">
        <v>9170</v>
      </c>
      <c r="D69" s="133">
        <v>1</v>
      </c>
      <c r="E69" s="133">
        <v>4008</v>
      </c>
      <c r="F69" s="133">
        <v>953</v>
      </c>
      <c r="G69" s="133" t="s">
        <v>25</v>
      </c>
    </row>
    <row r="70" spans="1:7" ht="12.75">
      <c r="A70" s="133">
        <v>1998</v>
      </c>
      <c r="B70" s="133" t="s">
        <v>25</v>
      </c>
      <c r="C70" s="133">
        <v>6929</v>
      </c>
      <c r="D70" s="133" t="s">
        <v>25</v>
      </c>
      <c r="E70" s="133">
        <v>3326</v>
      </c>
      <c r="F70" s="133">
        <v>814</v>
      </c>
      <c r="G70" s="133">
        <v>1</v>
      </c>
    </row>
    <row r="71" spans="1:7" ht="12.75">
      <c r="A71" s="133">
        <v>1999</v>
      </c>
      <c r="B71" s="133" t="s">
        <v>25</v>
      </c>
      <c r="C71" s="133">
        <v>6277</v>
      </c>
      <c r="D71" s="133">
        <v>1</v>
      </c>
      <c r="E71" s="133">
        <v>2891</v>
      </c>
      <c r="F71" s="133">
        <v>873</v>
      </c>
      <c r="G71" s="133">
        <v>4</v>
      </c>
    </row>
    <row r="72" spans="1:7" ht="12.75">
      <c r="A72" s="133">
        <v>2000</v>
      </c>
      <c r="B72" s="133" t="s">
        <v>25</v>
      </c>
      <c r="C72" s="133">
        <v>5847</v>
      </c>
      <c r="D72" s="133">
        <v>1</v>
      </c>
      <c r="E72" s="133">
        <v>2687</v>
      </c>
      <c r="F72" s="133">
        <v>646</v>
      </c>
      <c r="G72" s="133" t="s">
        <v>25</v>
      </c>
    </row>
    <row r="73" spans="1:7" ht="12.75">
      <c r="A73" s="133">
        <v>2001</v>
      </c>
      <c r="B73" s="133" t="s">
        <v>25</v>
      </c>
      <c r="C73" s="133">
        <v>5206</v>
      </c>
      <c r="D73" s="133" t="s">
        <v>25</v>
      </c>
      <c r="E73" s="133">
        <v>2954</v>
      </c>
      <c r="F73" s="133">
        <v>950</v>
      </c>
      <c r="G73" s="133">
        <v>3</v>
      </c>
    </row>
    <row r="74" spans="1:7" ht="12.75">
      <c r="A74" s="133">
        <v>2002</v>
      </c>
      <c r="B74" s="133" t="s">
        <v>25</v>
      </c>
      <c r="C74" s="133">
        <v>4353</v>
      </c>
      <c r="D74" s="133" t="s">
        <v>25</v>
      </c>
      <c r="E74" s="133">
        <v>2832</v>
      </c>
      <c r="F74" s="133">
        <v>1148</v>
      </c>
      <c r="G74" s="133">
        <v>2</v>
      </c>
    </row>
    <row r="75" spans="1:7" ht="12.75">
      <c r="A75" s="133">
        <v>2003</v>
      </c>
      <c r="B75" s="133" t="s">
        <v>25</v>
      </c>
      <c r="C75" s="133">
        <v>1466</v>
      </c>
      <c r="D75" s="133" t="s">
        <v>25</v>
      </c>
      <c r="E75" s="133">
        <v>519</v>
      </c>
      <c r="F75" s="133">
        <v>286</v>
      </c>
      <c r="G75" s="133">
        <v>1</v>
      </c>
    </row>
    <row r="76" spans="1:7" ht="12.75">
      <c r="A76" s="133">
        <v>2004</v>
      </c>
      <c r="B76" s="133">
        <v>1</v>
      </c>
      <c r="C76" s="133">
        <v>916</v>
      </c>
      <c r="D76" s="133">
        <v>6</v>
      </c>
      <c r="E76" s="133">
        <v>314</v>
      </c>
      <c r="F76" s="133">
        <v>211</v>
      </c>
      <c r="G76" s="133" t="s">
        <v>25</v>
      </c>
    </row>
    <row r="77" spans="1:7" ht="12.75">
      <c r="A77" s="133">
        <v>2005</v>
      </c>
      <c r="B77" s="133">
        <v>1</v>
      </c>
      <c r="C77" s="133">
        <v>372</v>
      </c>
      <c r="D77" s="133">
        <v>2</v>
      </c>
      <c r="E77" s="133">
        <v>171</v>
      </c>
      <c r="F77" s="133">
        <v>49</v>
      </c>
      <c r="G77" s="133" t="s">
        <v>25</v>
      </c>
    </row>
    <row r="78" spans="1:7" ht="12.75">
      <c r="A78" s="133">
        <v>2006</v>
      </c>
      <c r="B78" s="133" t="s">
        <v>25</v>
      </c>
      <c r="C78" s="133">
        <v>7</v>
      </c>
      <c r="D78" s="133" t="s">
        <v>25</v>
      </c>
      <c r="E78" s="133">
        <v>2</v>
      </c>
      <c r="F78" s="133">
        <v>4</v>
      </c>
      <c r="G78" s="133" t="s">
        <v>25</v>
      </c>
    </row>
    <row r="79" spans="1:11" ht="12.75">
      <c r="A79" s="135">
        <f>SUM(B79:F79)</f>
        <v>79821</v>
      </c>
      <c r="B79" s="137">
        <f>SUM(B67:B78)</f>
        <v>2</v>
      </c>
      <c r="C79" s="134">
        <f>SUM(C67:C78)</f>
        <v>49161</v>
      </c>
      <c r="D79" s="134">
        <f>SUM(D67:D78)</f>
        <v>11</v>
      </c>
      <c r="E79" s="134">
        <f>SUM(E68:E78)</f>
        <v>23709</v>
      </c>
      <c r="F79" s="134">
        <f>SUM(F68:F78)</f>
        <v>6938</v>
      </c>
      <c r="G79" s="137">
        <f>SUM(G67:G78)</f>
        <v>12</v>
      </c>
      <c r="K79">
        <f>B79+H67+G79</f>
        <v>16</v>
      </c>
    </row>
    <row r="81" ht="12.75">
      <c r="A81" t="s">
        <v>99</v>
      </c>
    </row>
    <row r="82" spans="1:4" ht="12.75">
      <c r="A82" s="132" t="s">
        <v>40</v>
      </c>
      <c r="B82" s="132" t="s">
        <v>41</v>
      </c>
      <c r="C82" s="132" t="s">
        <v>42</v>
      </c>
      <c r="D82" s="132" t="s">
        <v>43</v>
      </c>
    </row>
    <row r="83" spans="1:4" ht="12.75">
      <c r="A83" s="133">
        <v>1996</v>
      </c>
      <c r="B83" s="133">
        <v>629</v>
      </c>
      <c r="C83" s="133">
        <v>283</v>
      </c>
      <c r="D83" s="133">
        <v>96</v>
      </c>
    </row>
    <row r="84" spans="1:4" ht="12.75">
      <c r="A84" s="133">
        <v>1997</v>
      </c>
      <c r="B84" s="133">
        <v>505</v>
      </c>
      <c r="C84" s="133">
        <v>256</v>
      </c>
      <c r="D84" s="133">
        <v>64</v>
      </c>
    </row>
    <row r="85" spans="1:4" ht="12.75">
      <c r="A85" s="133">
        <v>1998</v>
      </c>
      <c r="B85" s="133">
        <v>329</v>
      </c>
      <c r="C85" s="133">
        <v>169</v>
      </c>
      <c r="D85" s="133">
        <v>55</v>
      </c>
    </row>
    <row r="86" spans="1:4" ht="12.75">
      <c r="A86" s="133">
        <v>1999</v>
      </c>
      <c r="B86" s="133">
        <v>288</v>
      </c>
      <c r="C86" s="133">
        <v>111</v>
      </c>
      <c r="D86" s="133">
        <v>31</v>
      </c>
    </row>
    <row r="87" spans="1:4" ht="12.75">
      <c r="A87" s="133">
        <v>2000</v>
      </c>
      <c r="B87" s="133">
        <v>166</v>
      </c>
      <c r="C87" s="133">
        <v>63</v>
      </c>
      <c r="D87" s="133">
        <v>9</v>
      </c>
    </row>
    <row r="88" spans="1:4" ht="12.75">
      <c r="A88" s="133">
        <v>2001</v>
      </c>
      <c r="B88" s="133">
        <v>144</v>
      </c>
      <c r="C88" s="133">
        <v>73</v>
      </c>
      <c r="D88" s="133">
        <v>20</v>
      </c>
    </row>
    <row r="89" spans="1:4" ht="12.75">
      <c r="A89" s="133">
        <v>2002</v>
      </c>
      <c r="B89" s="133">
        <v>59</v>
      </c>
      <c r="C89" s="133">
        <v>33</v>
      </c>
      <c r="D89" s="133">
        <v>26</v>
      </c>
    </row>
    <row r="90" spans="1:4" ht="12.75">
      <c r="A90" s="133">
        <v>2003</v>
      </c>
      <c r="B90" s="133">
        <v>40</v>
      </c>
      <c r="C90" s="133">
        <v>8</v>
      </c>
      <c r="D90" s="133">
        <v>2</v>
      </c>
    </row>
    <row r="91" spans="1:4" ht="12.75">
      <c r="A91" s="133">
        <v>2004</v>
      </c>
      <c r="B91" s="133">
        <v>29</v>
      </c>
      <c r="C91" s="133">
        <v>11</v>
      </c>
      <c r="D91" s="133">
        <v>11</v>
      </c>
    </row>
    <row r="92" spans="1:4" ht="12.75">
      <c r="A92" s="133">
        <v>2005</v>
      </c>
      <c r="B92" s="133">
        <v>10</v>
      </c>
      <c r="C92" s="133">
        <v>5</v>
      </c>
      <c r="D92" s="133">
        <v>1</v>
      </c>
    </row>
    <row r="93" spans="1:4" ht="12.75">
      <c r="A93" s="133">
        <v>2006</v>
      </c>
      <c r="B93" s="133" t="s">
        <v>25</v>
      </c>
      <c r="C93" s="133">
        <v>2</v>
      </c>
      <c r="D93" s="133" t="s">
        <v>25</v>
      </c>
    </row>
    <row r="94" spans="1:4" ht="12.75">
      <c r="A94" s="136">
        <f>SUM(B94:D94)</f>
        <v>3528</v>
      </c>
      <c r="B94">
        <f>SUM(B83:B93)</f>
        <v>2199</v>
      </c>
      <c r="C94">
        <f>SUM(C83:C93)</f>
        <v>1014</v>
      </c>
      <c r="D94">
        <f>SUM(D83:D93)</f>
        <v>315</v>
      </c>
    </row>
  </sheetData>
  <sheetProtection/>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AA119"/>
  <sheetViews>
    <sheetView zoomScalePageLayoutView="0" workbookViewId="0" topLeftCell="A1">
      <selection activeCell="A4" sqref="A4:Q7"/>
    </sheetView>
  </sheetViews>
  <sheetFormatPr defaultColWidth="9.140625" defaultRowHeight="12.75"/>
  <cols>
    <col min="1" max="1" width="10.57421875" style="37" customWidth="1"/>
    <col min="2" max="2" width="8.28125" style="182" customWidth="1"/>
    <col min="3" max="3" width="10.7109375" style="182" customWidth="1"/>
    <col min="4" max="4" width="11.421875" style="182" customWidth="1"/>
    <col min="5" max="5" width="8.57421875" style="182" customWidth="1"/>
    <col min="6" max="6" width="8.8515625" style="182" customWidth="1"/>
    <col min="7" max="7" width="11.421875" style="182" customWidth="1"/>
    <col min="8" max="8" width="8.8515625" style="182" customWidth="1"/>
    <col min="9" max="9" width="8.57421875" style="182" customWidth="1"/>
    <col min="10" max="10" width="11.421875" style="182" customWidth="1"/>
    <col min="11" max="11" width="8.421875" style="182" customWidth="1"/>
    <col min="12" max="12" width="9.00390625" style="182" customWidth="1"/>
    <col min="13" max="13" width="11.421875" style="182" customWidth="1"/>
    <col min="14" max="14" width="8.57421875" style="182" customWidth="1"/>
    <col min="15" max="15" width="9.57421875" style="182" customWidth="1"/>
    <col min="16" max="16" width="11.421875" style="182" customWidth="1"/>
    <col min="17" max="18" width="9.140625" style="37" customWidth="1"/>
    <col min="19" max="19" width="12.00390625" style="37" customWidth="1"/>
    <col min="20" max="20" width="9.140625" style="37" customWidth="1"/>
    <col min="21" max="21" width="12.00390625" style="37" bestFit="1" customWidth="1"/>
    <col min="22" max="22" width="11.7109375" style="37" customWidth="1"/>
    <col min="23" max="16384" width="9.140625" style="37" customWidth="1"/>
  </cols>
  <sheetData>
    <row r="1" ht="26.25">
      <c r="A1" s="227" t="s">
        <v>181</v>
      </c>
    </row>
    <row r="2" spans="1:16" ht="18">
      <c r="A2" s="32" t="s">
        <v>112</v>
      </c>
      <c r="B2" s="96"/>
      <c r="C2" s="96"/>
      <c r="D2" s="96"/>
      <c r="E2" s="96"/>
      <c r="F2" s="96"/>
      <c r="G2" s="96"/>
      <c r="H2" s="96"/>
      <c r="I2" s="96"/>
      <c r="J2" s="96"/>
      <c r="K2" s="96"/>
      <c r="L2" s="96"/>
      <c r="M2" s="96"/>
      <c r="N2" s="96"/>
      <c r="O2" s="96"/>
      <c r="P2" s="96"/>
    </row>
    <row r="3" spans="1:16" ht="14.25">
      <c r="A3" s="39"/>
      <c r="B3" s="96"/>
      <c r="C3" s="96"/>
      <c r="D3" s="96"/>
      <c r="E3" s="96"/>
      <c r="F3" s="96"/>
      <c r="G3" s="96"/>
      <c r="H3" s="96"/>
      <c r="I3" s="96"/>
      <c r="J3" s="96"/>
      <c r="K3" s="96"/>
      <c r="L3" s="96"/>
      <c r="M3" s="96"/>
      <c r="N3" s="96"/>
      <c r="O3" s="96"/>
      <c r="P3" s="96"/>
    </row>
    <row r="4" spans="1:17" ht="17.25" customHeight="1">
      <c r="A4" s="543" t="s">
        <v>228</v>
      </c>
      <c r="B4" s="543"/>
      <c r="C4" s="543"/>
      <c r="D4" s="543"/>
      <c r="E4" s="543"/>
      <c r="F4" s="543"/>
      <c r="G4" s="543"/>
      <c r="H4" s="543"/>
      <c r="I4" s="543"/>
      <c r="J4" s="543"/>
      <c r="K4" s="543"/>
      <c r="L4" s="543"/>
      <c r="M4" s="543"/>
      <c r="N4" s="543"/>
      <c r="O4" s="543"/>
      <c r="P4" s="543"/>
      <c r="Q4" s="543"/>
    </row>
    <row r="5" spans="1:17" ht="17.25" customHeight="1">
      <c r="A5" s="543"/>
      <c r="B5" s="543"/>
      <c r="C5" s="543"/>
      <c r="D5" s="543"/>
      <c r="E5" s="543"/>
      <c r="F5" s="543"/>
      <c r="G5" s="543"/>
      <c r="H5" s="543"/>
      <c r="I5" s="543"/>
      <c r="J5" s="543"/>
      <c r="K5" s="543"/>
      <c r="L5" s="543"/>
      <c r="M5" s="543"/>
      <c r="N5" s="543"/>
      <c r="O5" s="543"/>
      <c r="P5" s="543"/>
      <c r="Q5" s="543"/>
    </row>
    <row r="6" spans="1:17" ht="17.25" customHeight="1">
      <c r="A6" s="543"/>
      <c r="B6" s="543"/>
      <c r="C6" s="543"/>
      <c r="D6" s="543"/>
      <c r="E6" s="543"/>
      <c r="F6" s="543"/>
      <c r="G6" s="543"/>
      <c r="H6" s="543"/>
      <c r="I6" s="543"/>
      <c r="J6" s="543"/>
      <c r="K6" s="543"/>
      <c r="L6" s="543"/>
      <c r="M6" s="543"/>
      <c r="N6" s="543"/>
      <c r="O6" s="543"/>
      <c r="P6" s="543"/>
      <c r="Q6" s="543"/>
    </row>
    <row r="7" spans="1:17" ht="13.5" customHeight="1">
      <c r="A7" s="543"/>
      <c r="B7" s="543"/>
      <c r="C7" s="543"/>
      <c r="D7" s="543"/>
      <c r="E7" s="543"/>
      <c r="F7" s="543"/>
      <c r="G7" s="543"/>
      <c r="H7" s="543"/>
      <c r="I7" s="543"/>
      <c r="J7" s="543"/>
      <c r="K7" s="543"/>
      <c r="L7" s="543"/>
      <c r="M7" s="543"/>
      <c r="N7" s="543"/>
      <c r="O7" s="543"/>
      <c r="P7" s="543"/>
      <c r="Q7" s="543"/>
    </row>
    <row r="8" spans="1:16" ht="15" thickBot="1">
      <c r="A8" s="33"/>
      <c r="B8" s="318"/>
      <c r="C8" s="318"/>
      <c r="D8" s="318"/>
      <c r="E8" s="96"/>
      <c r="F8" s="96"/>
      <c r="G8" s="96"/>
      <c r="H8" s="96"/>
      <c r="I8" s="96"/>
      <c r="J8" s="96"/>
      <c r="K8" s="96"/>
      <c r="L8" s="96"/>
      <c r="M8" s="96"/>
      <c r="N8" s="96"/>
      <c r="O8" s="96"/>
      <c r="P8" s="96"/>
    </row>
    <row r="9" spans="1:22" ht="13.5" customHeight="1" thickBot="1">
      <c r="A9" s="541" t="s">
        <v>8</v>
      </c>
      <c r="B9" s="560" t="s">
        <v>13</v>
      </c>
      <c r="C9" s="561"/>
      <c r="D9" s="562"/>
      <c r="E9" s="560" t="s">
        <v>121</v>
      </c>
      <c r="F9" s="561"/>
      <c r="G9" s="562"/>
      <c r="H9" s="560" t="s">
        <v>123</v>
      </c>
      <c r="I9" s="561"/>
      <c r="J9" s="562"/>
      <c r="K9" s="560" t="s">
        <v>120</v>
      </c>
      <c r="L9" s="561"/>
      <c r="M9" s="562"/>
      <c r="N9" s="560" t="s">
        <v>122</v>
      </c>
      <c r="O9" s="561"/>
      <c r="P9" s="562"/>
      <c r="Q9" s="560" t="s">
        <v>124</v>
      </c>
      <c r="R9" s="561"/>
      <c r="S9" s="562"/>
      <c r="T9" s="560" t="s">
        <v>7</v>
      </c>
      <c r="U9" s="561"/>
      <c r="V9" s="562"/>
    </row>
    <row r="10" spans="1:22" ht="41.25" customHeight="1" thickBot="1">
      <c r="A10" s="559"/>
      <c r="B10" s="230" t="s">
        <v>0</v>
      </c>
      <c r="C10" s="231" t="s">
        <v>158</v>
      </c>
      <c r="D10" s="232" t="s">
        <v>227</v>
      </c>
      <c r="E10" s="230" t="s">
        <v>0</v>
      </c>
      <c r="F10" s="231" t="s">
        <v>158</v>
      </c>
      <c r="G10" s="232" t="s">
        <v>227</v>
      </c>
      <c r="H10" s="230" t="s">
        <v>0</v>
      </c>
      <c r="I10" s="231" t="s">
        <v>158</v>
      </c>
      <c r="J10" s="232" t="s">
        <v>227</v>
      </c>
      <c r="K10" s="230" t="s">
        <v>0</v>
      </c>
      <c r="L10" s="231" t="s">
        <v>158</v>
      </c>
      <c r="M10" s="232" t="s">
        <v>227</v>
      </c>
      <c r="N10" s="230" t="s">
        <v>0</v>
      </c>
      <c r="O10" s="231" t="s">
        <v>158</v>
      </c>
      <c r="P10" s="232" t="s">
        <v>227</v>
      </c>
      <c r="Q10" s="230" t="s">
        <v>0</v>
      </c>
      <c r="R10" s="231" t="s">
        <v>158</v>
      </c>
      <c r="S10" s="232" t="s">
        <v>227</v>
      </c>
      <c r="T10" s="266" t="s">
        <v>0</v>
      </c>
      <c r="U10" s="315" t="s">
        <v>158</v>
      </c>
      <c r="V10" s="267" t="s">
        <v>227</v>
      </c>
    </row>
    <row r="11" spans="1:22" ht="12.75">
      <c r="A11" s="405">
        <v>1999</v>
      </c>
      <c r="B11" s="403">
        <v>69</v>
      </c>
      <c r="C11" s="264">
        <v>120559</v>
      </c>
      <c r="D11" s="40">
        <f aca="true" t="shared" si="0" ref="D11:D26">IF(C11=0,"NA",B11/C11)</f>
        <v>0.0005723338780182318</v>
      </c>
      <c r="E11" s="228">
        <v>15</v>
      </c>
      <c r="F11" s="264">
        <v>21925</v>
      </c>
      <c r="G11" s="40">
        <f aca="true" t="shared" si="1" ref="G11:G26">IF(F11=0,"NA",E11/F11)</f>
        <v>0.0006841505131128849</v>
      </c>
      <c r="H11" s="228"/>
      <c r="I11" s="264"/>
      <c r="J11" s="40"/>
      <c r="K11" s="228">
        <v>0</v>
      </c>
      <c r="L11" s="264">
        <v>242</v>
      </c>
      <c r="M11" s="40">
        <f aca="true" t="shared" si="2" ref="M11:M26">IF(L11=0,"NA",K11/L11)</f>
        <v>0</v>
      </c>
      <c r="N11" s="228">
        <v>0</v>
      </c>
      <c r="O11" s="264">
        <v>2</v>
      </c>
      <c r="P11" s="40">
        <f aca="true" t="shared" si="3" ref="P11:P25">IF(O11=0,"NA",N11/O11)</f>
        <v>0</v>
      </c>
      <c r="Q11" s="228"/>
      <c r="R11" s="264"/>
      <c r="S11" s="40"/>
      <c r="T11" s="228">
        <f>SUM(Q11,N11,K11,H11,E11,B11)</f>
        <v>84</v>
      </c>
      <c r="U11" s="264">
        <f>SUM(R11,O11,L11,I11,F11,C11)</f>
        <v>142728</v>
      </c>
      <c r="V11" s="40">
        <f aca="true" t="shared" si="4" ref="V11:V26">IF(U11=0,"NA",T11/U11)</f>
        <v>0.0005885320329577938</v>
      </c>
    </row>
    <row r="12" spans="1:22" ht="12.75">
      <c r="A12" s="406">
        <v>2000</v>
      </c>
      <c r="B12" s="398">
        <v>76</v>
      </c>
      <c r="C12" s="263">
        <v>156580</v>
      </c>
      <c r="D12" s="34">
        <f t="shared" si="0"/>
        <v>0.0004853748882360455</v>
      </c>
      <c r="E12" s="229">
        <v>5</v>
      </c>
      <c r="F12" s="263">
        <v>27695</v>
      </c>
      <c r="G12" s="34">
        <f t="shared" si="1"/>
        <v>0.00018053800324968405</v>
      </c>
      <c r="H12" s="229"/>
      <c r="I12" s="263"/>
      <c r="J12" s="34"/>
      <c r="K12" s="229">
        <v>0</v>
      </c>
      <c r="L12" s="263">
        <v>278</v>
      </c>
      <c r="M12" s="34">
        <f t="shared" si="2"/>
        <v>0</v>
      </c>
      <c r="N12" s="229"/>
      <c r="O12" s="263"/>
      <c r="P12" s="34"/>
      <c r="Q12" s="229"/>
      <c r="R12" s="263"/>
      <c r="S12" s="34"/>
      <c r="T12" s="229">
        <f aca="true" t="shared" si="5" ref="T12:U26">SUM(Q12,N12,K12,H12,E12,B12)</f>
        <v>81</v>
      </c>
      <c r="U12" s="263">
        <f t="shared" si="5"/>
        <v>184553</v>
      </c>
      <c r="V12" s="34">
        <f t="shared" si="4"/>
        <v>0.0004388983110542771</v>
      </c>
    </row>
    <row r="13" spans="1:22" ht="12.75">
      <c r="A13" s="406">
        <v>2001</v>
      </c>
      <c r="B13" s="398">
        <v>84</v>
      </c>
      <c r="C13" s="263">
        <v>170389</v>
      </c>
      <c r="D13" s="34">
        <f t="shared" si="0"/>
        <v>0.0004929895709230056</v>
      </c>
      <c r="E13" s="229">
        <v>18</v>
      </c>
      <c r="F13" s="263">
        <v>31658</v>
      </c>
      <c r="G13" s="34">
        <f t="shared" si="1"/>
        <v>0.0005685766630867395</v>
      </c>
      <c r="H13" s="229"/>
      <c r="I13" s="263"/>
      <c r="J13" s="34"/>
      <c r="K13" s="229">
        <v>0</v>
      </c>
      <c r="L13" s="263">
        <v>250</v>
      </c>
      <c r="M13" s="34">
        <f t="shared" si="2"/>
        <v>0</v>
      </c>
      <c r="N13" s="229">
        <v>0</v>
      </c>
      <c r="O13" s="263">
        <v>3</v>
      </c>
      <c r="P13" s="34">
        <f t="shared" si="3"/>
        <v>0</v>
      </c>
      <c r="Q13" s="229"/>
      <c r="R13" s="263"/>
      <c r="S13" s="34"/>
      <c r="T13" s="229">
        <f t="shared" si="5"/>
        <v>102</v>
      </c>
      <c r="U13" s="263">
        <f t="shared" si="5"/>
        <v>202300</v>
      </c>
      <c r="V13" s="34">
        <f t="shared" si="4"/>
        <v>0.0005042016806722689</v>
      </c>
    </row>
    <row r="14" spans="1:22" ht="12.75">
      <c r="A14" s="406">
        <v>2002</v>
      </c>
      <c r="B14" s="398">
        <v>112</v>
      </c>
      <c r="C14" s="263">
        <v>194868</v>
      </c>
      <c r="D14" s="34">
        <f t="shared" si="0"/>
        <v>0.000574748034566989</v>
      </c>
      <c r="E14" s="229">
        <v>7</v>
      </c>
      <c r="F14" s="263">
        <v>38538</v>
      </c>
      <c r="G14" s="34">
        <f t="shared" si="1"/>
        <v>0.00018163890186309616</v>
      </c>
      <c r="H14" s="229"/>
      <c r="I14" s="263"/>
      <c r="J14" s="34"/>
      <c r="K14" s="229">
        <v>0</v>
      </c>
      <c r="L14" s="263">
        <v>451</v>
      </c>
      <c r="M14" s="34">
        <f t="shared" si="2"/>
        <v>0</v>
      </c>
      <c r="N14" s="229">
        <v>0</v>
      </c>
      <c r="O14" s="263">
        <v>3</v>
      </c>
      <c r="P14" s="34">
        <f t="shared" si="3"/>
        <v>0</v>
      </c>
      <c r="Q14" s="229"/>
      <c r="R14" s="263"/>
      <c r="S14" s="34"/>
      <c r="T14" s="229">
        <f t="shared" si="5"/>
        <v>119</v>
      </c>
      <c r="U14" s="263">
        <f t="shared" si="5"/>
        <v>233860</v>
      </c>
      <c r="V14" s="34">
        <f t="shared" si="4"/>
        <v>0.000508851449585222</v>
      </c>
    </row>
    <row r="15" spans="1:22" ht="12.75">
      <c r="A15" s="406">
        <v>2003</v>
      </c>
      <c r="B15" s="398">
        <v>108</v>
      </c>
      <c r="C15" s="263">
        <v>215691</v>
      </c>
      <c r="D15" s="34">
        <f t="shared" si="0"/>
        <v>0.0005007163024882818</v>
      </c>
      <c r="E15" s="229">
        <v>14</v>
      </c>
      <c r="F15" s="263">
        <v>42671</v>
      </c>
      <c r="G15" s="34">
        <f t="shared" si="1"/>
        <v>0.0003280916781889339</v>
      </c>
      <c r="H15" s="229"/>
      <c r="I15" s="263"/>
      <c r="J15" s="34"/>
      <c r="K15" s="229">
        <v>0</v>
      </c>
      <c r="L15" s="263">
        <v>522</v>
      </c>
      <c r="M15" s="34">
        <f t="shared" si="2"/>
        <v>0</v>
      </c>
      <c r="N15" s="229">
        <v>0</v>
      </c>
      <c r="O15" s="263">
        <v>3</v>
      </c>
      <c r="P15" s="34">
        <f t="shared" si="3"/>
        <v>0</v>
      </c>
      <c r="Q15" s="229"/>
      <c r="R15" s="263"/>
      <c r="S15" s="34"/>
      <c r="T15" s="229">
        <f t="shared" si="5"/>
        <v>122</v>
      </c>
      <c r="U15" s="263">
        <f t="shared" si="5"/>
        <v>258887</v>
      </c>
      <c r="V15" s="34">
        <f t="shared" si="4"/>
        <v>0.00047124807348379794</v>
      </c>
    </row>
    <row r="16" spans="1:22" ht="12.75">
      <c r="A16" s="406">
        <v>2004</v>
      </c>
      <c r="B16" s="398">
        <v>74</v>
      </c>
      <c r="C16" s="263">
        <v>235032</v>
      </c>
      <c r="D16" s="34">
        <f t="shared" si="0"/>
        <v>0.00031485074372851354</v>
      </c>
      <c r="E16" s="229">
        <v>11</v>
      </c>
      <c r="F16" s="263">
        <v>51700</v>
      </c>
      <c r="G16" s="34">
        <f t="shared" si="1"/>
        <v>0.0002127659574468085</v>
      </c>
      <c r="H16" s="229"/>
      <c r="I16" s="263"/>
      <c r="J16" s="34"/>
      <c r="K16" s="229">
        <v>0</v>
      </c>
      <c r="L16" s="263">
        <v>195</v>
      </c>
      <c r="M16" s="34">
        <f t="shared" si="2"/>
        <v>0</v>
      </c>
      <c r="N16" s="229">
        <v>0</v>
      </c>
      <c r="O16" s="263">
        <v>3</v>
      </c>
      <c r="P16" s="34">
        <f t="shared" si="3"/>
        <v>0</v>
      </c>
      <c r="Q16" s="229"/>
      <c r="R16" s="263"/>
      <c r="S16" s="34"/>
      <c r="T16" s="229">
        <f t="shared" si="5"/>
        <v>85</v>
      </c>
      <c r="U16" s="263">
        <f t="shared" si="5"/>
        <v>286930</v>
      </c>
      <c r="V16" s="34">
        <f t="shared" si="4"/>
        <v>0.0002962395009235702</v>
      </c>
    </row>
    <row r="17" spans="1:22" ht="12.75">
      <c r="A17" s="406">
        <v>2005</v>
      </c>
      <c r="B17" s="398">
        <v>30</v>
      </c>
      <c r="C17" s="263">
        <v>249364</v>
      </c>
      <c r="D17" s="34">
        <f t="shared" si="0"/>
        <v>0.00012030605861311176</v>
      </c>
      <c r="E17" s="229">
        <v>7</v>
      </c>
      <c r="F17" s="263">
        <v>49288</v>
      </c>
      <c r="G17" s="34">
        <f t="shared" si="1"/>
        <v>0.0001420223989612076</v>
      </c>
      <c r="H17" s="229"/>
      <c r="I17" s="263"/>
      <c r="J17" s="34"/>
      <c r="K17" s="229">
        <v>0</v>
      </c>
      <c r="L17" s="263">
        <v>340</v>
      </c>
      <c r="M17" s="34">
        <f t="shared" si="2"/>
        <v>0</v>
      </c>
      <c r="N17" s="229">
        <v>0</v>
      </c>
      <c r="O17" s="263">
        <v>11</v>
      </c>
      <c r="P17" s="34">
        <f t="shared" si="3"/>
        <v>0</v>
      </c>
      <c r="Q17" s="229"/>
      <c r="R17" s="263"/>
      <c r="S17" s="34"/>
      <c r="T17" s="229">
        <f t="shared" si="5"/>
        <v>37</v>
      </c>
      <c r="U17" s="263">
        <f t="shared" si="5"/>
        <v>299003</v>
      </c>
      <c r="V17" s="34">
        <f t="shared" si="4"/>
        <v>0.00012374457781360053</v>
      </c>
    </row>
    <row r="18" spans="1:22" ht="12.75">
      <c r="A18" s="406">
        <v>2006</v>
      </c>
      <c r="B18" s="398">
        <v>27</v>
      </c>
      <c r="C18" s="263">
        <v>239449</v>
      </c>
      <c r="D18" s="34">
        <f t="shared" si="0"/>
        <v>0.00011275887558519768</v>
      </c>
      <c r="E18" s="229">
        <v>4</v>
      </c>
      <c r="F18" s="263">
        <v>44296</v>
      </c>
      <c r="G18" s="34">
        <f t="shared" si="1"/>
        <v>9.030160736861116E-05</v>
      </c>
      <c r="H18" s="229"/>
      <c r="I18" s="263"/>
      <c r="J18" s="34"/>
      <c r="K18" s="229">
        <v>0</v>
      </c>
      <c r="L18" s="263">
        <v>299</v>
      </c>
      <c r="M18" s="34">
        <f t="shared" si="2"/>
        <v>0</v>
      </c>
      <c r="N18" s="229">
        <v>0</v>
      </c>
      <c r="O18" s="263">
        <v>22</v>
      </c>
      <c r="P18" s="34">
        <f t="shared" si="3"/>
        <v>0</v>
      </c>
      <c r="Q18" s="229"/>
      <c r="R18" s="263"/>
      <c r="S18" s="34"/>
      <c r="T18" s="229">
        <f t="shared" si="5"/>
        <v>31</v>
      </c>
      <c r="U18" s="263">
        <f t="shared" si="5"/>
        <v>284066</v>
      </c>
      <c r="V18" s="34">
        <f t="shared" si="4"/>
        <v>0.00010912956848056437</v>
      </c>
    </row>
    <row r="19" spans="1:22" ht="12.75">
      <c r="A19" s="406">
        <v>2007</v>
      </c>
      <c r="B19" s="398">
        <v>13</v>
      </c>
      <c r="C19" s="263">
        <v>256108</v>
      </c>
      <c r="D19" s="34">
        <f t="shared" si="0"/>
        <v>5.075983569431646E-05</v>
      </c>
      <c r="E19" s="229">
        <v>10</v>
      </c>
      <c r="F19" s="263">
        <v>42155</v>
      </c>
      <c r="G19" s="34">
        <f t="shared" si="1"/>
        <v>0.00023721978412999644</v>
      </c>
      <c r="H19" s="229"/>
      <c r="I19" s="263"/>
      <c r="J19" s="34"/>
      <c r="K19" s="229">
        <v>0</v>
      </c>
      <c r="L19" s="263">
        <v>64</v>
      </c>
      <c r="M19" s="34">
        <f t="shared" si="2"/>
        <v>0</v>
      </c>
      <c r="N19" s="229">
        <v>0</v>
      </c>
      <c r="O19" s="263">
        <v>23</v>
      </c>
      <c r="P19" s="34">
        <f t="shared" si="3"/>
        <v>0</v>
      </c>
      <c r="Q19" s="229">
        <v>0</v>
      </c>
      <c r="R19" s="263">
        <v>2772</v>
      </c>
      <c r="S19" s="34">
        <f aca="true" t="shared" si="6" ref="S19:S26">IF(R19=0,"NA",Q19/R19)</f>
        <v>0</v>
      </c>
      <c r="T19" s="229">
        <f t="shared" si="5"/>
        <v>23</v>
      </c>
      <c r="U19" s="263">
        <f t="shared" si="5"/>
        <v>301122</v>
      </c>
      <c r="V19" s="34">
        <f t="shared" si="4"/>
        <v>7.638100172023299E-05</v>
      </c>
    </row>
    <row r="20" spans="1:22" ht="12.75">
      <c r="A20" s="406">
        <v>2008</v>
      </c>
      <c r="B20" s="398">
        <v>5</v>
      </c>
      <c r="C20" s="263">
        <v>244353</v>
      </c>
      <c r="D20" s="34">
        <f t="shared" si="0"/>
        <v>2.0462200177611898E-05</v>
      </c>
      <c r="E20" s="229">
        <v>0</v>
      </c>
      <c r="F20" s="263">
        <v>42557</v>
      </c>
      <c r="G20" s="34">
        <f t="shared" si="1"/>
        <v>0</v>
      </c>
      <c r="H20" s="229">
        <v>0</v>
      </c>
      <c r="I20" s="263">
        <v>10228</v>
      </c>
      <c r="J20" s="34">
        <f aca="true" t="shared" si="7" ref="J20:J26">IF(I21=0,"NA",H20/I21)</f>
        <v>0</v>
      </c>
      <c r="K20" s="229">
        <v>0</v>
      </c>
      <c r="L20" s="263">
        <v>72</v>
      </c>
      <c r="M20" s="34">
        <f t="shared" si="2"/>
        <v>0</v>
      </c>
      <c r="N20" s="229">
        <v>0</v>
      </c>
      <c r="O20" s="263">
        <v>23</v>
      </c>
      <c r="P20" s="34">
        <f t="shared" si="3"/>
        <v>0</v>
      </c>
      <c r="Q20" s="229">
        <v>0</v>
      </c>
      <c r="R20" s="263">
        <v>3413</v>
      </c>
      <c r="S20" s="34">
        <f t="shared" si="6"/>
        <v>0</v>
      </c>
      <c r="T20" s="229">
        <f t="shared" si="5"/>
        <v>5</v>
      </c>
      <c r="U20" s="263">
        <f t="shared" si="5"/>
        <v>300646</v>
      </c>
      <c r="V20" s="34">
        <f t="shared" si="4"/>
        <v>1.6630854892464892E-05</v>
      </c>
    </row>
    <row r="21" spans="1:22" ht="12.75">
      <c r="A21" s="406">
        <v>2009</v>
      </c>
      <c r="B21" s="398">
        <v>3</v>
      </c>
      <c r="C21" s="263">
        <v>194850</v>
      </c>
      <c r="D21" s="34">
        <f t="shared" si="0"/>
        <v>1.539645881447267E-05</v>
      </c>
      <c r="E21" s="229">
        <v>0</v>
      </c>
      <c r="F21" s="263">
        <v>26101</v>
      </c>
      <c r="G21" s="34">
        <f t="shared" si="1"/>
        <v>0</v>
      </c>
      <c r="H21" s="229">
        <v>0</v>
      </c>
      <c r="I21" s="263">
        <v>6404</v>
      </c>
      <c r="J21" s="34">
        <f t="shared" si="7"/>
        <v>0</v>
      </c>
      <c r="K21" s="229">
        <v>0</v>
      </c>
      <c r="L21" s="263">
        <v>1123</v>
      </c>
      <c r="M21" s="34">
        <f t="shared" si="2"/>
        <v>0</v>
      </c>
      <c r="N21" s="229">
        <v>0</v>
      </c>
      <c r="O21" s="263">
        <v>62</v>
      </c>
      <c r="P21" s="34">
        <f t="shared" si="3"/>
        <v>0</v>
      </c>
      <c r="Q21" s="229">
        <v>0</v>
      </c>
      <c r="R21" s="263">
        <v>1049</v>
      </c>
      <c r="S21" s="34">
        <f t="shared" si="6"/>
        <v>0</v>
      </c>
      <c r="T21" s="229">
        <f t="shared" si="5"/>
        <v>3</v>
      </c>
      <c r="U21" s="263">
        <f t="shared" si="5"/>
        <v>229589</v>
      </c>
      <c r="V21" s="34">
        <f t="shared" si="4"/>
        <v>1.3066828114587371E-05</v>
      </c>
    </row>
    <row r="22" spans="1:22" ht="12.75">
      <c r="A22" s="406">
        <v>2010</v>
      </c>
      <c r="B22" s="398">
        <v>9</v>
      </c>
      <c r="C22" s="263">
        <v>236384</v>
      </c>
      <c r="D22" s="34">
        <f t="shared" si="0"/>
        <v>3.807364288615135E-05</v>
      </c>
      <c r="E22" s="229">
        <v>2</v>
      </c>
      <c r="F22" s="263">
        <v>36060</v>
      </c>
      <c r="G22" s="34">
        <f t="shared" si="1"/>
        <v>5.5463117027176924E-05</v>
      </c>
      <c r="H22" s="229">
        <v>0</v>
      </c>
      <c r="I22" s="263">
        <v>5884</v>
      </c>
      <c r="J22" s="34">
        <f t="shared" si="7"/>
        <v>0</v>
      </c>
      <c r="K22" s="229">
        <v>0</v>
      </c>
      <c r="L22" s="263">
        <v>2318</v>
      </c>
      <c r="M22" s="34">
        <f t="shared" si="2"/>
        <v>0</v>
      </c>
      <c r="N22" s="229">
        <v>0</v>
      </c>
      <c r="O22" s="263">
        <v>87</v>
      </c>
      <c r="P22" s="34">
        <f t="shared" si="3"/>
        <v>0</v>
      </c>
      <c r="Q22" s="229">
        <v>0</v>
      </c>
      <c r="R22" s="263">
        <v>1104</v>
      </c>
      <c r="S22" s="34">
        <f t="shared" si="6"/>
        <v>0</v>
      </c>
      <c r="T22" s="229">
        <f t="shared" si="5"/>
        <v>11</v>
      </c>
      <c r="U22" s="263">
        <f t="shared" si="5"/>
        <v>281837</v>
      </c>
      <c r="V22" s="34">
        <f t="shared" si="4"/>
        <v>3.9029651890986635E-05</v>
      </c>
    </row>
    <row r="23" spans="1:22" ht="12.75">
      <c r="A23" s="406">
        <v>2011</v>
      </c>
      <c r="B23" s="398">
        <v>5</v>
      </c>
      <c r="C23" s="263">
        <v>239015</v>
      </c>
      <c r="D23" s="34">
        <f t="shared" si="0"/>
        <v>2.0919189172227685E-05</v>
      </c>
      <c r="E23" s="229">
        <v>3</v>
      </c>
      <c r="F23" s="263">
        <v>42805</v>
      </c>
      <c r="G23" s="34">
        <f t="shared" si="1"/>
        <v>7.008527041233501E-05</v>
      </c>
      <c r="H23" s="229">
        <v>0</v>
      </c>
      <c r="I23" s="263">
        <v>9175</v>
      </c>
      <c r="J23" s="34">
        <f t="shared" si="7"/>
        <v>0</v>
      </c>
      <c r="K23" s="229">
        <v>0</v>
      </c>
      <c r="L23" s="263">
        <v>2521</v>
      </c>
      <c r="M23" s="34">
        <f t="shared" si="2"/>
        <v>0</v>
      </c>
      <c r="N23" s="229">
        <v>0</v>
      </c>
      <c r="O23" s="263">
        <v>159</v>
      </c>
      <c r="P23" s="34">
        <f t="shared" si="3"/>
        <v>0</v>
      </c>
      <c r="Q23" s="229">
        <v>0</v>
      </c>
      <c r="R23" s="263">
        <v>2848</v>
      </c>
      <c r="S23" s="34">
        <f t="shared" si="6"/>
        <v>0</v>
      </c>
      <c r="T23" s="229">
        <f t="shared" si="5"/>
        <v>8</v>
      </c>
      <c r="U23" s="263">
        <f t="shared" si="5"/>
        <v>296523</v>
      </c>
      <c r="V23" s="34">
        <f t="shared" si="4"/>
        <v>2.697935741915467E-05</v>
      </c>
    </row>
    <row r="24" spans="1:22" ht="12.75">
      <c r="A24" s="406">
        <v>2012</v>
      </c>
      <c r="B24" s="398">
        <v>0</v>
      </c>
      <c r="C24" s="263">
        <v>242947</v>
      </c>
      <c r="D24" s="34">
        <f t="shared" si="0"/>
        <v>0</v>
      </c>
      <c r="E24" s="229">
        <v>1</v>
      </c>
      <c r="F24" s="263">
        <v>37362</v>
      </c>
      <c r="G24" s="34">
        <f t="shared" si="1"/>
        <v>2.676516246453616E-05</v>
      </c>
      <c r="H24" s="229">
        <v>0</v>
      </c>
      <c r="I24" s="263">
        <v>7259</v>
      </c>
      <c r="J24" s="34">
        <f t="shared" si="7"/>
        <v>0</v>
      </c>
      <c r="K24" s="229">
        <v>0</v>
      </c>
      <c r="L24" s="263">
        <v>2871</v>
      </c>
      <c r="M24" s="34">
        <f t="shared" si="2"/>
        <v>0</v>
      </c>
      <c r="N24" s="229">
        <v>0</v>
      </c>
      <c r="O24" s="263">
        <v>174</v>
      </c>
      <c r="P24" s="34">
        <f t="shared" si="3"/>
        <v>0</v>
      </c>
      <c r="Q24" s="229">
        <v>0</v>
      </c>
      <c r="R24" s="263">
        <v>1754</v>
      </c>
      <c r="S24" s="34">
        <f t="shared" si="6"/>
        <v>0</v>
      </c>
      <c r="T24" s="229">
        <f t="shared" si="5"/>
        <v>1</v>
      </c>
      <c r="U24" s="263">
        <f t="shared" si="5"/>
        <v>292367</v>
      </c>
      <c r="V24" s="34">
        <f t="shared" si="4"/>
        <v>3.4203586588089627E-06</v>
      </c>
    </row>
    <row r="25" spans="1:22" ht="12.75">
      <c r="A25" s="406">
        <v>2013</v>
      </c>
      <c r="B25" s="398">
        <v>0</v>
      </c>
      <c r="C25" s="263">
        <v>57229</v>
      </c>
      <c r="D25" s="34">
        <f t="shared" si="0"/>
        <v>0</v>
      </c>
      <c r="E25" s="229">
        <v>0</v>
      </c>
      <c r="F25" s="263">
        <v>7962</v>
      </c>
      <c r="G25" s="34">
        <f t="shared" si="1"/>
        <v>0</v>
      </c>
      <c r="H25" s="229">
        <v>0</v>
      </c>
      <c r="I25" s="263">
        <v>741</v>
      </c>
      <c r="J25" s="34">
        <f t="shared" si="7"/>
        <v>0</v>
      </c>
      <c r="K25" s="229">
        <v>0</v>
      </c>
      <c r="L25" s="263">
        <v>726</v>
      </c>
      <c r="M25" s="34">
        <f t="shared" si="2"/>
        <v>0</v>
      </c>
      <c r="N25" s="229">
        <v>0</v>
      </c>
      <c r="O25" s="263">
        <v>28</v>
      </c>
      <c r="P25" s="34">
        <f t="shared" si="3"/>
        <v>0</v>
      </c>
      <c r="Q25" s="229">
        <v>0</v>
      </c>
      <c r="R25" s="263">
        <v>177</v>
      </c>
      <c r="S25" s="34">
        <f t="shared" si="6"/>
        <v>0</v>
      </c>
      <c r="T25" s="229">
        <f t="shared" si="5"/>
        <v>0</v>
      </c>
      <c r="U25" s="263">
        <f t="shared" si="5"/>
        <v>66863</v>
      </c>
      <c r="V25" s="34">
        <f t="shared" si="4"/>
        <v>0</v>
      </c>
    </row>
    <row r="26" spans="1:22" ht="13.5" thickBot="1">
      <c r="A26" s="407">
        <v>2014</v>
      </c>
      <c r="B26" s="404">
        <v>0</v>
      </c>
      <c r="C26" s="265">
        <v>543</v>
      </c>
      <c r="D26" s="41">
        <f t="shared" si="0"/>
        <v>0</v>
      </c>
      <c r="E26" s="249">
        <v>0</v>
      </c>
      <c r="F26" s="265">
        <v>69</v>
      </c>
      <c r="G26" s="41">
        <f t="shared" si="1"/>
        <v>0</v>
      </c>
      <c r="H26" s="249">
        <v>0</v>
      </c>
      <c r="I26" s="265">
        <v>9</v>
      </c>
      <c r="J26" s="41">
        <f t="shared" si="7"/>
        <v>0</v>
      </c>
      <c r="K26" s="249">
        <v>0</v>
      </c>
      <c r="L26" s="265">
        <v>5</v>
      </c>
      <c r="M26" s="41">
        <f t="shared" si="2"/>
        <v>0</v>
      </c>
      <c r="N26" s="249"/>
      <c r="O26" s="265"/>
      <c r="P26" s="41"/>
      <c r="Q26" s="249">
        <v>0</v>
      </c>
      <c r="R26" s="265">
        <v>4</v>
      </c>
      <c r="S26" s="41">
        <f t="shared" si="6"/>
        <v>0</v>
      </c>
      <c r="T26" s="249">
        <f t="shared" si="5"/>
        <v>0</v>
      </c>
      <c r="U26" s="265">
        <f t="shared" si="5"/>
        <v>630</v>
      </c>
      <c r="V26" s="41">
        <f t="shared" si="4"/>
        <v>0</v>
      </c>
    </row>
    <row r="27" spans="1:22" ht="13.5" thickBot="1">
      <c r="A27" s="319" t="s">
        <v>7</v>
      </c>
      <c r="B27" s="261">
        <f>SUM(B11:B26)</f>
        <v>615</v>
      </c>
      <c r="C27" s="262">
        <f>SUM(C11:C26)</f>
        <v>3053361</v>
      </c>
      <c r="D27" s="342">
        <f>B27/C27</f>
        <v>0.00020141738890357217</v>
      </c>
      <c r="E27" s="261">
        <f>SUM(E11:E26)</f>
        <v>97</v>
      </c>
      <c r="F27" s="262">
        <f>SUM(F11:F26)</f>
        <v>542842</v>
      </c>
      <c r="G27" s="342">
        <f>E27/F27</f>
        <v>0.00017868919501438723</v>
      </c>
      <c r="H27" s="261">
        <f>SUM(H11:H26)</f>
        <v>0</v>
      </c>
      <c r="I27" s="262">
        <f>SUM(I11:I26)</f>
        <v>39700</v>
      </c>
      <c r="J27" s="342">
        <f>H27/I27</f>
        <v>0</v>
      </c>
      <c r="K27" s="261">
        <f>SUM(K11:K26)</f>
        <v>0</v>
      </c>
      <c r="L27" s="262">
        <f>SUM(L11:L26)</f>
        <v>12277</v>
      </c>
      <c r="M27" s="342">
        <f>K27/L27</f>
        <v>0</v>
      </c>
      <c r="N27" s="261">
        <f>SUM(N11:N26)</f>
        <v>0</v>
      </c>
      <c r="O27" s="262">
        <f>SUM(O11:O26)</f>
        <v>603</v>
      </c>
      <c r="P27" s="342">
        <f>N27/O27</f>
        <v>0</v>
      </c>
      <c r="Q27" s="261">
        <f>SUM(Q11:Q26)</f>
        <v>0</v>
      </c>
      <c r="R27" s="262">
        <f>SUM(R11:R26)</f>
        <v>13121</v>
      </c>
      <c r="S27" s="342">
        <f>Q27/R27</f>
        <v>0</v>
      </c>
      <c r="T27" s="261">
        <f>SUM(T11:T26)</f>
        <v>712</v>
      </c>
      <c r="U27" s="262">
        <f>SUM(U11:U26)</f>
        <v>3661904</v>
      </c>
      <c r="V27" s="342">
        <f>T27/U27</f>
        <v>0.0001944343707535752</v>
      </c>
    </row>
    <row r="28" spans="1:23" s="237" customFormat="1" ht="12.75">
      <c r="A28" s="222"/>
      <c r="B28" s="254"/>
      <c r="C28" s="254"/>
      <c r="D28" s="259"/>
      <c r="E28" s="254"/>
      <c r="F28" s="254"/>
      <c r="G28" s="259"/>
      <c r="H28" s="254"/>
      <c r="I28" s="254"/>
      <c r="J28" s="259"/>
      <c r="K28" s="254"/>
      <c r="L28" s="254"/>
      <c r="M28" s="259"/>
      <c r="N28" s="254"/>
      <c r="O28" s="254"/>
      <c r="P28" s="259"/>
      <c r="Q28" s="254"/>
      <c r="R28" s="254"/>
      <c r="S28" s="259"/>
      <c r="T28" s="254"/>
      <c r="U28" s="254"/>
      <c r="V28" s="259"/>
      <c r="W28" s="254"/>
    </row>
    <row r="29" spans="16:19" ht="12.75">
      <c r="P29" s="237"/>
      <c r="Q29" s="237"/>
      <c r="R29" s="237"/>
      <c r="S29" s="237"/>
    </row>
    <row r="30" spans="1:19" ht="13.5" customHeight="1">
      <c r="A30" s="181"/>
      <c r="G30" s="359"/>
      <c r="P30" s="237"/>
      <c r="Q30" s="237"/>
      <c r="R30" s="237"/>
      <c r="S30" s="237"/>
    </row>
    <row r="31" spans="16:19" ht="12.75">
      <c r="P31" s="237"/>
      <c r="Q31" s="237"/>
      <c r="R31" s="237"/>
      <c r="S31" s="237"/>
    </row>
    <row r="32" spans="16:20" ht="12.75">
      <c r="P32" s="237"/>
      <c r="Q32" s="237"/>
      <c r="R32" s="237"/>
      <c r="S32" s="237"/>
      <c r="T32" s="237"/>
    </row>
    <row r="33" spans="16:27" ht="12.75">
      <c r="P33" s="237"/>
      <c r="Q33" s="237"/>
      <c r="R33" s="237"/>
      <c r="S33" s="237"/>
      <c r="T33" s="237"/>
      <c r="U33" s="237"/>
      <c r="V33" s="237"/>
      <c r="W33" s="237"/>
      <c r="X33" s="237"/>
      <c r="Y33" s="237"/>
      <c r="Z33" s="237"/>
      <c r="AA33" s="237"/>
    </row>
    <row r="34" spans="16:27" ht="12.75">
      <c r="P34" s="237"/>
      <c r="Q34" s="237"/>
      <c r="R34" s="237"/>
      <c r="S34" s="330"/>
      <c r="T34" s="237"/>
      <c r="U34" s="237"/>
      <c r="V34" s="237"/>
      <c r="W34" s="237"/>
      <c r="X34" s="237"/>
      <c r="Y34" s="237"/>
      <c r="Z34" s="237"/>
      <c r="AA34" s="237"/>
    </row>
    <row r="35" spans="16:27" ht="12.75">
      <c r="P35" s="237"/>
      <c r="Q35" s="237"/>
      <c r="R35" s="237"/>
      <c r="S35" s="445"/>
      <c r="T35" s="445"/>
      <c r="U35" s="445"/>
      <c r="V35" s="445"/>
      <c r="W35" s="445"/>
      <c r="X35" s="445"/>
      <c r="Y35" s="445"/>
      <c r="Z35" s="445"/>
      <c r="AA35" s="237"/>
    </row>
    <row r="36" spans="16:27" ht="12.75">
      <c r="P36" s="237"/>
      <c r="Q36" s="237"/>
      <c r="R36" s="237"/>
      <c r="S36" s="446"/>
      <c r="T36" s="446"/>
      <c r="U36" s="446"/>
      <c r="V36" s="446"/>
      <c r="W36" s="446"/>
      <c r="X36" s="446"/>
      <c r="Y36" s="447"/>
      <c r="Z36" s="447"/>
      <c r="AA36" s="237"/>
    </row>
    <row r="37" spans="16:27" ht="12.75">
      <c r="P37" s="237"/>
      <c r="Q37" s="237"/>
      <c r="R37" s="237"/>
      <c r="S37" s="446"/>
      <c r="T37" s="446"/>
      <c r="U37" s="447"/>
      <c r="V37" s="446"/>
      <c r="W37" s="446"/>
      <c r="X37" s="446"/>
      <c r="Y37" s="447"/>
      <c r="Z37" s="447"/>
      <c r="AA37" s="237"/>
    </row>
    <row r="38" spans="16:27" ht="12.75">
      <c r="P38" s="237"/>
      <c r="Q38" s="237"/>
      <c r="R38" s="237"/>
      <c r="S38" s="446"/>
      <c r="T38" s="446"/>
      <c r="U38" s="446"/>
      <c r="V38" s="446"/>
      <c r="W38" s="446"/>
      <c r="X38" s="446"/>
      <c r="Y38" s="447"/>
      <c r="Z38" s="447"/>
      <c r="AA38" s="237"/>
    </row>
    <row r="39" spans="16:27" ht="12.75">
      <c r="P39" s="237"/>
      <c r="Q39" s="237"/>
      <c r="R39" s="237"/>
      <c r="S39" s="446"/>
      <c r="T39" s="446"/>
      <c r="U39" s="446"/>
      <c r="V39" s="446"/>
      <c r="W39" s="446"/>
      <c r="X39" s="446"/>
      <c r="Y39" s="447"/>
      <c r="Z39" s="447"/>
      <c r="AA39" s="237"/>
    </row>
    <row r="40" spans="16:27" ht="12.75">
      <c r="P40" s="237"/>
      <c r="Q40" s="237"/>
      <c r="R40" s="237"/>
      <c r="S40" s="446"/>
      <c r="T40" s="446"/>
      <c r="U40" s="446"/>
      <c r="V40" s="446"/>
      <c r="W40" s="446"/>
      <c r="X40" s="446"/>
      <c r="Y40" s="447"/>
      <c r="Z40" s="447"/>
      <c r="AA40" s="237"/>
    </row>
    <row r="41" spans="16:27" ht="12.75">
      <c r="P41" s="237"/>
      <c r="Q41" s="237"/>
      <c r="R41" s="237"/>
      <c r="S41" s="446"/>
      <c r="T41" s="446"/>
      <c r="U41" s="446"/>
      <c r="V41" s="446"/>
      <c r="W41" s="446"/>
      <c r="X41" s="446"/>
      <c r="Y41" s="447"/>
      <c r="Z41" s="447"/>
      <c r="AA41" s="237"/>
    </row>
    <row r="42" spans="16:27" ht="12.75">
      <c r="P42" s="237"/>
      <c r="Q42" s="237"/>
      <c r="R42" s="237"/>
      <c r="S42" s="446"/>
      <c r="T42" s="446"/>
      <c r="U42" s="446"/>
      <c r="V42" s="446"/>
      <c r="W42" s="446"/>
      <c r="X42" s="446"/>
      <c r="Y42" s="447"/>
      <c r="Z42" s="447"/>
      <c r="AA42" s="237"/>
    </row>
    <row r="43" spans="16:27" ht="12.75">
      <c r="P43" s="37"/>
      <c r="S43" s="446"/>
      <c r="T43" s="446"/>
      <c r="U43" s="446"/>
      <c r="V43" s="446"/>
      <c r="W43" s="446"/>
      <c r="X43" s="446"/>
      <c r="Y43" s="447"/>
      <c r="Z43" s="447"/>
      <c r="AA43" s="237"/>
    </row>
    <row r="44" spans="16:27" ht="12.75">
      <c r="P44" s="37"/>
      <c r="S44" s="446"/>
      <c r="T44" s="446"/>
      <c r="U44" s="446"/>
      <c r="V44" s="446"/>
      <c r="W44" s="446"/>
      <c r="X44" s="446"/>
      <c r="Y44" s="446"/>
      <c r="Z44" s="446"/>
      <c r="AA44" s="237"/>
    </row>
    <row r="45" spans="16:27" ht="12.75">
      <c r="P45" s="237"/>
      <c r="Q45" s="237"/>
      <c r="S45" s="446"/>
      <c r="T45" s="446"/>
      <c r="U45" s="446"/>
      <c r="V45" s="446"/>
      <c r="W45" s="446"/>
      <c r="X45" s="446"/>
      <c r="Y45" s="446"/>
      <c r="Z45" s="446"/>
      <c r="AA45" s="237"/>
    </row>
    <row r="46" spans="16:27" ht="15">
      <c r="P46" s="324"/>
      <c r="Q46" s="237"/>
      <c r="S46" s="446"/>
      <c r="T46" s="446"/>
      <c r="U46" s="446"/>
      <c r="V46" s="446"/>
      <c r="W46" s="446"/>
      <c r="X46" s="446"/>
      <c r="Y46" s="446"/>
      <c r="Z46" s="446"/>
      <c r="AA46" s="237"/>
    </row>
    <row r="47" spans="16:27" ht="12.75">
      <c r="P47" s="37"/>
      <c r="R47" s="237"/>
      <c r="S47" s="446"/>
      <c r="T47" s="446"/>
      <c r="U47" s="446"/>
      <c r="V47" s="446"/>
      <c r="W47" s="446"/>
      <c r="X47" s="446"/>
      <c r="Y47" s="446"/>
      <c r="Z47" s="446"/>
      <c r="AA47" s="237"/>
    </row>
    <row r="48" spans="16:27" ht="12.75">
      <c r="P48" s="37"/>
      <c r="R48" s="237"/>
      <c r="S48" s="446"/>
      <c r="T48" s="446"/>
      <c r="U48" s="446"/>
      <c r="V48" s="446"/>
      <c r="W48" s="446"/>
      <c r="X48" s="446"/>
      <c r="Y48" s="446"/>
      <c r="Z48" s="446"/>
      <c r="AA48" s="237"/>
    </row>
    <row r="49" spans="16:27" ht="12.75">
      <c r="P49" s="37"/>
      <c r="R49" s="237"/>
      <c r="S49" s="446"/>
      <c r="T49" s="446"/>
      <c r="U49" s="446"/>
      <c r="V49" s="446"/>
      <c r="W49" s="446"/>
      <c r="X49" s="446"/>
      <c r="Y49" s="446"/>
      <c r="Z49" s="446"/>
      <c r="AA49" s="237"/>
    </row>
    <row r="50" spans="16:27" ht="12.75">
      <c r="P50" s="37"/>
      <c r="R50" s="237"/>
      <c r="S50" s="446"/>
      <c r="T50" s="446"/>
      <c r="U50" s="446"/>
      <c r="V50" s="446"/>
      <c r="W50" s="446"/>
      <c r="X50" s="446"/>
      <c r="Y50" s="446"/>
      <c r="Z50" s="446"/>
      <c r="AA50" s="237"/>
    </row>
    <row r="51" spans="16:27" ht="13.5" customHeight="1">
      <c r="P51" s="37"/>
      <c r="Q51" s="332"/>
      <c r="R51" s="237"/>
      <c r="S51" s="446"/>
      <c r="T51" s="447"/>
      <c r="U51" s="447"/>
      <c r="V51" s="446"/>
      <c r="W51" s="446"/>
      <c r="X51" s="446"/>
      <c r="Y51" s="446"/>
      <c r="Z51" s="446"/>
      <c r="AA51" s="237"/>
    </row>
    <row r="52" spans="16:27" ht="12.75">
      <c r="P52" s="37"/>
      <c r="R52" s="237"/>
      <c r="S52" s="446"/>
      <c r="T52" s="447"/>
      <c r="U52" s="447"/>
      <c r="V52" s="447"/>
      <c r="W52" s="447"/>
      <c r="X52" s="446"/>
      <c r="Y52" s="447"/>
      <c r="Z52" s="447"/>
      <c r="AA52" s="237"/>
    </row>
    <row r="53" spans="16:27" ht="12.75">
      <c r="P53" s="37"/>
      <c r="R53" s="237"/>
      <c r="S53" s="325"/>
      <c r="T53" s="237"/>
      <c r="U53" s="237"/>
      <c r="V53" s="237"/>
      <c r="W53" s="237"/>
      <c r="X53" s="237"/>
      <c r="Y53" s="237"/>
      <c r="Z53" s="237"/>
      <c r="AA53" s="237"/>
    </row>
    <row r="54" spans="16:27" ht="12.75">
      <c r="P54" s="37"/>
      <c r="R54" s="237"/>
      <c r="S54" s="325"/>
      <c r="T54" s="237"/>
      <c r="U54" s="237"/>
      <c r="V54" s="237"/>
      <c r="W54" s="237"/>
      <c r="X54" s="237"/>
      <c r="Y54" s="237"/>
      <c r="Z54" s="237"/>
      <c r="AA54" s="237"/>
    </row>
    <row r="55" spans="16:27" ht="12.75">
      <c r="P55" s="37"/>
      <c r="R55" s="237"/>
      <c r="S55" s="325"/>
      <c r="T55" s="237"/>
      <c r="U55" s="237"/>
      <c r="V55" s="237"/>
      <c r="W55" s="237"/>
      <c r="X55" s="237"/>
      <c r="Y55" s="237"/>
      <c r="Z55" s="237"/>
      <c r="AA55" s="237"/>
    </row>
    <row r="56" spans="16:27" ht="12.75">
      <c r="P56" s="37"/>
      <c r="R56" s="237"/>
      <c r="S56" s="325"/>
      <c r="T56" s="237"/>
      <c r="U56" s="237"/>
      <c r="V56" s="237"/>
      <c r="W56" s="237"/>
      <c r="X56" s="237"/>
      <c r="Y56" s="237"/>
      <c r="Z56" s="237"/>
      <c r="AA56" s="237"/>
    </row>
    <row r="57" spans="16:27" ht="12.75">
      <c r="P57" s="37"/>
      <c r="R57" s="237"/>
      <c r="S57" s="325"/>
      <c r="T57" s="237"/>
      <c r="U57" s="237"/>
      <c r="V57" s="237"/>
      <c r="W57" s="237"/>
      <c r="X57" s="237"/>
      <c r="Y57" s="237"/>
      <c r="Z57" s="237"/>
      <c r="AA57" s="237"/>
    </row>
    <row r="58" spans="16:27" ht="12.75">
      <c r="P58" s="37"/>
      <c r="R58" s="237"/>
      <c r="S58" s="325"/>
      <c r="T58" s="237"/>
      <c r="U58" s="237"/>
      <c r="V58" s="237"/>
      <c r="W58" s="237"/>
      <c r="X58" s="237"/>
      <c r="Y58" s="237"/>
      <c r="Z58" s="237"/>
      <c r="AA58" s="237"/>
    </row>
    <row r="59" spans="16:27" ht="12.75">
      <c r="P59" s="37"/>
      <c r="R59" s="237"/>
      <c r="S59" s="325"/>
      <c r="T59" s="237"/>
      <c r="U59" s="237"/>
      <c r="V59" s="237"/>
      <c r="W59" s="237"/>
      <c r="X59" s="237"/>
      <c r="Y59" s="237"/>
      <c r="Z59" s="237"/>
      <c r="AA59" s="237"/>
    </row>
    <row r="60" spans="16:27" ht="12.75">
      <c r="P60" s="37"/>
      <c r="R60" s="237"/>
      <c r="S60" s="325"/>
      <c r="T60" s="237"/>
      <c r="U60" s="237"/>
      <c r="V60" s="237"/>
      <c r="W60" s="237"/>
      <c r="X60" s="237"/>
      <c r="Y60" s="237"/>
      <c r="Z60" s="237"/>
      <c r="AA60" s="237"/>
    </row>
    <row r="61" spans="16:27" ht="12.75">
      <c r="P61" s="37"/>
      <c r="R61" s="237"/>
      <c r="S61" s="325"/>
      <c r="T61" s="237"/>
      <c r="U61" s="445"/>
      <c r="V61" s="445"/>
      <c r="W61" s="445"/>
      <c r="X61" s="237"/>
      <c r="Y61" s="237"/>
      <c r="Z61" s="237"/>
      <c r="AA61" s="237"/>
    </row>
    <row r="62" spans="16:27" ht="12.75">
      <c r="P62" s="37"/>
      <c r="R62" s="237"/>
      <c r="S62" s="237"/>
      <c r="T62" s="237"/>
      <c r="U62" s="446"/>
      <c r="V62" s="446"/>
      <c r="W62" s="446"/>
      <c r="X62" s="237"/>
      <c r="Y62" s="237"/>
      <c r="Z62" s="237"/>
      <c r="AA62" s="237"/>
    </row>
    <row r="63" spans="19:27" ht="12.75">
      <c r="S63" s="237"/>
      <c r="T63" s="237"/>
      <c r="U63" s="446"/>
      <c r="V63" s="446"/>
      <c r="W63" s="446"/>
      <c r="X63" s="237"/>
      <c r="Y63" s="237"/>
      <c r="Z63" s="237"/>
      <c r="AA63" s="237"/>
    </row>
    <row r="64" spans="19:27" ht="12.75">
      <c r="S64" s="237"/>
      <c r="T64" s="237"/>
      <c r="U64" s="446"/>
      <c r="V64" s="446"/>
      <c r="W64" s="446"/>
      <c r="X64" s="237"/>
      <c r="Y64" s="237"/>
      <c r="Z64" s="237"/>
      <c r="AA64" s="237"/>
    </row>
    <row r="65" spans="19:27" ht="12.75">
      <c r="S65" s="237"/>
      <c r="T65" s="237"/>
      <c r="U65" s="446"/>
      <c r="V65" s="446"/>
      <c r="W65" s="446"/>
      <c r="X65" s="237"/>
      <c r="Y65" s="237"/>
      <c r="Z65" s="237"/>
      <c r="AA65" s="237"/>
    </row>
    <row r="66" spans="19:27" ht="12.75">
      <c r="S66" s="237"/>
      <c r="T66" s="237"/>
      <c r="U66" s="446"/>
      <c r="V66" s="446"/>
      <c r="W66" s="446"/>
      <c r="X66" s="237"/>
      <c r="Y66" s="237"/>
      <c r="Z66" s="237"/>
      <c r="AA66" s="237"/>
    </row>
    <row r="67" spans="19:27" ht="12.75">
      <c r="S67" s="237"/>
      <c r="T67" s="237"/>
      <c r="U67" s="446"/>
      <c r="V67" s="446"/>
      <c r="W67" s="446"/>
      <c r="X67" s="237"/>
      <c r="Y67" s="237"/>
      <c r="Z67" s="237"/>
      <c r="AA67" s="237"/>
    </row>
    <row r="68" spans="19:27" ht="12.75">
      <c r="S68" s="237"/>
      <c r="T68" s="237"/>
      <c r="U68" s="446"/>
      <c r="V68" s="446"/>
      <c r="W68" s="446"/>
      <c r="X68" s="237"/>
      <c r="Y68" s="237"/>
      <c r="Z68" s="237"/>
      <c r="AA68" s="237"/>
    </row>
    <row r="69" spans="19:27" ht="12.75">
      <c r="S69" s="237"/>
      <c r="T69" s="237"/>
      <c r="U69" s="446"/>
      <c r="V69" s="446"/>
      <c r="W69" s="446"/>
      <c r="X69" s="237"/>
      <c r="Y69" s="237"/>
      <c r="Z69" s="237"/>
      <c r="AA69" s="237"/>
    </row>
    <row r="70" spans="19:27" ht="12.75">
      <c r="S70" s="237"/>
      <c r="T70" s="237"/>
      <c r="U70" s="446"/>
      <c r="V70" s="446"/>
      <c r="W70" s="446"/>
      <c r="X70" s="237"/>
      <c r="Y70" s="237"/>
      <c r="Z70" s="237"/>
      <c r="AA70" s="237"/>
    </row>
    <row r="71" spans="19:27" ht="12.75">
      <c r="S71" s="237"/>
      <c r="T71" s="326"/>
      <c r="U71" s="446"/>
      <c r="V71" s="447"/>
      <c r="W71" s="446"/>
      <c r="X71" s="326"/>
      <c r="Y71" s="237"/>
      <c r="Z71" s="237"/>
      <c r="AA71" s="237"/>
    </row>
    <row r="72" spans="19:27" ht="12.75">
      <c r="S72" s="237"/>
      <c r="T72" s="326"/>
      <c r="U72" s="446"/>
      <c r="V72" s="447"/>
      <c r="W72" s="446"/>
      <c r="X72" s="326"/>
      <c r="Y72" s="237"/>
      <c r="Z72" s="237"/>
      <c r="AA72" s="237"/>
    </row>
    <row r="73" spans="19:27" ht="12.75">
      <c r="S73" s="237"/>
      <c r="T73" s="326"/>
      <c r="U73" s="446"/>
      <c r="V73" s="446"/>
      <c r="W73" s="446"/>
      <c r="X73" s="237"/>
      <c r="Y73" s="237"/>
      <c r="Z73" s="237"/>
      <c r="AA73" s="237"/>
    </row>
    <row r="74" spans="19:27" ht="12.75">
      <c r="S74" s="237"/>
      <c r="T74" s="326"/>
      <c r="U74" s="446"/>
      <c r="V74" s="446"/>
      <c r="W74" s="446"/>
      <c r="X74" s="237"/>
      <c r="Y74" s="237"/>
      <c r="Z74" s="237"/>
      <c r="AA74" s="237"/>
    </row>
    <row r="75" spans="19:27" ht="12.75">
      <c r="S75" s="237"/>
      <c r="T75" s="326"/>
      <c r="U75" s="446"/>
      <c r="V75" s="446"/>
      <c r="W75" s="447"/>
      <c r="X75" s="237"/>
      <c r="Y75" s="237"/>
      <c r="Z75" s="237"/>
      <c r="AA75" s="237"/>
    </row>
    <row r="76" spans="19:27" ht="12.75">
      <c r="S76" s="237"/>
      <c r="T76" s="326"/>
      <c r="U76" s="326"/>
      <c r="V76" s="237"/>
      <c r="W76" s="237"/>
      <c r="X76" s="237"/>
      <c r="Y76" s="237"/>
      <c r="Z76" s="237"/>
      <c r="AA76" s="237"/>
    </row>
    <row r="77" spans="19:27" ht="12.75">
      <c r="S77" s="237"/>
      <c r="T77" s="326"/>
      <c r="U77" s="326"/>
      <c r="V77" s="237"/>
      <c r="W77" s="237"/>
      <c r="X77" s="237"/>
      <c r="Y77" s="237"/>
      <c r="Z77" s="237"/>
      <c r="AA77" s="237"/>
    </row>
    <row r="78" spans="19:27" ht="12.75">
      <c r="S78" s="237"/>
      <c r="T78" s="325"/>
      <c r="U78" s="326"/>
      <c r="V78" s="237"/>
      <c r="W78" s="237"/>
      <c r="X78" s="237"/>
      <c r="Y78" s="237"/>
      <c r="Z78" s="237"/>
      <c r="AA78" s="237"/>
    </row>
    <row r="79" spans="19:27" ht="12.75">
      <c r="S79" s="237"/>
      <c r="T79" s="326"/>
      <c r="U79" s="326"/>
      <c r="V79" s="237"/>
      <c r="W79" s="237"/>
      <c r="X79" s="237"/>
      <c r="Y79" s="237"/>
      <c r="Z79" s="237"/>
      <c r="AA79" s="237"/>
    </row>
    <row r="80" spans="19:27" ht="12.75">
      <c r="S80" s="237"/>
      <c r="T80" s="326"/>
      <c r="U80" s="326"/>
      <c r="V80" s="237"/>
      <c r="W80" s="237"/>
      <c r="X80" s="237"/>
      <c r="Y80" s="237"/>
      <c r="Z80" s="237"/>
      <c r="AA80" s="237"/>
    </row>
    <row r="81" spans="19:27" ht="12.75">
      <c r="S81" s="237"/>
      <c r="T81" s="326"/>
      <c r="U81" s="326"/>
      <c r="V81" s="237"/>
      <c r="W81" s="237"/>
      <c r="X81" s="237"/>
      <c r="Y81" s="237"/>
      <c r="Z81" s="237"/>
      <c r="AA81" s="237"/>
    </row>
    <row r="82" spans="19:27" ht="12.75">
      <c r="S82" s="237"/>
      <c r="T82" s="326"/>
      <c r="U82" s="326"/>
      <c r="V82" s="237"/>
      <c r="W82" s="237"/>
      <c r="X82" s="237"/>
      <c r="Y82" s="237"/>
      <c r="Z82" s="237"/>
      <c r="AA82" s="237"/>
    </row>
    <row r="83" spans="19:27" ht="12.75">
      <c r="S83" s="237"/>
      <c r="T83" s="326"/>
      <c r="U83" s="326"/>
      <c r="V83" s="237"/>
      <c r="W83" s="237"/>
      <c r="X83" s="237"/>
      <c r="Y83" s="237"/>
      <c r="Z83" s="237"/>
      <c r="AA83" s="237"/>
    </row>
    <row r="84" spans="19:27" ht="12.75">
      <c r="S84" s="237"/>
      <c r="T84" s="326"/>
      <c r="U84" s="326"/>
      <c r="V84" s="237"/>
      <c r="W84" s="237"/>
      <c r="X84" s="237"/>
      <c r="Y84" s="237"/>
      <c r="Z84" s="237"/>
      <c r="AA84" s="237"/>
    </row>
    <row r="85" spans="19:27" ht="12.75">
      <c r="S85" s="237"/>
      <c r="T85" s="326"/>
      <c r="U85" s="325"/>
      <c r="V85" s="237"/>
      <c r="W85" s="237"/>
      <c r="X85" s="237"/>
      <c r="Y85" s="237"/>
      <c r="Z85" s="237"/>
      <c r="AA85" s="237"/>
    </row>
    <row r="86" spans="19:27" ht="12.75">
      <c r="S86" s="237"/>
      <c r="T86" s="237"/>
      <c r="U86" s="237"/>
      <c r="V86" s="237"/>
      <c r="W86" s="237"/>
      <c r="X86" s="237"/>
      <c r="Y86" s="237"/>
      <c r="Z86" s="237"/>
      <c r="AA86" s="237"/>
    </row>
    <row r="87" spans="19:27" ht="12.75">
      <c r="S87" s="237"/>
      <c r="T87" s="237"/>
      <c r="U87" s="237"/>
      <c r="V87" s="237"/>
      <c r="W87" s="237"/>
      <c r="X87" s="237"/>
      <c r="Y87" s="237"/>
      <c r="Z87" s="237"/>
      <c r="AA87" s="237"/>
    </row>
    <row r="88" spans="19:27" ht="12.75">
      <c r="S88" s="237"/>
      <c r="T88" s="237"/>
      <c r="U88" s="237"/>
      <c r="V88" s="237"/>
      <c r="W88" s="237"/>
      <c r="X88" s="237"/>
      <c r="Y88" s="237"/>
      <c r="Z88" s="237"/>
      <c r="AA88" s="237"/>
    </row>
    <row r="89" spans="19:27" ht="12.75">
      <c r="S89" s="237"/>
      <c r="T89" s="237"/>
      <c r="U89" s="237"/>
      <c r="V89" s="237"/>
      <c r="W89" s="237"/>
      <c r="X89" s="237"/>
      <c r="Y89" s="237"/>
      <c r="Z89" s="237"/>
      <c r="AA89" s="237"/>
    </row>
    <row r="90" spans="19:27" ht="12.75">
      <c r="S90" s="237"/>
      <c r="T90" s="237"/>
      <c r="U90" s="237"/>
      <c r="V90" s="237"/>
      <c r="W90" s="237"/>
      <c r="X90" s="237"/>
      <c r="Y90" s="237"/>
      <c r="Z90" s="237"/>
      <c r="AA90" s="237"/>
    </row>
    <row r="91" spans="19:27" ht="12.75">
      <c r="S91" s="237"/>
      <c r="T91" s="237"/>
      <c r="U91" s="237"/>
      <c r="V91" s="237"/>
      <c r="W91" s="237"/>
      <c r="X91" s="237"/>
      <c r="Y91" s="237"/>
      <c r="Z91" s="237"/>
      <c r="AA91" s="237"/>
    </row>
    <row r="92" spans="19:27" ht="12.75">
      <c r="S92" s="237"/>
      <c r="T92" s="237"/>
      <c r="U92" s="237"/>
      <c r="V92" s="237"/>
      <c r="W92" s="237"/>
      <c r="X92" s="237"/>
      <c r="Y92" s="237"/>
      <c r="Z92" s="237"/>
      <c r="AA92" s="237"/>
    </row>
    <row r="93" spans="19:27" ht="12.75">
      <c r="S93" s="237"/>
      <c r="T93" s="237"/>
      <c r="U93" s="237"/>
      <c r="V93" s="237"/>
      <c r="W93" s="237"/>
      <c r="X93" s="237"/>
      <c r="Y93" s="237"/>
      <c r="Z93" s="237"/>
      <c r="AA93" s="237"/>
    </row>
    <row r="94" spans="19:27" ht="12.75">
      <c r="S94" s="237"/>
      <c r="T94" s="237"/>
      <c r="U94" s="237"/>
      <c r="V94" s="237"/>
      <c r="W94" s="237"/>
      <c r="X94" s="237"/>
      <c r="Y94" s="237"/>
      <c r="Z94" s="237"/>
      <c r="AA94" s="237"/>
    </row>
    <row r="95" spans="19:27" ht="12.75">
      <c r="S95" s="237"/>
      <c r="T95" s="237"/>
      <c r="U95" s="237"/>
      <c r="V95" s="237"/>
      <c r="W95" s="237"/>
      <c r="X95" s="237"/>
      <c r="Y95" s="237"/>
      <c r="Z95" s="237"/>
      <c r="AA95" s="237"/>
    </row>
    <row r="96" spans="19:27" ht="12.75">
      <c r="S96" s="237"/>
      <c r="T96" s="237"/>
      <c r="U96" s="237"/>
      <c r="V96" s="237"/>
      <c r="W96" s="237"/>
      <c r="X96" s="237"/>
      <c r="Y96" s="237"/>
      <c r="Z96" s="237"/>
      <c r="AA96" s="237"/>
    </row>
    <row r="97" spans="19:27" ht="12.75">
      <c r="S97" s="237"/>
      <c r="T97" s="237"/>
      <c r="U97" s="237"/>
      <c r="V97" s="237"/>
      <c r="W97" s="237"/>
      <c r="X97" s="237"/>
      <c r="Y97" s="237"/>
      <c r="Z97" s="237"/>
      <c r="AA97" s="237"/>
    </row>
    <row r="98" spans="19:27" ht="12.75">
      <c r="S98" s="237"/>
      <c r="T98" s="237"/>
      <c r="U98" s="237"/>
      <c r="V98" s="237"/>
      <c r="W98" s="237"/>
      <c r="X98" s="237"/>
      <c r="Y98" s="237"/>
      <c r="Z98" s="237"/>
      <c r="AA98" s="237"/>
    </row>
    <row r="99" spans="19:27" ht="12.75">
      <c r="S99" s="237"/>
      <c r="T99" s="237"/>
      <c r="U99" s="237"/>
      <c r="V99" s="237"/>
      <c r="W99" s="237"/>
      <c r="X99" s="237"/>
      <c r="Y99" s="237"/>
      <c r="Z99" s="237"/>
      <c r="AA99" s="237"/>
    </row>
    <row r="100" spans="19:27" ht="12.75">
      <c r="S100" s="237"/>
      <c r="T100" s="237"/>
      <c r="U100" s="237"/>
      <c r="V100" s="237"/>
      <c r="W100" s="237"/>
      <c r="X100" s="237"/>
      <c r="Y100" s="237"/>
      <c r="Z100" s="237"/>
      <c r="AA100" s="237"/>
    </row>
    <row r="101" spans="19:27" ht="12.75">
      <c r="S101" s="237"/>
      <c r="T101" s="237"/>
      <c r="U101" s="237"/>
      <c r="V101" s="237"/>
      <c r="W101" s="237"/>
      <c r="X101" s="237"/>
      <c r="Y101" s="237"/>
      <c r="Z101" s="237"/>
      <c r="AA101" s="237"/>
    </row>
    <row r="102" spans="19:27" ht="12.75">
      <c r="S102" s="237"/>
      <c r="T102" s="237"/>
      <c r="U102" s="237"/>
      <c r="V102" s="237"/>
      <c r="W102" s="237"/>
      <c r="X102" s="237"/>
      <c r="Y102" s="237"/>
      <c r="Z102" s="237"/>
      <c r="AA102" s="237"/>
    </row>
    <row r="103" spans="19:27" ht="12.75">
      <c r="S103" s="237"/>
      <c r="T103" s="237"/>
      <c r="U103" s="237"/>
      <c r="V103" s="237"/>
      <c r="W103" s="237"/>
      <c r="X103" s="237"/>
      <c r="Y103" s="237"/>
      <c r="Z103" s="237"/>
      <c r="AA103" s="237"/>
    </row>
    <row r="104" spans="19:27" ht="12.75">
      <c r="S104" s="237"/>
      <c r="T104" s="237"/>
      <c r="U104" s="237"/>
      <c r="V104" s="237"/>
      <c r="W104" s="237"/>
      <c r="X104" s="237"/>
      <c r="Y104" s="237"/>
      <c r="Z104" s="237"/>
      <c r="AA104" s="237"/>
    </row>
    <row r="105" spans="20:24" ht="12.75">
      <c r="T105" s="237"/>
      <c r="U105" s="237"/>
      <c r="V105" s="237"/>
      <c r="W105" s="237"/>
      <c r="X105" s="237"/>
    </row>
    <row r="106" spans="20:24" ht="12.75">
      <c r="T106" s="237"/>
      <c r="U106" s="237"/>
      <c r="V106" s="237"/>
      <c r="W106" s="237"/>
      <c r="X106" s="237"/>
    </row>
    <row r="107" spans="20:24" ht="12.75">
      <c r="T107" s="237"/>
      <c r="U107" s="237"/>
      <c r="V107" s="237"/>
      <c r="W107" s="237"/>
      <c r="X107" s="237"/>
    </row>
    <row r="108" spans="16:24" ht="12.75">
      <c r="P108" s="37"/>
      <c r="T108" s="237"/>
      <c r="U108" s="237"/>
      <c r="V108" s="237"/>
      <c r="W108" s="237"/>
      <c r="X108" s="237"/>
    </row>
    <row r="109" spans="16:24" ht="12.75">
      <c r="P109" s="37"/>
      <c r="T109" s="237"/>
      <c r="U109" s="237"/>
      <c r="V109" s="237"/>
      <c r="W109" s="237"/>
      <c r="X109" s="237"/>
    </row>
    <row r="110" spans="16:24" ht="12.75">
      <c r="P110" s="37"/>
      <c r="T110" s="237"/>
      <c r="U110" s="237"/>
      <c r="V110" s="237"/>
      <c r="W110" s="237"/>
      <c r="X110" s="237"/>
    </row>
    <row r="111" spans="16:24" ht="12.75">
      <c r="P111" s="37"/>
      <c r="T111" s="237"/>
      <c r="U111" s="237"/>
      <c r="V111" s="237"/>
      <c r="W111" s="237"/>
      <c r="X111" s="237"/>
    </row>
    <row r="112" spans="16:24" ht="12.75">
      <c r="P112" s="37"/>
      <c r="T112" s="237"/>
      <c r="U112" s="237"/>
      <c r="V112" s="237"/>
      <c r="W112" s="237"/>
      <c r="X112" s="237"/>
    </row>
    <row r="113" spans="16:24" ht="12.75">
      <c r="P113" s="37"/>
      <c r="T113" s="237"/>
      <c r="U113" s="237"/>
      <c r="V113" s="237"/>
      <c r="W113" s="237"/>
      <c r="X113" s="237"/>
    </row>
    <row r="114" spans="16:24" ht="12.75">
      <c r="P114" s="37"/>
      <c r="T114" s="237"/>
      <c r="U114" s="237"/>
      <c r="V114" s="237"/>
      <c r="W114" s="237"/>
      <c r="X114" s="237"/>
    </row>
    <row r="115" ht="12.75">
      <c r="P115" s="37"/>
    </row>
    <row r="116" ht="12.75">
      <c r="P116" s="37"/>
    </row>
    <row r="117" spans="17:21" ht="12.75">
      <c r="Q117" s="182"/>
      <c r="T117" s="237"/>
      <c r="U117" s="237"/>
    </row>
    <row r="118" spans="17:21" ht="12.75">
      <c r="Q118" s="182"/>
      <c r="T118" s="237"/>
      <c r="U118" s="237"/>
    </row>
    <row r="119" spans="17:21" ht="12.75">
      <c r="Q119" s="182"/>
      <c r="T119" s="237"/>
      <c r="U119" s="237"/>
    </row>
  </sheetData>
  <sheetProtection/>
  <mergeCells count="9">
    <mergeCell ref="A4:Q7"/>
    <mergeCell ref="A9:A10"/>
    <mergeCell ref="B9:D9"/>
    <mergeCell ref="T9:V9"/>
    <mergeCell ref="N9:P9"/>
    <mergeCell ref="Q9:S9"/>
    <mergeCell ref="K9:M9"/>
    <mergeCell ref="E9:G9"/>
    <mergeCell ref="H9:J9"/>
  </mergeCells>
  <printOptions/>
  <pageMargins left="0.75" right="0.75" top="1" bottom="1" header="0.5" footer="0.5"/>
  <pageSetup fitToHeight="1" fitToWidth="1" horizontalDpi="600" verticalDpi="600" orientation="portrait" scale="41" r:id="rId2"/>
  <headerFooter alignWithMargins="0">
    <oddFooter>&amp;C&amp;14B-&amp;P-4</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W51"/>
  <sheetViews>
    <sheetView zoomScalePageLayoutView="0" workbookViewId="0" topLeftCell="A1">
      <selection activeCell="A1" sqref="A1"/>
    </sheetView>
  </sheetViews>
  <sheetFormatPr defaultColWidth="9.140625" defaultRowHeight="12.75"/>
  <cols>
    <col min="1" max="1" width="12.28125" style="37" customWidth="1"/>
    <col min="2" max="2" width="8.7109375" style="182" customWidth="1"/>
    <col min="3" max="3" width="10.8515625" style="182" customWidth="1"/>
    <col min="4" max="4" width="12.140625" style="182" customWidth="1"/>
    <col min="5" max="5" width="8.140625" style="182" customWidth="1"/>
    <col min="6" max="6" width="10.421875" style="182" bestFit="1" customWidth="1"/>
    <col min="7" max="7" width="11.8515625" style="182" customWidth="1"/>
    <col min="8" max="8" width="9.28125" style="182" customWidth="1"/>
    <col min="9" max="9" width="9.7109375" style="182" customWidth="1"/>
    <col min="10" max="10" width="11.57421875" style="182" customWidth="1"/>
    <col min="11" max="11" width="8.28125" style="182" customWidth="1"/>
    <col min="12" max="12" width="10.421875" style="182" customWidth="1"/>
    <col min="13" max="13" width="12.140625" style="182" customWidth="1"/>
    <col min="14" max="14" width="8.28125" style="182" customWidth="1"/>
    <col min="15" max="15" width="10.00390625" style="182" customWidth="1"/>
    <col min="16" max="16" width="11.7109375" style="182" customWidth="1"/>
    <col min="17" max="17" width="8.57421875" style="37" customWidth="1"/>
    <col min="18" max="18" width="9.28125" style="37" bestFit="1" customWidth="1"/>
    <col min="19" max="19" width="10.7109375" style="37" customWidth="1"/>
    <col min="20" max="20" width="9.140625" style="37" customWidth="1"/>
    <col min="21" max="21" width="12.140625" style="37" customWidth="1"/>
    <col min="22" max="22" width="10.8515625" style="37" customWidth="1"/>
    <col min="23" max="16384" width="9.140625" style="37" customWidth="1"/>
  </cols>
  <sheetData>
    <row r="1" ht="26.25">
      <c r="A1" s="227" t="s">
        <v>181</v>
      </c>
    </row>
    <row r="2" spans="1:16" ht="18">
      <c r="A2" s="32" t="s">
        <v>129</v>
      </c>
      <c r="B2" s="96"/>
      <c r="C2" s="96"/>
      <c r="D2" s="96"/>
      <c r="E2" s="96"/>
      <c r="F2" s="96"/>
      <c r="G2" s="96"/>
      <c r="H2" s="96"/>
      <c r="I2" s="96"/>
      <c r="J2" s="96"/>
      <c r="K2" s="96"/>
      <c r="L2" s="96"/>
      <c r="M2" s="96"/>
      <c r="N2" s="96"/>
      <c r="O2" s="96"/>
      <c r="P2" s="96"/>
    </row>
    <row r="3" spans="1:16" ht="14.25">
      <c r="A3" s="39"/>
      <c r="B3" s="96"/>
      <c r="C3" s="96"/>
      <c r="D3" s="96"/>
      <c r="E3" s="96"/>
      <c r="F3" s="96"/>
      <c r="G3" s="96"/>
      <c r="H3" s="96"/>
      <c r="I3" s="96"/>
      <c r="J3" s="96"/>
      <c r="K3" s="96"/>
      <c r="L3" s="96"/>
      <c r="M3" s="96"/>
      <c r="N3" s="96"/>
      <c r="O3" s="96"/>
      <c r="P3" s="96"/>
    </row>
    <row r="4" spans="1:16" ht="14.25" customHeight="1">
      <c r="A4" s="543" t="s">
        <v>179</v>
      </c>
      <c r="B4" s="543"/>
      <c r="C4" s="543"/>
      <c r="D4" s="543"/>
      <c r="E4" s="543"/>
      <c r="F4" s="543"/>
      <c r="G4" s="543"/>
      <c r="H4" s="543"/>
      <c r="I4" s="543"/>
      <c r="J4" s="543"/>
      <c r="K4" s="543"/>
      <c r="L4" s="543"/>
      <c r="M4" s="543"/>
      <c r="N4" s="543"/>
      <c r="O4" s="543"/>
      <c r="P4" s="224"/>
    </row>
    <row r="5" spans="1:16" ht="17.25" customHeight="1">
      <c r="A5" s="543"/>
      <c r="B5" s="543"/>
      <c r="C5" s="543"/>
      <c r="D5" s="543"/>
      <c r="E5" s="543"/>
      <c r="F5" s="543"/>
      <c r="G5" s="543"/>
      <c r="H5" s="543"/>
      <c r="I5" s="543"/>
      <c r="J5" s="543"/>
      <c r="K5" s="543"/>
      <c r="L5" s="543"/>
      <c r="M5" s="543"/>
      <c r="N5" s="543"/>
      <c r="O5" s="543"/>
      <c r="P5" s="224"/>
    </row>
    <row r="6" spans="1:16" ht="17.25" customHeight="1">
      <c r="A6" s="224"/>
      <c r="B6" s="224"/>
      <c r="C6" s="224"/>
      <c r="D6" s="224"/>
      <c r="E6" s="224"/>
      <c r="F6" s="224"/>
      <c r="G6" s="224"/>
      <c r="H6" s="224"/>
      <c r="I6" s="224"/>
      <c r="J6" s="224"/>
      <c r="K6" s="224"/>
      <c r="L6" s="224"/>
      <c r="M6" s="224"/>
      <c r="N6" s="224"/>
      <c r="O6" s="224"/>
      <c r="P6" s="224"/>
    </row>
    <row r="7" spans="1:16" ht="15" thickBot="1">
      <c r="A7" s="33"/>
      <c r="B7" s="96"/>
      <c r="C7" s="96"/>
      <c r="D7" s="96"/>
      <c r="E7" s="96"/>
      <c r="F7" s="96"/>
      <c r="G7" s="96"/>
      <c r="H7" s="96"/>
      <c r="I7" s="96"/>
      <c r="J7" s="96"/>
      <c r="K7" s="96"/>
      <c r="L7" s="96"/>
      <c r="M7" s="96"/>
      <c r="N7" s="96"/>
      <c r="O7" s="96"/>
      <c r="P7" s="96"/>
    </row>
    <row r="8" spans="1:22" ht="13.5" customHeight="1" thickBot="1">
      <c r="A8" s="541" t="s">
        <v>8</v>
      </c>
      <c r="B8" s="540" t="s">
        <v>13</v>
      </c>
      <c r="C8" s="538"/>
      <c r="D8" s="539"/>
      <c r="E8" s="540" t="s">
        <v>121</v>
      </c>
      <c r="F8" s="538"/>
      <c r="G8" s="539"/>
      <c r="H8" s="540" t="s">
        <v>123</v>
      </c>
      <c r="I8" s="538"/>
      <c r="J8" s="539"/>
      <c r="K8" s="540" t="s">
        <v>120</v>
      </c>
      <c r="L8" s="538"/>
      <c r="M8" s="539"/>
      <c r="N8" s="540" t="s">
        <v>122</v>
      </c>
      <c r="O8" s="538"/>
      <c r="P8" s="539"/>
      <c r="Q8" s="540" t="s">
        <v>124</v>
      </c>
      <c r="R8" s="538"/>
      <c r="S8" s="539"/>
      <c r="T8" s="540" t="s">
        <v>7</v>
      </c>
      <c r="U8" s="538"/>
      <c r="V8" s="539"/>
    </row>
    <row r="9" spans="1:22" ht="39" thickBot="1">
      <c r="A9" s="542"/>
      <c r="B9" s="230" t="s">
        <v>164</v>
      </c>
      <c r="C9" s="231" t="s">
        <v>158</v>
      </c>
      <c r="D9" s="232" t="s">
        <v>227</v>
      </c>
      <c r="E9" s="230" t="s">
        <v>164</v>
      </c>
      <c r="F9" s="231" t="s">
        <v>158</v>
      </c>
      <c r="G9" s="232" t="s">
        <v>227</v>
      </c>
      <c r="H9" s="230" t="s">
        <v>164</v>
      </c>
      <c r="I9" s="231" t="s">
        <v>158</v>
      </c>
      <c r="J9" s="232" t="s">
        <v>227</v>
      </c>
      <c r="K9" s="230" t="s">
        <v>164</v>
      </c>
      <c r="L9" s="231" t="s">
        <v>158</v>
      </c>
      <c r="M9" s="232" t="s">
        <v>227</v>
      </c>
      <c r="N9" s="230" t="s">
        <v>164</v>
      </c>
      <c r="O9" s="231" t="s">
        <v>158</v>
      </c>
      <c r="P9" s="232" t="s">
        <v>227</v>
      </c>
      <c r="Q9" s="230" t="s">
        <v>164</v>
      </c>
      <c r="R9" s="231" t="s">
        <v>158</v>
      </c>
      <c r="S9" s="232" t="s">
        <v>227</v>
      </c>
      <c r="T9" s="230" t="s">
        <v>164</v>
      </c>
      <c r="U9" s="231" t="s">
        <v>158</v>
      </c>
      <c r="V9" s="232" t="s">
        <v>227</v>
      </c>
    </row>
    <row r="10" spans="1:22" ht="12.75">
      <c r="A10" s="405">
        <v>1999</v>
      </c>
      <c r="B10" s="403">
        <v>0</v>
      </c>
      <c r="C10" s="264">
        <v>120559</v>
      </c>
      <c r="D10" s="40">
        <f aca="true" t="shared" si="0" ref="D10:D25">IF(C10=0,"NA",B10/C10)</f>
        <v>0</v>
      </c>
      <c r="E10" s="228">
        <v>0</v>
      </c>
      <c r="F10" s="264">
        <v>21925</v>
      </c>
      <c r="G10" s="40">
        <f aca="true" t="shared" si="1" ref="G10:G25">IF(F10=0,"NA",E10/F10)</f>
        <v>0</v>
      </c>
      <c r="H10" s="228"/>
      <c r="I10" s="264"/>
      <c r="J10" s="40"/>
      <c r="K10" s="228">
        <v>0</v>
      </c>
      <c r="L10" s="264">
        <v>242</v>
      </c>
      <c r="M10" s="40">
        <f aca="true" t="shared" si="2" ref="M10:M25">IF(L10=0,"NA",K10/L10)</f>
        <v>0</v>
      </c>
      <c r="N10" s="228">
        <v>0</v>
      </c>
      <c r="O10" s="264">
        <v>2</v>
      </c>
      <c r="P10" s="40">
        <f aca="true" t="shared" si="3" ref="P10:P24">IF(O10=0,"NA",N10/O10)</f>
        <v>0</v>
      </c>
      <c r="Q10" s="228"/>
      <c r="R10" s="264"/>
      <c r="S10" s="40"/>
      <c r="T10" s="228">
        <f>SUM(Q10,N10,K10,H10,E10,B10)</f>
        <v>0</v>
      </c>
      <c r="U10" s="264">
        <f>SUM(R10,O10,L10,I10,F10,C10)</f>
        <v>142728</v>
      </c>
      <c r="V10" s="40">
        <f aca="true" t="shared" si="4" ref="V10:V25">IF(U10=0,"NA",T10/U10)</f>
        <v>0</v>
      </c>
    </row>
    <row r="11" spans="1:22" ht="12.75">
      <c r="A11" s="406">
        <v>2000</v>
      </c>
      <c r="B11" s="398">
        <v>0</v>
      </c>
      <c r="C11" s="263">
        <v>156580</v>
      </c>
      <c r="D11" s="34">
        <f t="shared" si="0"/>
        <v>0</v>
      </c>
      <c r="E11" s="229">
        <v>0</v>
      </c>
      <c r="F11" s="263">
        <v>27695</v>
      </c>
      <c r="G11" s="34">
        <f t="shared" si="1"/>
        <v>0</v>
      </c>
      <c r="H11" s="229"/>
      <c r="I11" s="263"/>
      <c r="J11" s="34"/>
      <c r="K11" s="229">
        <v>0</v>
      </c>
      <c r="L11" s="263">
        <v>278</v>
      </c>
      <c r="M11" s="34">
        <f t="shared" si="2"/>
        <v>0</v>
      </c>
      <c r="N11" s="229"/>
      <c r="O11" s="263"/>
      <c r="P11" s="34"/>
      <c r="Q11" s="229"/>
      <c r="R11" s="263"/>
      <c r="S11" s="34"/>
      <c r="T11" s="229">
        <f aca="true" t="shared" si="5" ref="T11:U25">SUM(Q11,N11,K11,H11,E11,B11)</f>
        <v>0</v>
      </c>
      <c r="U11" s="263">
        <f t="shared" si="5"/>
        <v>184553</v>
      </c>
      <c r="V11" s="34">
        <f t="shared" si="4"/>
        <v>0</v>
      </c>
    </row>
    <row r="12" spans="1:22" ht="12.75">
      <c r="A12" s="406">
        <v>2001</v>
      </c>
      <c r="B12" s="398">
        <v>0</v>
      </c>
      <c r="C12" s="263">
        <v>170389</v>
      </c>
      <c r="D12" s="34">
        <f t="shared" si="0"/>
        <v>0</v>
      </c>
      <c r="E12" s="229">
        <v>0</v>
      </c>
      <c r="F12" s="263">
        <v>31658</v>
      </c>
      <c r="G12" s="34">
        <f t="shared" si="1"/>
        <v>0</v>
      </c>
      <c r="H12" s="229"/>
      <c r="I12" s="263"/>
      <c r="J12" s="34"/>
      <c r="K12" s="229">
        <v>0</v>
      </c>
      <c r="L12" s="263">
        <v>250</v>
      </c>
      <c r="M12" s="34">
        <f t="shared" si="2"/>
        <v>0</v>
      </c>
      <c r="N12" s="229">
        <v>0</v>
      </c>
      <c r="O12" s="263">
        <v>3</v>
      </c>
      <c r="P12" s="34">
        <f t="shared" si="3"/>
        <v>0</v>
      </c>
      <c r="Q12" s="229"/>
      <c r="R12" s="263"/>
      <c r="S12" s="34"/>
      <c r="T12" s="229">
        <f t="shared" si="5"/>
        <v>0</v>
      </c>
      <c r="U12" s="263">
        <f t="shared" si="5"/>
        <v>202300</v>
      </c>
      <c r="V12" s="34">
        <f t="shared" si="4"/>
        <v>0</v>
      </c>
    </row>
    <row r="13" spans="1:22" ht="12.75">
      <c r="A13" s="406">
        <v>2002</v>
      </c>
      <c r="B13" s="398">
        <v>0</v>
      </c>
      <c r="C13" s="263">
        <v>194868</v>
      </c>
      <c r="D13" s="34">
        <f t="shared" si="0"/>
        <v>0</v>
      </c>
      <c r="E13" s="229">
        <v>0</v>
      </c>
      <c r="F13" s="263">
        <v>38538</v>
      </c>
      <c r="G13" s="34">
        <f t="shared" si="1"/>
        <v>0</v>
      </c>
      <c r="H13" s="229"/>
      <c r="I13" s="263"/>
      <c r="J13" s="34"/>
      <c r="K13" s="229">
        <v>0</v>
      </c>
      <c r="L13" s="263">
        <v>451</v>
      </c>
      <c r="M13" s="34">
        <f t="shared" si="2"/>
        <v>0</v>
      </c>
      <c r="N13" s="229">
        <v>0</v>
      </c>
      <c r="O13" s="263">
        <v>3</v>
      </c>
      <c r="P13" s="34">
        <f t="shared" si="3"/>
        <v>0</v>
      </c>
      <c r="Q13" s="229"/>
      <c r="R13" s="263"/>
      <c r="S13" s="34"/>
      <c r="T13" s="229">
        <f t="shared" si="5"/>
        <v>0</v>
      </c>
      <c r="U13" s="263">
        <f t="shared" si="5"/>
        <v>233860</v>
      </c>
      <c r="V13" s="34">
        <f t="shared" si="4"/>
        <v>0</v>
      </c>
    </row>
    <row r="14" spans="1:22" ht="12.75">
      <c r="A14" s="406">
        <v>2003</v>
      </c>
      <c r="B14" s="398">
        <v>0</v>
      </c>
      <c r="C14" s="263">
        <v>215691</v>
      </c>
      <c r="D14" s="34">
        <f t="shared" si="0"/>
        <v>0</v>
      </c>
      <c r="E14" s="229">
        <v>0</v>
      </c>
      <c r="F14" s="263">
        <v>42671</v>
      </c>
      <c r="G14" s="34">
        <f t="shared" si="1"/>
        <v>0</v>
      </c>
      <c r="H14" s="229"/>
      <c r="I14" s="263"/>
      <c r="J14" s="34"/>
      <c r="K14" s="229">
        <v>0</v>
      </c>
      <c r="L14" s="263">
        <v>522</v>
      </c>
      <c r="M14" s="34">
        <f t="shared" si="2"/>
        <v>0</v>
      </c>
      <c r="N14" s="229">
        <v>0</v>
      </c>
      <c r="O14" s="263">
        <v>3</v>
      </c>
      <c r="P14" s="34">
        <f t="shared" si="3"/>
        <v>0</v>
      </c>
      <c r="Q14" s="229"/>
      <c r="R14" s="263"/>
      <c r="S14" s="34"/>
      <c r="T14" s="229">
        <f t="shared" si="5"/>
        <v>0</v>
      </c>
      <c r="U14" s="263">
        <f t="shared" si="5"/>
        <v>258887</v>
      </c>
      <c r="V14" s="34">
        <f t="shared" si="4"/>
        <v>0</v>
      </c>
    </row>
    <row r="15" spans="1:22" ht="12.75">
      <c r="A15" s="406">
        <v>2004</v>
      </c>
      <c r="B15" s="398">
        <v>0</v>
      </c>
      <c r="C15" s="263">
        <v>235032</v>
      </c>
      <c r="D15" s="34">
        <f t="shared" si="0"/>
        <v>0</v>
      </c>
      <c r="E15" s="229">
        <v>0</v>
      </c>
      <c r="F15" s="263">
        <v>51700</v>
      </c>
      <c r="G15" s="34">
        <f t="shared" si="1"/>
        <v>0</v>
      </c>
      <c r="H15" s="229"/>
      <c r="I15" s="263"/>
      <c r="J15" s="34"/>
      <c r="K15" s="229">
        <v>0</v>
      </c>
      <c r="L15" s="263">
        <v>195</v>
      </c>
      <c r="M15" s="34">
        <f t="shared" si="2"/>
        <v>0</v>
      </c>
      <c r="N15" s="229">
        <v>0</v>
      </c>
      <c r="O15" s="263">
        <v>3</v>
      </c>
      <c r="P15" s="34">
        <f t="shared" si="3"/>
        <v>0</v>
      </c>
      <c r="Q15" s="229"/>
      <c r="R15" s="263"/>
      <c r="S15" s="34"/>
      <c r="T15" s="229">
        <f t="shared" si="5"/>
        <v>0</v>
      </c>
      <c r="U15" s="263">
        <f t="shared" si="5"/>
        <v>286930</v>
      </c>
      <c r="V15" s="34">
        <f t="shared" si="4"/>
        <v>0</v>
      </c>
    </row>
    <row r="16" spans="1:22" ht="12.75">
      <c r="A16" s="406">
        <v>2005</v>
      </c>
      <c r="B16" s="398">
        <v>0</v>
      </c>
      <c r="C16" s="263">
        <v>249364</v>
      </c>
      <c r="D16" s="34">
        <f t="shared" si="0"/>
        <v>0</v>
      </c>
      <c r="E16" s="229">
        <v>0</v>
      </c>
      <c r="F16" s="263">
        <v>49288</v>
      </c>
      <c r="G16" s="34">
        <f t="shared" si="1"/>
        <v>0</v>
      </c>
      <c r="H16" s="229"/>
      <c r="I16" s="263"/>
      <c r="J16" s="34"/>
      <c r="K16" s="229">
        <v>0</v>
      </c>
      <c r="L16" s="263">
        <v>340</v>
      </c>
      <c r="M16" s="34">
        <f t="shared" si="2"/>
        <v>0</v>
      </c>
      <c r="N16" s="229">
        <v>0</v>
      </c>
      <c r="O16" s="263">
        <v>11</v>
      </c>
      <c r="P16" s="34">
        <f t="shared" si="3"/>
        <v>0</v>
      </c>
      <c r="Q16" s="229"/>
      <c r="R16" s="263"/>
      <c r="S16" s="34"/>
      <c r="T16" s="229">
        <f t="shared" si="5"/>
        <v>0</v>
      </c>
      <c r="U16" s="263">
        <f t="shared" si="5"/>
        <v>299003</v>
      </c>
      <c r="V16" s="34">
        <f t="shared" si="4"/>
        <v>0</v>
      </c>
    </row>
    <row r="17" spans="1:22" ht="12.75">
      <c r="A17" s="406">
        <v>2006</v>
      </c>
      <c r="B17" s="398">
        <v>0</v>
      </c>
      <c r="C17" s="263">
        <v>239449</v>
      </c>
      <c r="D17" s="34">
        <f t="shared" si="0"/>
        <v>0</v>
      </c>
      <c r="E17" s="229">
        <v>0</v>
      </c>
      <c r="F17" s="263">
        <v>44296</v>
      </c>
      <c r="G17" s="34">
        <f t="shared" si="1"/>
        <v>0</v>
      </c>
      <c r="H17" s="229"/>
      <c r="I17" s="263"/>
      <c r="J17" s="34"/>
      <c r="K17" s="229">
        <v>0</v>
      </c>
      <c r="L17" s="263">
        <v>299</v>
      </c>
      <c r="M17" s="34">
        <f t="shared" si="2"/>
        <v>0</v>
      </c>
      <c r="N17" s="229">
        <v>0</v>
      </c>
      <c r="O17" s="263">
        <v>22</v>
      </c>
      <c r="P17" s="34">
        <f t="shared" si="3"/>
        <v>0</v>
      </c>
      <c r="Q17" s="229"/>
      <c r="R17" s="263"/>
      <c r="S17" s="34"/>
      <c r="T17" s="229">
        <f t="shared" si="5"/>
        <v>0</v>
      </c>
      <c r="U17" s="263">
        <f t="shared" si="5"/>
        <v>284066</v>
      </c>
      <c r="V17" s="34">
        <f t="shared" si="4"/>
        <v>0</v>
      </c>
    </row>
    <row r="18" spans="1:22" ht="12.75">
      <c r="A18" s="406">
        <v>2007</v>
      </c>
      <c r="B18" s="398">
        <v>0</v>
      </c>
      <c r="C18" s="263">
        <v>256108</v>
      </c>
      <c r="D18" s="34">
        <f t="shared" si="0"/>
        <v>0</v>
      </c>
      <c r="E18" s="229">
        <v>0</v>
      </c>
      <c r="F18" s="263">
        <v>42155</v>
      </c>
      <c r="G18" s="34">
        <f t="shared" si="1"/>
        <v>0</v>
      </c>
      <c r="H18" s="229"/>
      <c r="I18" s="263"/>
      <c r="J18" s="34"/>
      <c r="K18" s="229">
        <v>0</v>
      </c>
      <c r="L18" s="263">
        <v>64</v>
      </c>
      <c r="M18" s="34">
        <f t="shared" si="2"/>
        <v>0</v>
      </c>
      <c r="N18" s="229">
        <v>0</v>
      </c>
      <c r="O18" s="263">
        <v>23</v>
      </c>
      <c r="P18" s="34">
        <f t="shared" si="3"/>
        <v>0</v>
      </c>
      <c r="Q18" s="229">
        <v>0</v>
      </c>
      <c r="R18" s="263">
        <v>2772</v>
      </c>
      <c r="S18" s="34">
        <f aca="true" t="shared" si="6" ref="S18:S25">IF(R18=0,"NA",Q18/R18)</f>
        <v>0</v>
      </c>
      <c r="T18" s="229">
        <f t="shared" si="5"/>
        <v>0</v>
      </c>
      <c r="U18" s="263">
        <f t="shared" si="5"/>
        <v>301122</v>
      </c>
      <c r="V18" s="34">
        <f t="shared" si="4"/>
        <v>0</v>
      </c>
    </row>
    <row r="19" spans="1:22" ht="12.75">
      <c r="A19" s="406">
        <v>2008</v>
      </c>
      <c r="B19" s="398">
        <v>0</v>
      </c>
      <c r="C19" s="263">
        <v>244353</v>
      </c>
      <c r="D19" s="34">
        <f t="shared" si="0"/>
        <v>0</v>
      </c>
      <c r="E19" s="229">
        <v>0</v>
      </c>
      <c r="F19" s="263">
        <v>42557</v>
      </c>
      <c r="G19" s="34">
        <f t="shared" si="1"/>
        <v>0</v>
      </c>
      <c r="H19" s="229">
        <v>0</v>
      </c>
      <c r="I19" s="263">
        <v>10228</v>
      </c>
      <c r="J19" s="34">
        <f aca="true" t="shared" si="7" ref="J19:J25">IF(I20=0,"NA",H19/I20)</f>
        <v>0</v>
      </c>
      <c r="K19" s="229">
        <v>0</v>
      </c>
      <c r="L19" s="263">
        <v>72</v>
      </c>
      <c r="M19" s="34">
        <f t="shared" si="2"/>
        <v>0</v>
      </c>
      <c r="N19" s="229">
        <v>0</v>
      </c>
      <c r="O19" s="263">
        <v>23</v>
      </c>
      <c r="P19" s="34">
        <f t="shared" si="3"/>
        <v>0</v>
      </c>
      <c r="Q19" s="229">
        <v>0</v>
      </c>
      <c r="R19" s="263">
        <v>3413</v>
      </c>
      <c r="S19" s="34">
        <f t="shared" si="6"/>
        <v>0</v>
      </c>
      <c r="T19" s="229">
        <f t="shared" si="5"/>
        <v>0</v>
      </c>
      <c r="U19" s="263">
        <f t="shared" si="5"/>
        <v>300646</v>
      </c>
      <c r="V19" s="34">
        <f t="shared" si="4"/>
        <v>0</v>
      </c>
    </row>
    <row r="20" spans="1:22" ht="12.75">
      <c r="A20" s="406">
        <v>2009</v>
      </c>
      <c r="B20" s="398">
        <v>0</v>
      </c>
      <c r="C20" s="263">
        <v>194850</v>
      </c>
      <c r="D20" s="34">
        <f t="shared" si="0"/>
        <v>0</v>
      </c>
      <c r="E20" s="229">
        <v>0</v>
      </c>
      <c r="F20" s="263">
        <v>26101</v>
      </c>
      <c r="G20" s="34">
        <f t="shared" si="1"/>
        <v>0</v>
      </c>
      <c r="H20" s="229">
        <v>0</v>
      </c>
      <c r="I20" s="263">
        <v>6404</v>
      </c>
      <c r="J20" s="34">
        <f t="shared" si="7"/>
        <v>0</v>
      </c>
      <c r="K20" s="229">
        <v>0</v>
      </c>
      <c r="L20" s="263">
        <v>1123</v>
      </c>
      <c r="M20" s="34">
        <f t="shared" si="2"/>
        <v>0</v>
      </c>
      <c r="N20" s="229">
        <v>0</v>
      </c>
      <c r="O20" s="263">
        <v>62</v>
      </c>
      <c r="P20" s="34">
        <f t="shared" si="3"/>
        <v>0</v>
      </c>
      <c r="Q20" s="229">
        <v>0</v>
      </c>
      <c r="R20" s="263">
        <v>1049</v>
      </c>
      <c r="S20" s="34">
        <f t="shared" si="6"/>
        <v>0</v>
      </c>
      <c r="T20" s="229">
        <f t="shared" si="5"/>
        <v>0</v>
      </c>
      <c r="U20" s="263">
        <f t="shared" si="5"/>
        <v>229589</v>
      </c>
      <c r="V20" s="34">
        <f t="shared" si="4"/>
        <v>0</v>
      </c>
    </row>
    <row r="21" spans="1:22" ht="12.75">
      <c r="A21" s="406">
        <v>2010</v>
      </c>
      <c r="B21" s="398">
        <v>0</v>
      </c>
      <c r="C21" s="263">
        <v>236384</v>
      </c>
      <c r="D21" s="34">
        <f t="shared" si="0"/>
        <v>0</v>
      </c>
      <c r="E21" s="229">
        <v>0</v>
      </c>
      <c r="F21" s="263">
        <v>36060</v>
      </c>
      <c r="G21" s="34">
        <f t="shared" si="1"/>
        <v>0</v>
      </c>
      <c r="H21" s="229">
        <v>0</v>
      </c>
      <c r="I21" s="263">
        <v>5884</v>
      </c>
      <c r="J21" s="34">
        <f t="shared" si="7"/>
        <v>0</v>
      </c>
      <c r="K21" s="229">
        <v>0</v>
      </c>
      <c r="L21" s="263">
        <v>2318</v>
      </c>
      <c r="M21" s="34">
        <f t="shared" si="2"/>
        <v>0</v>
      </c>
      <c r="N21" s="229">
        <v>0</v>
      </c>
      <c r="O21" s="263">
        <v>87</v>
      </c>
      <c r="P21" s="34">
        <f t="shared" si="3"/>
        <v>0</v>
      </c>
      <c r="Q21" s="229">
        <v>0</v>
      </c>
      <c r="R21" s="263">
        <v>1104</v>
      </c>
      <c r="S21" s="34">
        <f t="shared" si="6"/>
        <v>0</v>
      </c>
      <c r="T21" s="229">
        <f t="shared" si="5"/>
        <v>0</v>
      </c>
      <c r="U21" s="263">
        <f t="shared" si="5"/>
        <v>281837</v>
      </c>
      <c r="V21" s="34">
        <f t="shared" si="4"/>
        <v>0</v>
      </c>
    </row>
    <row r="22" spans="1:22" ht="12.75">
      <c r="A22" s="406">
        <v>2011</v>
      </c>
      <c r="B22" s="398">
        <v>0</v>
      </c>
      <c r="C22" s="263">
        <v>239015</v>
      </c>
      <c r="D22" s="34">
        <f t="shared" si="0"/>
        <v>0</v>
      </c>
      <c r="E22" s="229">
        <v>0</v>
      </c>
      <c r="F22" s="263">
        <v>42805</v>
      </c>
      <c r="G22" s="34">
        <f t="shared" si="1"/>
        <v>0</v>
      </c>
      <c r="H22" s="229">
        <v>0</v>
      </c>
      <c r="I22" s="263">
        <v>9175</v>
      </c>
      <c r="J22" s="34">
        <f t="shared" si="7"/>
        <v>0</v>
      </c>
      <c r="K22" s="229">
        <v>0</v>
      </c>
      <c r="L22" s="263">
        <v>2521</v>
      </c>
      <c r="M22" s="34">
        <f t="shared" si="2"/>
        <v>0</v>
      </c>
      <c r="N22" s="229">
        <v>0</v>
      </c>
      <c r="O22" s="263">
        <v>159</v>
      </c>
      <c r="P22" s="34">
        <f t="shared" si="3"/>
        <v>0</v>
      </c>
      <c r="Q22" s="229">
        <v>0</v>
      </c>
      <c r="R22" s="263">
        <v>2848</v>
      </c>
      <c r="S22" s="34">
        <f t="shared" si="6"/>
        <v>0</v>
      </c>
      <c r="T22" s="229">
        <f t="shared" si="5"/>
        <v>0</v>
      </c>
      <c r="U22" s="263">
        <f t="shared" si="5"/>
        <v>296523</v>
      </c>
      <c r="V22" s="34">
        <f t="shared" si="4"/>
        <v>0</v>
      </c>
    </row>
    <row r="23" spans="1:22" ht="12.75">
      <c r="A23" s="406">
        <v>2012</v>
      </c>
      <c r="B23" s="398">
        <v>0</v>
      </c>
      <c r="C23" s="263">
        <v>242947</v>
      </c>
      <c r="D23" s="34">
        <f t="shared" si="0"/>
        <v>0</v>
      </c>
      <c r="E23" s="229">
        <v>0</v>
      </c>
      <c r="F23" s="263">
        <v>37362</v>
      </c>
      <c r="G23" s="34">
        <f t="shared" si="1"/>
        <v>0</v>
      </c>
      <c r="H23" s="229">
        <v>0</v>
      </c>
      <c r="I23" s="263">
        <v>7259</v>
      </c>
      <c r="J23" s="34">
        <f t="shared" si="7"/>
        <v>0</v>
      </c>
      <c r="K23" s="229">
        <v>0</v>
      </c>
      <c r="L23" s="263">
        <v>2871</v>
      </c>
      <c r="M23" s="34">
        <f t="shared" si="2"/>
        <v>0</v>
      </c>
      <c r="N23" s="229">
        <v>0</v>
      </c>
      <c r="O23" s="263">
        <v>174</v>
      </c>
      <c r="P23" s="34">
        <f t="shared" si="3"/>
        <v>0</v>
      </c>
      <c r="Q23" s="229">
        <v>0</v>
      </c>
      <c r="R23" s="263">
        <v>1754</v>
      </c>
      <c r="S23" s="34">
        <f t="shared" si="6"/>
        <v>0</v>
      </c>
      <c r="T23" s="229">
        <f t="shared" si="5"/>
        <v>0</v>
      </c>
      <c r="U23" s="263">
        <f t="shared" si="5"/>
        <v>292367</v>
      </c>
      <c r="V23" s="34">
        <f t="shared" si="4"/>
        <v>0</v>
      </c>
    </row>
    <row r="24" spans="1:22" ht="12.75">
      <c r="A24" s="406">
        <v>2013</v>
      </c>
      <c r="B24" s="398">
        <v>0</v>
      </c>
      <c r="C24" s="263">
        <v>57229</v>
      </c>
      <c r="D24" s="34">
        <f t="shared" si="0"/>
        <v>0</v>
      </c>
      <c r="E24" s="229">
        <v>0</v>
      </c>
      <c r="F24" s="263">
        <v>7962</v>
      </c>
      <c r="G24" s="34">
        <f t="shared" si="1"/>
        <v>0</v>
      </c>
      <c r="H24" s="229">
        <v>0</v>
      </c>
      <c r="I24" s="263">
        <v>741</v>
      </c>
      <c r="J24" s="34">
        <f t="shared" si="7"/>
        <v>0</v>
      </c>
      <c r="K24" s="229">
        <v>0</v>
      </c>
      <c r="L24" s="263">
        <v>726</v>
      </c>
      <c r="M24" s="34">
        <f t="shared" si="2"/>
        <v>0</v>
      </c>
      <c r="N24" s="229">
        <v>0</v>
      </c>
      <c r="O24" s="263">
        <v>28</v>
      </c>
      <c r="P24" s="34">
        <f t="shared" si="3"/>
        <v>0</v>
      </c>
      <c r="Q24" s="229">
        <v>0</v>
      </c>
      <c r="R24" s="263">
        <v>177</v>
      </c>
      <c r="S24" s="34">
        <f t="shared" si="6"/>
        <v>0</v>
      </c>
      <c r="T24" s="229">
        <f t="shared" si="5"/>
        <v>0</v>
      </c>
      <c r="U24" s="263">
        <f t="shared" si="5"/>
        <v>66863</v>
      </c>
      <c r="V24" s="34">
        <f t="shared" si="4"/>
        <v>0</v>
      </c>
    </row>
    <row r="25" spans="1:22" ht="13.5" thickBot="1">
      <c r="A25" s="407">
        <v>2014</v>
      </c>
      <c r="B25" s="404">
        <v>0</v>
      </c>
      <c r="C25" s="265">
        <v>543</v>
      </c>
      <c r="D25" s="41">
        <f t="shared" si="0"/>
        <v>0</v>
      </c>
      <c r="E25" s="249">
        <v>0</v>
      </c>
      <c r="F25" s="265">
        <v>69</v>
      </c>
      <c r="G25" s="41">
        <f t="shared" si="1"/>
        <v>0</v>
      </c>
      <c r="H25" s="249">
        <v>0</v>
      </c>
      <c r="I25" s="265">
        <v>9</v>
      </c>
      <c r="J25" s="41">
        <f t="shared" si="7"/>
        <v>0</v>
      </c>
      <c r="K25" s="249">
        <v>0</v>
      </c>
      <c r="L25" s="265">
        <v>5</v>
      </c>
      <c r="M25" s="41">
        <f t="shared" si="2"/>
        <v>0</v>
      </c>
      <c r="N25" s="249"/>
      <c r="O25" s="265"/>
      <c r="P25" s="41"/>
      <c r="Q25" s="249">
        <v>0</v>
      </c>
      <c r="R25" s="265">
        <v>4</v>
      </c>
      <c r="S25" s="41">
        <f t="shared" si="6"/>
        <v>0</v>
      </c>
      <c r="T25" s="249">
        <f t="shared" si="5"/>
        <v>0</v>
      </c>
      <c r="U25" s="265">
        <f t="shared" si="5"/>
        <v>630</v>
      </c>
      <c r="V25" s="41">
        <f t="shared" si="4"/>
        <v>0</v>
      </c>
    </row>
    <row r="26" spans="1:22" ht="13.5" thickBot="1">
      <c r="A26" s="35" t="s">
        <v>7</v>
      </c>
      <c r="B26" s="115">
        <f>SUM(B10:B25)</f>
        <v>0</v>
      </c>
      <c r="C26" s="169">
        <f>SUM(C10:C25)</f>
        <v>3053361</v>
      </c>
      <c r="D26" s="316">
        <f>B26/C26</f>
        <v>0</v>
      </c>
      <c r="E26" s="115">
        <f>SUM(E10:E25)</f>
        <v>0</v>
      </c>
      <c r="F26" s="169">
        <f>SUM(F10:F25)</f>
        <v>542842</v>
      </c>
      <c r="G26" s="316">
        <f>E26/F26</f>
        <v>0</v>
      </c>
      <c r="H26" s="115">
        <f>SUM(H10:H25)</f>
        <v>0</v>
      </c>
      <c r="I26" s="169">
        <f>SUM(I10:I25)</f>
        <v>39700</v>
      </c>
      <c r="J26" s="316">
        <f>H26/I26</f>
        <v>0</v>
      </c>
      <c r="K26" s="115">
        <f>SUM(K10:K25)</f>
        <v>0</v>
      </c>
      <c r="L26" s="169">
        <f>SUM(L10:L25)</f>
        <v>12277</v>
      </c>
      <c r="M26" s="316">
        <f>K26/L26</f>
        <v>0</v>
      </c>
      <c r="N26" s="115">
        <f>SUM(N10:N25)</f>
        <v>0</v>
      </c>
      <c r="O26" s="169">
        <f>SUM(O10:O25)</f>
        <v>603</v>
      </c>
      <c r="P26" s="316">
        <f>N26/O26</f>
        <v>0</v>
      </c>
      <c r="Q26" s="115">
        <f>SUM(Q10:Q25)</f>
        <v>0</v>
      </c>
      <c r="R26" s="169">
        <f>SUM(R10:R25)</f>
        <v>13121</v>
      </c>
      <c r="S26" s="316">
        <f>Q26/R26</f>
        <v>0</v>
      </c>
      <c r="T26" s="115">
        <f>SUM(T10:T25)</f>
        <v>0</v>
      </c>
      <c r="U26" s="169">
        <f>SUM(U10:U25)</f>
        <v>3661904</v>
      </c>
      <c r="V26" s="316">
        <f>T26/U26</f>
        <v>0</v>
      </c>
    </row>
    <row r="27" spans="1:23" ht="12.75">
      <c r="A27" s="222"/>
      <c r="B27" s="254"/>
      <c r="C27" s="254"/>
      <c r="D27" s="259"/>
      <c r="E27" s="254"/>
      <c r="F27" s="254"/>
      <c r="G27" s="259"/>
      <c r="H27" s="254"/>
      <c r="I27" s="254"/>
      <c r="J27" s="259"/>
      <c r="K27" s="237"/>
      <c r="L27" s="237"/>
      <c r="M27" s="237"/>
      <c r="N27" s="254"/>
      <c r="O27" s="254"/>
      <c r="P27" s="259"/>
      <c r="Q27" s="254"/>
      <c r="R27" s="254"/>
      <c r="S27" s="259"/>
      <c r="T27" s="254"/>
      <c r="U27" s="254"/>
      <c r="V27" s="259"/>
      <c r="W27" s="237"/>
    </row>
    <row r="30" ht="13.5" customHeight="1"/>
    <row r="31" spans="15:22" ht="12.75">
      <c r="O31" s="237"/>
      <c r="P31" s="237"/>
      <c r="Q31" s="237"/>
      <c r="R31" s="237"/>
      <c r="S31" s="237"/>
      <c r="T31" s="237"/>
      <c r="U31" s="237"/>
      <c r="V31" s="237"/>
    </row>
    <row r="32" spans="15:22" ht="12.75">
      <c r="O32" s="330"/>
      <c r="P32" s="237"/>
      <c r="Q32" s="237"/>
      <c r="R32" s="237"/>
      <c r="S32" s="237"/>
      <c r="T32" s="237"/>
      <c r="U32" s="237"/>
      <c r="V32" s="237"/>
    </row>
    <row r="33" spans="15:22" ht="12.75">
      <c r="O33" s="445"/>
      <c r="P33" s="445"/>
      <c r="Q33" s="445"/>
      <c r="R33" s="445"/>
      <c r="S33" s="445"/>
      <c r="T33" s="445"/>
      <c r="U33" s="445"/>
      <c r="V33" s="445"/>
    </row>
    <row r="34" spans="15:22" ht="12.75">
      <c r="O34" s="446"/>
      <c r="P34" s="446"/>
      <c r="Q34" s="446"/>
      <c r="R34" s="446"/>
      <c r="S34" s="446"/>
      <c r="T34" s="446"/>
      <c r="U34" s="447"/>
      <c r="V34" s="447"/>
    </row>
    <row r="35" spans="15:22" ht="12.75">
      <c r="O35" s="446"/>
      <c r="P35" s="446"/>
      <c r="Q35" s="447"/>
      <c r="R35" s="446"/>
      <c r="S35" s="446"/>
      <c r="T35" s="446"/>
      <c r="U35" s="447"/>
      <c r="V35" s="447"/>
    </row>
    <row r="36" spans="15:22" ht="12.75">
      <c r="O36" s="446"/>
      <c r="P36" s="446"/>
      <c r="Q36" s="446"/>
      <c r="R36" s="446"/>
      <c r="S36" s="446"/>
      <c r="T36" s="446"/>
      <c r="U36" s="447"/>
      <c r="V36" s="447"/>
    </row>
    <row r="37" spans="15:22" ht="12.75">
      <c r="O37" s="446"/>
      <c r="P37" s="446"/>
      <c r="Q37" s="446"/>
      <c r="R37" s="446"/>
      <c r="S37" s="446"/>
      <c r="T37" s="446"/>
      <c r="U37" s="447"/>
      <c r="V37" s="447"/>
    </row>
    <row r="38" spans="15:22" ht="12.75">
      <c r="O38" s="446"/>
      <c r="P38" s="446"/>
      <c r="Q38" s="446"/>
      <c r="R38" s="446"/>
      <c r="S38" s="446"/>
      <c r="T38" s="446"/>
      <c r="U38" s="447"/>
      <c r="V38" s="447"/>
    </row>
    <row r="39" spans="15:22" ht="12.75">
      <c r="O39" s="446"/>
      <c r="P39" s="446"/>
      <c r="Q39" s="446"/>
      <c r="R39" s="446"/>
      <c r="S39" s="446"/>
      <c r="T39" s="446"/>
      <c r="U39" s="447"/>
      <c r="V39" s="447"/>
    </row>
    <row r="40" spans="15:22" ht="12.75">
      <c r="O40" s="446"/>
      <c r="P40" s="446"/>
      <c r="Q40" s="446"/>
      <c r="R40" s="446"/>
      <c r="S40" s="446"/>
      <c r="T40" s="446"/>
      <c r="U40" s="447"/>
      <c r="V40" s="447"/>
    </row>
    <row r="41" spans="15:22" ht="12.75">
      <c r="O41" s="446"/>
      <c r="P41" s="446"/>
      <c r="Q41" s="446"/>
      <c r="R41" s="446"/>
      <c r="S41" s="446"/>
      <c r="T41" s="446"/>
      <c r="U41" s="447"/>
      <c r="V41" s="447"/>
    </row>
    <row r="42" spans="15:22" ht="12.75">
      <c r="O42" s="446"/>
      <c r="P42" s="446"/>
      <c r="Q42" s="446"/>
      <c r="R42" s="446"/>
      <c r="S42" s="446"/>
      <c r="T42" s="446"/>
      <c r="U42" s="446"/>
      <c r="V42" s="446"/>
    </row>
    <row r="43" spans="15:22" ht="12.75">
      <c r="O43" s="446"/>
      <c r="P43" s="446"/>
      <c r="Q43" s="446"/>
      <c r="R43" s="446"/>
      <c r="S43" s="446"/>
      <c r="T43" s="446"/>
      <c r="U43" s="446"/>
      <c r="V43" s="446"/>
    </row>
    <row r="44" spans="15:22" ht="12.75">
      <c r="O44" s="446"/>
      <c r="P44" s="446"/>
      <c r="Q44" s="446"/>
      <c r="R44" s="446"/>
      <c r="S44" s="446"/>
      <c r="T44" s="446"/>
      <c r="U44" s="446"/>
      <c r="V44" s="446"/>
    </row>
    <row r="45" spans="15:22" ht="12.75">
      <c r="O45" s="446"/>
      <c r="P45" s="446"/>
      <c r="Q45" s="446"/>
      <c r="R45" s="446"/>
      <c r="S45" s="446"/>
      <c r="T45" s="446"/>
      <c r="U45" s="446"/>
      <c r="V45" s="446"/>
    </row>
    <row r="46" spans="15:22" ht="12.75">
      <c r="O46" s="446"/>
      <c r="P46" s="446"/>
      <c r="Q46" s="446"/>
      <c r="R46" s="446"/>
      <c r="S46" s="446"/>
      <c r="T46" s="446"/>
      <c r="U46" s="446"/>
      <c r="V46" s="446"/>
    </row>
    <row r="47" spans="15:22" ht="12.75">
      <c r="O47" s="446"/>
      <c r="P47" s="446"/>
      <c r="Q47" s="446"/>
      <c r="R47" s="446"/>
      <c r="S47" s="446"/>
      <c r="T47" s="446"/>
      <c r="U47" s="446"/>
      <c r="V47" s="446"/>
    </row>
    <row r="48" spans="15:22" ht="12.75">
      <c r="O48" s="446"/>
      <c r="P48" s="446"/>
      <c r="Q48" s="446"/>
      <c r="R48" s="446"/>
      <c r="S48" s="446"/>
      <c r="T48" s="446"/>
      <c r="U48" s="446"/>
      <c r="V48" s="446"/>
    </row>
    <row r="49" spans="15:22" ht="12.75">
      <c r="O49" s="446"/>
      <c r="P49" s="447"/>
      <c r="Q49" s="447"/>
      <c r="R49" s="446"/>
      <c r="S49" s="446"/>
      <c r="T49" s="446"/>
      <c r="U49" s="446"/>
      <c r="V49" s="446"/>
    </row>
    <row r="50" spans="15:22" ht="12.75">
      <c r="O50" s="446"/>
      <c r="P50" s="447"/>
      <c r="Q50" s="447"/>
      <c r="R50" s="447"/>
      <c r="S50" s="447"/>
      <c r="T50" s="446"/>
      <c r="U50" s="447"/>
      <c r="V50" s="447"/>
    </row>
    <row r="51" spans="15:22" ht="13.5" customHeight="1">
      <c r="O51" s="448"/>
      <c r="P51" s="448"/>
      <c r="Q51" s="237"/>
      <c r="R51" s="237"/>
      <c r="S51" s="237"/>
      <c r="T51" s="237"/>
      <c r="U51" s="237"/>
      <c r="V51" s="237"/>
    </row>
  </sheetData>
  <sheetProtection/>
  <mergeCells count="9">
    <mergeCell ref="T8:V8"/>
    <mergeCell ref="N8:P8"/>
    <mergeCell ref="Q8:S8"/>
    <mergeCell ref="A4:O5"/>
    <mergeCell ref="A8:A9"/>
    <mergeCell ref="B8:D8"/>
    <mergeCell ref="E8:G8"/>
    <mergeCell ref="H8:J8"/>
    <mergeCell ref="K8:M8"/>
  </mergeCells>
  <printOptions/>
  <pageMargins left="0.75" right="0.75" top="1" bottom="1" header="0.5" footer="0.5"/>
  <pageSetup fitToHeight="1" fitToWidth="1" horizontalDpi="600" verticalDpi="600" orientation="portrait" scale="40" r:id="rId2"/>
  <headerFooter alignWithMargins="0">
    <oddFooter>&amp;C&amp;14B-&amp;P-4</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Z304"/>
  <sheetViews>
    <sheetView zoomScalePageLayoutView="0" workbookViewId="0" topLeftCell="A1">
      <selection activeCell="A1" sqref="A1"/>
    </sheetView>
  </sheetViews>
  <sheetFormatPr defaultColWidth="9.140625" defaultRowHeight="12.75"/>
  <cols>
    <col min="1" max="1" width="11.8515625" style="37" customWidth="1"/>
    <col min="2" max="3" width="11.421875" style="182" customWidth="1"/>
    <col min="4" max="4" width="12.00390625" style="182" bestFit="1" customWidth="1"/>
    <col min="5" max="5" width="11.00390625" style="182" bestFit="1" customWidth="1"/>
    <col min="6" max="7" width="12.00390625" style="182" bestFit="1" customWidth="1"/>
    <col min="8" max="8" width="11.00390625" style="182" bestFit="1" customWidth="1"/>
    <col min="9" max="10" width="12.00390625" style="182" bestFit="1" customWidth="1"/>
    <col min="11" max="11" width="11.00390625" style="182" bestFit="1" customWidth="1"/>
    <col min="12" max="12" width="12.00390625" style="182" bestFit="1" customWidth="1"/>
    <col min="13" max="14" width="11.421875" style="182" customWidth="1"/>
    <col min="15" max="15" width="13.8515625" style="182" customWidth="1"/>
    <col min="16" max="16" width="11.421875" style="182" customWidth="1"/>
    <col min="17" max="17" width="10.140625" style="37" customWidth="1"/>
    <col min="18" max="18" width="10.7109375" style="37" customWidth="1"/>
    <col min="19" max="19" width="12.57421875" style="37" customWidth="1"/>
    <col min="20" max="20" width="11.140625" style="37" customWidth="1"/>
    <col min="21" max="21" width="12.00390625" style="37" bestFit="1" customWidth="1"/>
    <col min="22" max="22" width="11.7109375" style="37" customWidth="1"/>
    <col min="23" max="16384" width="9.140625" style="37" customWidth="1"/>
  </cols>
  <sheetData>
    <row r="1" ht="26.25">
      <c r="A1" s="227" t="s">
        <v>181</v>
      </c>
    </row>
    <row r="2" spans="1:16" ht="18">
      <c r="A2" s="32" t="s">
        <v>162</v>
      </c>
      <c r="B2" s="96"/>
      <c r="C2" s="96"/>
      <c r="D2" s="96"/>
      <c r="E2" s="96"/>
      <c r="F2" s="96"/>
      <c r="G2" s="96"/>
      <c r="H2" s="96"/>
      <c r="I2" s="96"/>
      <c r="J2" s="96"/>
      <c r="K2" s="96"/>
      <c r="L2" s="96"/>
      <c r="M2" s="96"/>
      <c r="N2" s="96"/>
      <c r="O2" s="96"/>
      <c r="P2" s="96"/>
    </row>
    <row r="3" spans="1:16" ht="14.25">
      <c r="A3" s="39"/>
      <c r="B3" s="96"/>
      <c r="C3" s="96"/>
      <c r="D3" s="96"/>
      <c r="E3" s="96"/>
      <c r="F3" s="96"/>
      <c r="G3" s="96"/>
      <c r="H3" s="96"/>
      <c r="I3" s="96"/>
      <c r="J3" s="96"/>
      <c r="K3" s="96"/>
      <c r="L3" s="96"/>
      <c r="M3" s="96"/>
      <c r="N3" s="96"/>
      <c r="O3" s="96"/>
      <c r="P3" s="96"/>
    </row>
    <row r="4" spans="1:22" s="106" customFormat="1" ht="16.5" customHeight="1">
      <c r="A4" s="543" t="s">
        <v>166</v>
      </c>
      <c r="B4" s="543"/>
      <c r="C4" s="543"/>
      <c r="D4" s="543"/>
      <c r="E4" s="543"/>
      <c r="F4" s="543"/>
      <c r="G4" s="543"/>
      <c r="H4" s="543"/>
      <c r="I4" s="543"/>
      <c r="J4" s="543"/>
      <c r="K4" s="543"/>
      <c r="L4" s="543"/>
      <c r="M4" s="543"/>
      <c r="N4" s="543"/>
      <c r="O4" s="543"/>
      <c r="P4" s="543"/>
      <c r="Q4" s="543"/>
      <c r="R4" s="543"/>
      <c r="S4" s="543"/>
      <c r="T4" s="543"/>
      <c r="U4" s="543"/>
      <c r="V4" s="543"/>
    </row>
    <row r="5" spans="1:22" s="106" customFormat="1" ht="16.5" customHeight="1">
      <c r="A5" s="543"/>
      <c r="B5" s="543"/>
      <c r="C5" s="543"/>
      <c r="D5" s="543"/>
      <c r="E5" s="543"/>
      <c r="F5" s="543"/>
      <c r="G5" s="543"/>
      <c r="H5" s="543"/>
      <c r="I5" s="543"/>
      <c r="J5" s="543"/>
      <c r="K5" s="543"/>
      <c r="L5" s="543"/>
      <c r="M5" s="543"/>
      <c r="N5" s="543"/>
      <c r="O5" s="543"/>
      <c r="P5" s="543"/>
      <c r="Q5" s="543"/>
      <c r="R5" s="543"/>
      <c r="S5" s="543"/>
      <c r="T5" s="543"/>
      <c r="U5" s="543"/>
      <c r="V5" s="543"/>
    </row>
    <row r="6" spans="1:16" ht="15" thickBot="1">
      <c r="A6" s="33"/>
      <c r="B6" s="96"/>
      <c r="C6" s="96"/>
      <c r="D6" s="96"/>
      <c r="E6" s="96"/>
      <c r="F6" s="96"/>
      <c r="G6" s="96"/>
      <c r="H6" s="96"/>
      <c r="I6" s="96"/>
      <c r="J6" s="96"/>
      <c r="K6" s="96"/>
      <c r="L6" s="96"/>
      <c r="M6" s="96"/>
      <c r="N6" s="96"/>
      <c r="O6" s="96"/>
      <c r="P6" s="96"/>
    </row>
    <row r="7" spans="1:22" ht="19.5" customHeight="1" thickBot="1">
      <c r="A7" s="541" t="s">
        <v>8</v>
      </c>
      <c r="B7" s="540" t="s">
        <v>13</v>
      </c>
      <c r="C7" s="538"/>
      <c r="D7" s="539"/>
      <c r="E7" s="540" t="s">
        <v>121</v>
      </c>
      <c r="F7" s="538"/>
      <c r="G7" s="539"/>
      <c r="H7" s="540" t="s">
        <v>123</v>
      </c>
      <c r="I7" s="538"/>
      <c r="J7" s="539"/>
      <c r="K7" s="540" t="s">
        <v>120</v>
      </c>
      <c r="L7" s="538"/>
      <c r="M7" s="539"/>
      <c r="N7" s="540" t="s">
        <v>122</v>
      </c>
      <c r="O7" s="538"/>
      <c r="P7" s="539"/>
      <c r="Q7" s="540" t="s">
        <v>124</v>
      </c>
      <c r="R7" s="538"/>
      <c r="S7" s="539"/>
      <c r="T7" s="540" t="s">
        <v>7</v>
      </c>
      <c r="U7" s="538"/>
      <c r="V7" s="539"/>
    </row>
    <row r="8" spans="1:22" ht="30" customHeight="1" thickBot="1">
      <c r="A8" s="542"/>
      <c r="B8" s="230" t="s">
        <v>165</v>
      </c>
      <c r="C8" s="231" t="s">
        <v>158</v>
      </c>
      <c r="D8" s="232" t="s">
        <v>227</v>
      </c>
      <c r="E8" s="230" t="s">
        <v>165</v>
      </c>
      <c r="F8" s="231" t="s">
        <v>158</v>
      </c>
      <c r="G8" s="232" t="s">
        <v>227</v>
      </c>
      <c r="H8" s="230" t="s">
        <v>165</v>
      </c>
      <c r="I8" s="231" t="s">
        <v>158</v>
      </c>
      <c r="J8" s="232" t="s">
        <v>227</v>
      </c>
      <c r="K8" s="230" t="s">
        <v>165</v>
      </c>
      <c r="L8" s="231" t="s">
        <v>158</v>
      </c>
      <c r="M8" s="232" t="s">
        <v>227</v>
      </c>
      <c r="N8" s="230" t="s">
        <v>165</v>
      </c>
      <c r="O8" s="231" t="s">
        <v>158</v>
      </c>
      <c r="P8" s="232" t="s">
        <v>227</v>
      </c>
      <c r="Q8" s="230" t="s">
        <v>165</v>
      </c>
      <c r="R8" s="231" t="s">
        <v>158</v>
      </c>
      <c r="S8" s="232" t="s">
        <v>227</v>
      </c>
      <c r="T8" s="230" t="s">
        <v>165</v>
      </c>
      <c r="U8" s="231" t="s">
        <v>158</v>
      </c>
      <c r="V8" s="232" t="s">
        <v>227</v>
      </c>
    </row>
    <row r="9" spans="1:22" ht="12.75">
      <c r="A9" s="405">
        <v>1999</v>
      </c>
      <c r="B9" s="228">
        <v>8601</v>
      </c>
      <c r="C9" s="264">
        <v>120559</v>
      </c>
      <c r="D9" s="40">
        <f aca="true" t="shared" si="0" ref="D9:D24">IF(C9=0,"NA",B9/C9)</f>
        <v>0.07134266209905524</v>
      </c>
      <c r="E9" s="228">
        <v>1567</v>
      </c>
      <c r="F9" s="264">
        <v>21925</v>
      </c>
      <c r="G9" s="40">
        <f aca="true" t="shared" si="1" ref="G9:G24">IF(F9=0,"NA",E9/F9)</f>
        <v>0.0714709236031927</v>
      </c>
      <c r="H9" s="228"/>
      <c r="I9" s="264"/>
      <c r="J9" s="40"/>
      <c r="K9" s="228">
        <v>16</v>
      </c>
      <c r="L9" s="264">
        <v>242</v>
      </c>
      <c r="M9" s="40">
        <f aca="true" t="shared" si="2" ref="M9:M24">IF(L9=0,"NA",K9/L9)</f>
        <v>0.06611570247933884</v>
      </c>
      <c r="N9" s="228">
        <v>0</v>
      </c>
      <c r="O9" s="264">
        <v>2</v>
      </c>
      <c r="P9" s="40">
        <f aca="true" t="shared" si="3" ref="P9:P23">IF(O9=0,"NA",N9/O9)</f>
        <v>0</v>
      </c>
      <c r="Q9" s="228"/>
      <c r="R9" s="264"/>
      <c r="S9" s="40"/>
      <c r="T9" s="228">
        <f>SUM(Q9,N9,K9,H9,E9,B9)</f>
        <v>10184</v>
      </c>
      <c r="U9" s="264">
        <f>SUM(R9,O9,L9,I9,F9,C9)</f>
        <v>142728</v>
      </c>
      <c r="V9" s="40">
        <f aca="true" t="shared" si="4" ref="V9:V24">IF(U9=0,"NA",T9/U9)</f>
        <v>0.07135250266240682</v>
      </c>
    </row>
    <row r="10" spans="1:22" ht="12.75">
      <c r="A10" s="406">
        <v>2000</v>
      </c>
      <c r="B10" s="229">
        <v>10654</v>
      </c>
      <c r="C10" s="263">
        <v>156580</v>
      </c>
      <c r="D10" s="34">
        <f t="shared" si="0"/>
        <v>0.0680418955166688</v>
      </c>
      <c r="E10" s="229">
        <v>1710</v>
      </c>
      <c r="F10" s="263">
        <v>27695</v>
      </c>
      <c r="G10" s="34">
        <f t="shared" si="1"/>
        <v>0.061743997111391946</v>
      </c>
      <c r="H10" s="229"/>
      <c r="I10" s="263"/>
      <c r="J10" s="34"/>
      <c r="K10" s="229">
        <v>19</v>
      </c>
      <c r="L10" s="263">
        <v>278</v>
      </c>
      <c r="M10" s="34">
        <f t="shared" si="2"/>
        <v>0.0683453237410072</v>
      </c>
      <c r="N10" s="229"/>
      <c r="O10" s="263"/>
      <c r="P10" s="34"/>
      <c r="Q10" s="229"/>
      <c r="R10" s="263"/>
      <c r="S10" s="34"/>
      <c r="T10" s="229">
        <f aca="true" t="shared" si="5" ref="T10:U24">SUM(Q10,N10,K10,H10,E10,B10)</f>
        <v>12383</v>
      </c>
      <c r="U10" s="263">
        <f t="shared" si="5"/>
        <v>184553</v>
      </c>
      <c r="V10" s="34">
        <f t="shared" si="4"/>
        <v>0.06709725661463102</v>
      </c>
    </row>
    <row r="11" spans="1:22" ht="12.75">
      <c r="A11" s="406">
        <v>2001</v>
      </c>
      <c r="B11" s="229">
        <v>11140</v>
      </c>
      <c r="C11" s="263">
        <v>170389</v>
      </c>
      <c r="D11" s="34">
        <f t="shared" si="0"/>
        <v>0.06537980738193193</v>
      </c>
      <c r="E11" s="229">
        <v>1965</v>
      </c>
      <c r="F11" s="263">
        <v>31658</v>
      </c>
      <c r="G11" s="34">
        <f t="shared" si="1"/>
        <v>0.062069619053635734</v>
      </c>
      <c r="H11" s="229"/>
      <c r="I11" s="263"/>
      <c r="J11" s="34"/>
      <c r="K11" s="229">
        <v>18</v>
      </c>
      <c r="L11" s="263">
        <v>250</v>
      </c>
      <c r="M11" s="34">
        <f t="shared" si="2"/>
        <v>0.072</v>
      </c>
      <c r="N11" s="229">
        <v>0</v>
      </c>
      <c r="O11" s="263">
        <v>3</v>
      </c>
      <c r="P11" s="34">
        <f t="shared" si="3"/>
        <v>0</v>
      </c>
      <c r="Q11" s="229"/>
      <c r="R11" s="263"/>
      <c r="S11" s="34"/>
      <c r="T11" s="229">
        <f t="shared" si="5"/>
        <v>13123</v>
      </c>
      <c r="U11" s="263">
        <f t="shared" si="5"/>
        <v>202300</v>
      </c>
      <c r="V11" s="34">
        <f t="shared" si="4"/>
        <v>0.06486900642609986</v>
      </c>
    </row>
    <row r="12" spans="1:22" ht="12.75">
      <c r="A12" s="406">
        <v>2002</v>
      </c>
      <c r="B12" s="229">
        <v>10091</v>
      </c>
      <c r="C12" s="263">
        <v>194868</v>
      </c>
      <c r="D12" s="34">
        <f t="shared" si="0"/>
        <v>0.05178377157870969</v>
      </c>
      <c r="E12" s="229">
        <v>1895</v>
      </c>
      <c r="F12" s="263">
        <v>38538</v>
      </c>
      <c r="G12" s="34">
        <f t="shared" si="1"/>
        <v>0.04917224557579532</v>
      </c>
      <c r="H12" s="229"/>
      <c r="I12" s="263"/>
      <c r="J12" s="34"/>
      <c r="K12" s="229">
        <v>37</v>
      </c>
      <c r="L12" s="263">
        <v>451</v>
      </c>
      <c r="M12" s="34">
        <f t="shared" si="2"/>
        <v>0.082039911308204</v>
      </c>
      <c r="N12" s="229">
        <v>0</v>
      </c>
      <c r="O12" s="263">
        <v>3</v>
      </c>
      <c r="P12" s="34">
        <f t="shared" si="3"/>
        <v>0</v>
      </c>
      <c r="Q12" s="229"/>
      <c r="R12" s="263"/>
      <c r="S12" s="34"/>
      <c r="T12" s="229">
        <f t="shared" si="5"/>
        <v>12023</v>
      </c>
      <c r="U12" s="263">
        <f t="shared" si="5"/>
        <v>233860</v>
      </c>
      <c r="V12" s="34">
        <f t="shared" si="4"/>
        <v>0.05141110065851364</v>
      </c>
    </row>
    <row r="13" spans="1:22" ht="12.75">
      <c r="A13" s="406">
        <v>2003</v>
      </c>
      <c r="B13" s="229">
        <v>8817</v>
      </c>
      <c r="C13" s="263">
        <v>215691</v>
      </c>
      <c r="D13" s="34">
        <f t="shared" si="0"/>
        <v>0.04087792258369612</v>
      </c>
      <c r="E13" s="229">
        <v>1922</v>
      </c>
      <c r="F13" s="263">
        <v>42671</v>
      </c>
      <c r="G13" s="34">
        <f t="shared" si="1"/>
        <v>0.0450423003913665</v>
      </c>
      <c r="H13" s="229"/>
      <c r="I13" s="263"/>
      <c r="J13" s="34"/>
      <c r="K13" s="229">
        <v>35</v>
      </c>
      <c r="L13" s="263">
        <v>522</v>
      </c>
      <c r="M13" s="34">
        <f t="shared" si="2"/>
        <v>0.06704980842911877</v>
      </c>
      <c r="N13" s="229">
        <v>0</v>
      </c>
      <c r="O13" s="263">
        <v>3</v>
      </c>
      <c r="P13" s="34">
        <f t="shared" si="3"/>
        <v>0</v>
      </c>
      <c r="Q13" s="229"/>
      <c r="R13" s="263"/>
      <c r="S13" s="34"/>
      <c r="T13" s="229">
        <f t="shared" si="5"/>
        <v>10774</v>
      </c>
      <c r="U13" s="263">
        <f t="shared" si="5"/>
        <v>258887</v>
      </c>
      <c r="V13" s="34">
        <f t="shared" si="4"/>
        <v>0.04161661265339704</v>
      </c>
    </row>
    <row r="14" spans="1:22" ht="12.75">
      <c r="A14" s="406">
        <v>2004</v>
      </c>
      <c r="B14" s="229">
        <v>7337</v>
      </c>
      <c r="C14" s="263">
        <v>235032</v>
      </c>
      <c r="D14" s="34">
        <f t="shared" si="0"/>
        <v>0.03121702576670411</v>
      </c>
      <c r="E14" s="229">
        <v>1772</v>
      </c>
      <c r="F14" s="263">
        <v>51700</v>
      </c>
      <c r="G14" s="34">
        <f t="shared" si="1"/>
        <v>0.03427466150870406</v>
      </c>
      <c r="H14" s="229"/>
      <c r="I14" s="263"/>
      <c r="J14" s="34"/>
      <c r="K14" s="229">
        <v>5</v>
      </c>
      <c r="L14" s="263">
        <v>195</v>
      </c>
      <c r="M14" s="34">
        <f t="shared" si="2"/>
        <v>0.02564102564102564</v>
      </c>
      <c r="N14" s="229">
        <v>0</v>
      </c>
      <c r="O14" s="263">
        <v>3</v>
      </c>
      <c r="P14" s="34">
        <f t="shared" si="3"/>
        <v>0</v>
      </c>
      <c r="Q14" s="229"/>
      <c r="R14" s="263"/>
      <c r="S14" s="34"/>
      <c r="T14" s="229">
        <f t="shared" si="5"/>
        <v>9114</v>
      </c>
      <c r="U14" s="263">
        <f t="shared" si="5"/>
        <v>286930</v>
      </c>
      <c r="V14" s="34">
        <f t="shared" si="4"/>
        <v>0.031763844840204926</v>
      </c>
    </row>
    <row r="15" spans="1:22" ht="12.75">
      <c r="A15" s="406">
        <v>2005</v>
      </c>
      <c r="B15" s="229">
        <v>6225</v>
      </c>
      <c r="C15" s="263">
        <v>249364</v>
      </c>
      <c r="D15" s="34">
        <f t="shared" si="0"/>
        <v>0.02496350716222069</v>
      </c>
      <c r="E15" s="229">
        <v>1319</v>
      </c>
      <c r="F15" s="263">
        <v>49288</v>
      </c>
      <c r="G15" s="34">
        <f t="shared" si="1"/>
        <v>0.026761077747118975</v>
      </c>
      <c r="H15" s="229"/>
      <c r="I15" s="263"/>
      <c r="J15" s="34"/>
      <c r="K15" s="229">
        <v>11</v>
      </c>
      <c r="L15" s="263">
        <v>340</v>
      </c>
      <c r="M15" s="34">
        <f t="shared" si="2"/>
        <v>0.03235294117647059</v>
      </c>
      <c r="N15" s="229">
        <v>0</v>
      </c>
      <c r="O15" s="263">
        <v>11</v>
      </c>
      <c r="P15" s="34">
        <f t="shared" si="3"/>
        <v>0</v>
      </c>
      <c r="Q15" s="229"/>
      <c r="R15" s="263"/>
      <c r="S15" s="34"/>
      <c r="T15" s="229">
        <f t="shared" si="5"/>
        <v>7555</v>
      </c>
      <c r="U15" s="263">
        <f t="shared" si="5"/>
        <v>299003</v>
      </c>
      <c r="V15" s="34">
        <f t="shared" si="4"/>
        <v>0.025267305010317622</v>
      </c>
    </row>
    <row r="16" spans="1:22" ht="12.75">
      <c r="A16" s="406">
        <v>2006</v>
      </c>
      <c r="B16" s="229">
        <v>4911</v>
      </c>
      <c r="C16" s="263">
        <v>239449</v>
      </c>
      <c r="D16" s="34">
        <f t="shared" si="0"/>
        <v>0.020509586592552066</v>
      </c>
      <c r="E16" s="229">
        <v>952</v>
      </c>
      <c r="F16" s="263">
        <v>44296</v>
      </c>
      <c r="G16" s="34">
        <f t="shared" si="1"/>
        <v>0.021491782553729456</v>
      </c>
      <c r="H16" s="229"/>
      <c r="I16" s="263"/>
      <c r="J16" s="34"/>
      <c r="K16" s="229">
        <v>11</v>
      </c>
      <c r="L16" s="263">
        <v>299</v>
      </c>
      <c r="M16" s="34">
        <f t="shared" si="2"/>
        <v>0.03678929765886288</v>
      </c>
      <c r="N16" s="229">
        <v>2</v>
      </c>
      <c r="O16" s="263">
        <v>22</v>
      </c>
      <c r="P16" s="34">
        <f t="shared" si="3"/>
        <v>0.09090909090909091</v>
      </c>
      <c r="Q16" s="229"/>
      <c r="R16" s="263"/>
      <c r="S16" s="34"/>
      <c r="T16" s="229">
        <f t="shared" si="5"/>
        <v>5876</v>
      </c>
      <c r="U16" s="263">
        <f t="shared" si="5"/>
        <v>284066</v>
      </c>
      <c r="V16" s="34">
        <f t="shared" si="4"/>
        <v>0.020685333690057945</v>
      </c>
    </row>
    <row r="17" spans="1:22" ht="12.75">
      <c r="A17" s="406">
        <v>2007</v>
      </c>
      <c r="B17" s="229">
        <v>3295</v>
      </c>
      <c r="C17" s="263">
        <v>256108</v>
      </c>
      <c r="D17" s="34">
        <f t="shared" si="0"/>
        <v>0.012865666047136364</v>
      </c>
      <c r="E17" s="229">
        <v>658</v>
      </c>
      <c r="F17" s="263">
        <v>42155</v>
      </c>
      <c r="G17" s="34">
        <f t="shared" si="1"/>
        <v>0.015609061795753765</v>
      </c>
      <c r="H17" s="229"/>
      <c r="I17" s="263"/>
      <c r="J17" s="34"/>
      <c r="K17" s="229">
        <v>2</v>
      </c>
      <c r="L17" s="263">
        <v>64</v>
      </c>
      <c r="M17" s="34">
        <f t="shared" si="2"/>
        <v>0.03125</v>
      </c>
      <c r="N17" s="229">
        <v>1</v>
      </c>
      <c r="O17" s="263">
        <v>23</v>
      </c>
      <c r="P17" s="34">
        <f t="shared" si="3"/>
        <v>0.043478260869565216</v>
      </c>
      <c r="Q17" s="229">
        <v>188</v>
      </c>
      <c r="R17" s="263">
        <v>2772</v>
      </c>
      <c r="S17" s="34">
        <f aca="true" t="shared" si="6" ref="S17:S22">IF(R17=0,"NA",Q17/R17)</f>
        <v>0.06782106782106782</v>
      </c>
      <c r="T17" s="229">
        <f t="shared" si="5"/>
        <v>4144</v>
      </c>
      <c r="U17" s="263">
        <f t="shared" si="5"/>
        <v>301122</v>
      </c>
      <c r="V17" s="34">
        <f t="shared" si="4"/>
        <v>0.013761863962115024</v>
      </c>
    </row>
    <row r="18" spans="1:22" ht="12.75">
      <c r="A18" s="406">
        <v>2008</v>
      </c>
      <c r="B18" s="229">
        <v>2128</v>
      </c>
      <c r="C18" s="263">
        <v>244353</v>
      </c>
      <c r="D18" s="34">
        <f t="shared" si="0"/>
        <v>0.008708712395591624</v>
      </c>
      <c r="E18" s="229">
        <v>495</v>
      </c>
      <c r="F18" s="263">
        <v>42557</v>
      </c>
      <c r="G18" s="34">
        <f t="shared" si="1"/>
        <v>0.011631458984420895</v>
      </c>
      <c r="H18" s="229">
        <v>192</v>
      </c>
      <c r="I18" s="263">
        <v>10228</v>
      </c>
      <c r="J18" s="34">
        <f aca="true" t="shared" si="7" ref="J18:J24">IF(I18=0,"NA",H18/I18)</f>
        <v>0.018771998435666796</v>
      </c>
      <c r="K18" s="229">
        <v>4</v>
      </c>
      <c r="L18" s="263">
        <v>72</v>
      </c>
      <c r="M18" s="34">
        <f t="shared" si="2"/>
        <v>0.05555555555555555</v>
      </c>
      <c r="N18" s="229">
        <v>1</v>
      </c>
      <c r="O18" s="263">
        <v>23</v>
      </c>
      <c r="P18" s="34">
        <f t="shared" si="3"/>
        <v>0.043478260869565216</v>
      </c>
      <c r="Q18" s="229">
        <v>149</v>
      </c>
      <c r="R18" s="263">
        <v>3413</v>
      </c>
      <c r="S18" s="34">
        <f t="shared" si="6"/>
        <v>0.04365660709053618</v>
      </c>
      <c r="T18" s="229">
        <f t="shared" si="5"/>
        <v>2969</v>
      </c>
      <c r="U18" s="263">
        <f t="shared" si="5"/>
        <v>300646</v>
      </c>
      <c r="V18" s="34">
        <f t="shared" si="4"/>
        <v>0.009875401635145654</v>
      </c>
    </row>
    <row r="19" spans="1:22" ht="12.75">
      <c r="A19" s="406">
        <v>2009</v>
      </c>
      <c r="B19" s="229">
        <v>1044</v>
      </c>
      <c r="C19" s="263">
        <v>194850</v>
      </c>
      <c r="D19" s="34">
        <f t="shared" si="0"/>
        <v>0.00535796766743649</v>
      </c>
      <c r="E19" s="229">
        <v>180</v>
      </c>
      <c r="F19" s="263">
        <v>26101</v>
      </c>
      <c r="G19" s="34">
        <f t="shared" si="1"/>
        <v>0.006896287498563273</v>
      </c>
      <c r="H19" s="229">
        <v>108</v>
      </c>
      <c r="I19" s="263">
        <v>6404</v>
      </c>
      <c r="J19" s="34">
        <f t="shared" si="7"/>
        <v>0.016864459712679577</v>
      </c>
      <c r="K19" s="229">
        <v>33</v>
      </c>
      <c r="L19" s="263">
        <v>1123</v>
      </c>
      <c r="M19" s="34">
        <f t="shared" si="2"/>
        <v>0.029385574354407838</v>
      </c>
      <c r="N19" s="229">
        <v>0</v>
      </c>
      <c r="O19" s="263">
        <v>62</v>
      </c>
      <c r="P19" s="34">
        <f t="shared" si="3"/>
        <v>0</v>
      </c>
      <c r="Q19" s="229">
        <v>42</v>
      </c>
      <c r="R19" s="263">
        <v>1049</v>
      </c>
      <c r="S19" s="34">
        <f t="shared" si="6"/>
        <v>0.04003813155386082</v>
      </c>
      <c r="T19" s="229">
        <f t="shared" si="5"/>
        <v>1407</v>
      </c>
      <c r="U19" s="263">
        <f t="shared" si="5"/>
        <v>229589</v>
      </c>
      <c r="V19" s="34">
        <f t="shared" si="4"/>
        <v>0.006128342385741477</v>
      </c>
    </row>
    <row r="20" spans="1:22" ht="12.75">
      <c r="A20" s="406">
        <v>2010</v>
      </c>
      <c r="B20" s="229">
        <v>646</v>
      </c>
      <c r="C20" s="263">
        <v>236384</v>
      </c>
      <c r="D20" s="34">
        <f t="shared" si="0"/>
        <v>0.0027328414782726413</v>
      </c>
      <c r="E20" s="229">
        <v>143</v>
      </c>
      <c r="F20" s="263">
        <v>36060</v>
      </c>
      <c r="G20" s="34">
        <f t="shared" si="1"/>
        <v>0.003965612867443151</v>
      </c>
      <c r="H20" s="229">
        <v>69</v>
      </c>
      <c r="I20" s="263">
        <v>5884</v>
      </c>
      <c r="J20" s="34">
        <f t="shared" si="7"/>
        <v>0.011726716519374574</v>
      </c>
      <c r="K20" s="229">
        <v>45</v>
      </c>
      <c r="L20" s="263">
        <v>2318</v>
      </c>
      <c r="M20" s="34">
        <f t="shared" si="2"/>
        <v>0.019413287316652286</v>
      </c>
      <c r="N20" s="229">
        <v>0</v>
      </c>
      <c r="O20" s="263">
        <v>87</v>
      </c>
      <c r="P20" s="34">
        <f t="shared" si="3"/>
        <v>0</v>
      </c>
      <c r="Q20" s="229">
        <v>28</v>
      </c>
      <c r="R20" s="263">
        <v>1104</v>
      </c>
      <c r="S20" s="34">
        <f t="shared" si="6"/>
        <v>0.025362318840579712</v>
      </c>
      <c r="T20" s="229">
        <f t="shared" si="5"/>
        <v>931</v>
      </c>
      <c r="U20" s="263">
        <f t="shared" si="5"/>
        <v>281837</v>
      </c>
      <c r="V20" s="34">
        <f t="shared" si="4"/>
        <v>0.0033033278100462323</v>
      </c>
    </row>
    <row r="21" spans="1:22" ht="12.75">
      <c r="A21" s="406">
        <v>2011</v>
      </c>
      <c r="B21" s="229">
        <v>471</v>
      </c>
      <c r="C21" s="263">
        <v>239015</v>
      </c>
      <c r="D21" s="34">
        <f t="shared" si="0"/>
        <v>0.001970587620023848</v>
      </c>
      <c r="E21" s="229">
        <v>84</v>
      </c>
      <c r="F21" s="263">
        <v>42805</v>
      </c>
      <c r="G21" s="34">
        <f t="shared" si="1"/>
        <v>0.0019623875715453804</v>
      </c>
      <c r="H21" s="229">
        <v>51</v>
      </c>
      <c r="I21" s="263">
        <v>9175</v>
      </c>
      <c r="J21" s="34">
        <f t="shared" si="7"/>
        <v>0.00555858310626703</v>
      </c>
      <c r="K21" s="229">
        <v>18</v>
      </c>
      <c r="L21" s="263">
        <v>2521</v>
      </c>
      <c r="M21" s="34">
        <f t="shared" si="2"/>
        <v>0.007140023800079333</v>
      </c>
      <c r="N21" s="229">
        <v>0</v>
      </c>
      <c r="O21" s="263">
        <v>159</v>
      </c>
      <c r="P21" s="34">
        <f t="shared" si="3"/>
        <v>0</v>
      </c>
      <c r="Q21" s="229">
        <v>73</v>
      </c>
      <c r="R21" s="263">
        <v>2848</v>
      </c>
      <c r="S21" s="34">
        <f t="shared" si="6"/>
        <v>0.025632022471910113</v>
      </c>
      <c r="T21" s="229">
        <f t="shared" si="5"/>
        <v>697</v>
      </c>
      <c r="U21" s="263">
        <f t="shared" si="5"/>
        <v>296523</v>
      </c>
      <c r="V21" s="34">
        <f t="shared" si="4"/>
        <v>0.0023505765151438504</v>
      </c>
    </row>
    <row r="22" spans="1:22" ht="12.75">
      <c r="A22" s="406">
        <v>2012</v>
      </c>
      <c r="B22" s="229">
        <v>269</v>
      </c>
      <c r="C22" s="263">
        <v>242947</v>
      </c>
      <c r="D22" s="34">
        <f t="shared" si="0"/>
        <v>0.0011072373809925622</v>
      </c>
      <c r="E22" s="229">
        <v>49</v>
      </c>
      <c r="F22" s="263">
        <v>37362</v>
      </c>
      <c r="G22" s="34">
        <f t="shared" si="1"/>
        <v>0.0013114929607622719</v>
      </c>
      <c r="H22" s="229">
        <v>25</v>
      </c>
      <c r="I22" s="263">
        <v>7259</v>
      </c>
      <c r="J22" s="34">
        <f t="shared" si="7"/>
        <v>0.003444000551040088</v>
      </c>
      <c r="K22" s="229">
        <v>8</v>
      </c>
      <c r="L22" s="263">
        <v>2871</v>
      </c>
      <c r="M22" s="34">
        <f t="shared" si="2"/>
        <v>0.002786485545106235</v>
      </c>
      <c r="N22" s="229">
        <v>1</v>
      </c>
      <c r="O22" s="263">
        <v>174</v>
      </c>
      <c r="P22" s="34">
        <f t="shared" si="3"/>
        <v>0.005747126436781609</v>
      </c>
      <c r="Q22" s="229">
        <v>18</v>
      </c>
      <c r="R22" s="263">
        <v>1754</v>
      </c>
      <c r="S22" s="34">
        <f t="shared" si="6"/>
        <v>0.010262257696693273</v>
      </c>
      <c r="T22" s="229">
        <f t="shared" si="5"/>
        <v>370</v>
      </c>
      <c r="U22" s="263">
        <f t="shared" si="5"/>
        <v>292367</v>
      </c>
      <c r="V22" s="34">
        <f t="shared" si="4"/>
        <v>0.0012655327037593162</v>
      </c>
    </row>
    <row r="23" spans="1:22" ht="12.75">
      <c r="A23" s="406">
        <v>2013</v>
      </c>
      <c r="B23" s="229">
        <v>50</v>
      </c>
      <c r="C23" s="263">
        <v>57229</v>
      </c>
      <c r="D23" s="34">
        <f t="shared" si="0"/>
        <v>0.0008736829229935871</v>
      </c>
      <c r="E23" s="229">
        <v>5</v>
      </c>
      <c r="F23" s="263">
        <v>7962</v>
      </c>
      <c r="G23" s="34">
        <f t="shared" si="1"/>
        <v>0.0006279829188646069</v>
      </c>
      <c r="H23" s="229">
        <v>1</v>
      </c>
      <c r="I23" s="263">
        <v>741</v>
      </c>
      <c r="J23" s="34">
        <f t="shared" si="7"/>
        <v>0.001349527665317139</v>
      </c>
      <c r="K23" s="229">
        <v>4</v>
      </c>
      <c r="L23" s="263">
        <v>726</v>
      </c>
      <c r="M23" s="34">
        <f t="shared" si="2"/>
        <v>0.005509641873278237</v>
      </c>
      <c r="N23" s="229">
        <v>0</v>
      </c>
      <c r="O23" s="263">
        <v>28</v>
      </c>
      <c r="P23" s="34">
        <f t="shared" si="3"/>
        <v>0</v>
      </c>
      <c r="Q23" s="229"/>
      <c r="R23" s="263"/>
      <c r="S23" s="34"/>
      <c r="T23" s="229">
        <f t="shared" si="5"/>
        <v>60</v>
      </c>
      <c r="U23" s="263">
        <f t="shared" si="5"/>
        <v>66686</v>
      </c>
      <c r="V23" s="34">
        <f t="shared" si="4"/>
        <v>0.0008997390756680562</v>
      </c>
    </row>
    <row r="24" spans="1:22" ht="13.5" thickBot="1">
      <c r="A24" s="407">
        <v>2014</v>
      </c>
      <c r="B24" s="249">
        <v>0</v>
      </c>
      <c r="C24" s="265">
        <v>543</v>
      </c>
      <c r="D24" s="41">
        <f t="shared" si="0"/>
        <v>0</v>
      </c>
      <c r="E24" s="249">
        <v>0</v>
      </c>
      <c r="F24" s="265">
        <v>69</v>
      </c>
      <c r="G24" s="41">
        <f t="shared" si="1"/>
        <v>0</v>
      </c>
      <c r="H24" s="249">
        <v>0</v>
      </c>
      <c r="I24" s="265">
        <v>9</v>
      </c>
      <c r="J24" s="34">
        <f t="shared" si="7"/>
        <v>0</v>
      </c>
      <c r="K24" s="249">
        <v>0</v>
      </c>
      <c r="L24" s="265">
        <v>5</v>
      </c>
      <c r="M24" s="41">
        <f t="shared" si="2"/>
        <v>0</v>
      </c>
      <c r="N24" s="249"/>
      <c r="O24" s="265"/>
      <c r="P24" s="41"/>
      <c r="Q24" s="249">
        <v>0</v>
      </c>
      <c r="R24" s="265">
        <v>4</v>
      </c>
      <c r="S24" s="41">
        <f>IF(R24=0,"NA",Q24/R24)</f>
        <v>0</v>
      </c>
      <c r="T24" s="249">
        <f t="shared" si="5"/>
        <v>0</v>
      </c>
      <c r="U24" s="265">
        <f t="shared" si="5"/>
        <v>630</v>
      </c>
      <c r="V24" s="41">
        <f t="shared" si="4"/>
        <v>0</v>
      </c>
    </row>
    <row r="25" spans="1:22" ht="13.5" thickBot="1">
      <c r="A25" s="35" t="s">
        <v>7</v>
      </c>
      <c r="B25" s="115">
        <f>SUM(B9:B24)</f>
        <v>75679</v>
      </c>
      <c r="C25" s="169">
        <f>SUM(C9:C24)</f>
        <v>3053361</v>
      </c>
      <c r="D25" s="42">
        <f>B25/C25</f>
        <v>0.024785474105420223</v>
      </c>
      <c r="E25" s="115">
        <f>SUM(E9:E24)</f>
        <v>14716</v>
      </c>
      <c r="F25" s="169">
        <f>SUM(F9:F24)</f>
        <v>542842</v>
      </c>
      <c r="G25" s="42">
        <f>E25/F25</f>
        <v>0.027109177255997142</v>
      </c>
      <c r="H25" s="115">
        <f>SUM(H9:H24)</f>
        <v>446</v>
      </c>
      <c r="I25" s="169">
        <f>SUM(I9:I24)</f>
        <v>39700</v>
      </c>
      <c r="J25" s="42">
        <f>H25/I25</f>
        <v>0.011234256926952142</v>
      </c>
      <c r="K25" s="115">
        <f>SUM(K9:K24)</f>
        <v>266</v>
      </c>
      <c r="L25" s="169">
        <f>SUM(L9:L24)</f>
        <v>12277</v>
      </c>
      <c r="M25" s="42">
        <f>K25/L25</f>
        <v>0.021666530911460456</v>
      </c>
      <c r="N25" s="115">
        <f>SUM(N9:N24)</f>
        <v>5</v>
      </c>
      <c r="O25" s="169">
        <f>SUM(O9:O24)</f>
        <v>603</v>
      </c>
      <c r="P25" s="42">
        <f>N25/O25</f>
        <v>0.008291873963515755</v>
      </c>
      <c r="Q25" s="115">
        <f>SUM(Q9:Q24)</f>
        <v>498</v>
      </c>
      <c r="R25" s="169">
        <f>SUM(R9:R24)</f>
        <v>12944</v>
      </c>
      <c r="S25" s="42">
        <f>Q25/R25</f>
        <v>0.0384734239802225</v>
      </c>
      <c r="T25" s="115">
        <f>SUM(T9:T24)</f>
        <v>91610</v>
      </c>
      <c r="U25" s="169">
        <f>SUM(U9:U24)</f>
        <v>3661727</v>
      </c>
      <c r="V25" s="42">
        <f>T25/U25</f>
        <v>0.02501824958550979</v>
      </c>
    </row>
    <row r="26" spans="1:22" s="237" customFormat="1" ht="12.75">
      <c r="A26" s="222"/>
      <c r="B26" s="254"/>
      <c r="C26" s="254"/>
      <c r="D26" s="259"/>
      <c r="E26" s="254"/>
      <c r="F26" s="254"/>
      <c r="G26" s="259"/>
      <c r="H26" s="254"/>
      <c r="I26" s="254"/>
      <c r="J26" s="259"/>
      <c r="N26" s="254"/>
      <c r="O26" s="254"/>
      <c r="P26" s="259"/>
      <c r="Q26" s="254"/>
      <c r="R26" s="254"/>
      <c r="S26" s="259"/>
      <c r="T26" s="254"/>
      <c r="U26" s="254"/>
      <c r="V26" s="259"/>
    </row>
    <row r="27" spans="1:22" ht="12.75">
      <c r="A27" s="181"/>
      <c r="T27" s="288"/>
      <c r="U27" s="288"/>
      <c r="V27" s="288"/>
    </row>
    <row r="28" spans="17:23" ht="12.75">
      <c r="Q28" s="237"/>
      <c r="R28" s="237"/>
      <c r="S28" s="237"/>
      <c r="T28" s="237"/>
      <c r="U28" s="237"/>
      <c r="V28" s="237"/>
      <c r="W28" s="237"/>
    </row>
    <row r="29" spans="17:19" ht="13.5" customHeight="1">
      <c r="Q29" s="237"/>
      <c r="R29" s="237"/>
      <c r="S29" s="237"/>
    </row>
    <row r="32" spans="18:19" ht="12.75">
      <c r="R32" s="237"/>
      <c r="S32" s="237"/>
    </row>
    <row r="33" spans="18:26" ht="12.75">
      <c r="R33" s="330"/>
      <c r="S33" s="237"/>
      <c r="T33" s="237"/>
      <c r="U33" s="237"/>
      <c r="V33" s="237"/>
      <c r="W33" s="237"/>
      <c r="X33" s="237"/>
      <c r="Y33" s="237"/>
      <c r="Z33" s="237"/>
    </row>
    <row r="34" spans="18:26" ht="12.75">
      <c r="R34" s="445"/>
      <c r="S34" s="445"/>
      <c r="T34" s="445"/>
      <c r="U34" s="445"/>
      <c r="V34" s="445"/>
      <c r="W34" s="445"/>
      <c r="X34" s="445"/>
      <c r="Y34" s="445"/>
      <c r="Z34" s="237"/>
    </row>
    <row r="35" spans="18:26" ht="12.75">
      <c r="R35" s="446"/>
      <c r="S35" s="446"/>
      <c r="T35" s="446"/>
      <c r="U35" s="446"/>
      <c r="V35" s="446"/>
      <c r="W35" s="446"/>
      <c r="X35" s="447"/>
      <c r="Y35" s="447"/>
      <c r="Z35" s="237"/>
    </row>
    <row r="36" spans="18:26" ht="12.75">
      <c r="R36" s="446"/>
      <c r="S36" s="446"/>
      <c r="T36" s="447"/>
      <c r="U36" s="446"/>
      <c r="V36" s="446"/>
      <c r="W36" s="446"/>
      <c r="X36" s="447"/>
      <c r="Y36" s="447"/>
      <c r="Z36" s="237"/>
    </row>
    <row r="37" spans="18:26" ht="12.75">
      <c r="R37" s="446"/>
      <c r="S37" s="446"/>
      <c r="T37" s="446"/>
      <c r="U37" s="446"/>
      <c r="V37" s="446"/>
      <c r="W37" s="446"/>
      <c r="X37" s="447"/>
      <c r="Y37" s="447"/>
      <c r="Z37" s="237"/>
    </row>
    <row r="38" spans="18:26" ht="12.75">
      <c r="R38" s="446"/>
      <c r="S38" s="446"/>
      <c r="T38" s="446"/>
      <c r="U38" s="446"/>
      <c r="V38" s="446"/>
      <c r="W38" s="446"/>
      <c r="X38" s="447"/>
      <c r="Y38" s="447"/>
      <c r="Z38" s="237"/>
    </row>
    <row r="39" spans="18:26" ht="12.75">
      <c r="R39" s="446"/>
      <c r="S39" s="446"/>
      <c r="T39" s="446"/>
      <c r="U39" s="446"/>
      <c r="V39" s="446"/>
      <c r="W39" s="446"/>
      <c r="X39" s="447"/>
      <c r="Y39" s="447"/>
      <c r="Z39" s="237"/>
    </row>
    <row r="40" spans="18:26" ht="12.75">
      <c r="R40" s="446"/>
      <c r="S40" s="446"/>
      <c r="T40" s="446"/>
      <c r="U40" s="446"/>
      <c r="V40" s="446"/>
      <c r="W40" s="446"/>
      <c r="X40" s="447"/>
      <c r="Y40" s="447"/>
      <c r="Z40" s="237"/>
    </row>
    <row r="41" spans="18:26" ht="12.75">
      <c r="R41" s="446"/>
      <c r="S41" s="446"/>
      <c r="T41" s="446"/>
      <c r="U41" s="446"/>
      <c r="V41" s="446"/>
      <c r="W41" s="446"/>
      <c r="X41" s="447"/>
      <c r="Y41" s="447"/>
      <c r="Z41" s="237"/>
    </row>
    <row r="42" spans="18:26" ht="12.75">
      <c r="R42" s="446"/>
      <c r="S42" s="446"/>
      <c r="T42" s="446"/>
      <c r="U42" s="446"/>
      <c r="V42" s="446"/>
      <c r="W42" s="446"/>
      <c r="X42" s="447"/>
      <c r="Y42" s="447"/>
      <c r="Z42" s="237"/>
    </row>
    <row r="43" spans="18:26" ht="12.75">
      <c r="R43" s="446"/>
      <c r="S43" s="446"/>
      <c r="T43" s="446"/>
      <c r="U43" s="446"/>
      <c r="V43" s="446"/>
      <c r="W43" s="446"/>
      <c r="X43" s="446"/>
      <c r="Y43" s="446"/>
      <c r="Z43" s="237"/>
    </row>
    <row r="44" spans="18:26" ht="12.75">
      <c r="R44" s="446"/>
      <c r="S44" s="446"/>
      <c r="T44" s="446"/>
      <c r="U44" s="446"/>
      <c r="V44" s="446"/>
      <c r="W44" s="446"/>
      <c r="X44" s="446"/>
      <c r="Y44" s="446"/>
      <c r="Z44" s="237"/>
    </row>
    <row r="45" spans="18:26" ht="12.75">
      <c r="R45" s="446"/>
      <c r="S45" s="446"/>
      <c r="T45" s="446"/>
      <c r="U45" s="446"/>
      <c r="V45" s="446"/>
      <c r="W45" s="446"/>
      <c r="X45" s="446"/>
      <c r="Y45" s="446"/>
      <c r="Z45" s="237"/>
    </row>
    <row r="46" spans="18:26" ht="12.75">
      <c r="R46" s="446"/>
      <c r="S46" s="446"/>
      <c r="T46" s="446"/>
      <c r="U46" s="446"/>
      <c r="V46" s="446"/>
      <c r="W46" s="446"/>
      <c r="X46" s="446"/>
      <c r="Y46" s="446"/>
      <c r="Z46" s="237"/>
    </row>
    <row r="47" spans="18:26" ht="12.75">
      <c r="R47" s="446"/>
      <c r="S47" s="446"/>
      <c r="T47" s="446"/>
      <c r="U47" s="446"/>
      <c r="V47" s="446"/>
      <c r="W47" s="446"/>
      <c r="X47" s="446"/>
      <c r="Y47" s="446"/>
      <c r="Z47" s="237"/>
    </row>
    <row r="48" spans="18:26" ht="12.75">
      <c r="R48" s="446"/>
      <c r="S48" s="446"/>
      <c r="T48" s="446"/>
      <c r="U48" s="446"/>
      <c r="V48" s="446"/>
      <c r="W48" s="446"/>
      <c r="X48" s="446"/>
      <c r="Y48" s="446"/>
      <c r="Z48" s="237"/>
    </row>
    <row r="49" spans="18:26" ht="12.75">
      <c r="R49" s="446"/>
      <c r="S49" s="446"/>
      <c r="T49" s="446"/>
      <c r="U49" s="446"/>
      <c r="V49" s="446"/>
      <c r="W49" s="446"/>
      <c r="X49" s="446"/>
      <c r="Y49" s="446"/>
      <c r="Z49" s="237"/>
    </row>
    <row r="50" spans="18:26" ht="12.75">
      <c r="R50" s="446"/>
      <c r="S50" s="447"/>
      <c r="T50" s="447"/>
      <c r="U50" s="446"/>
      <c r="V50" s="446"/>
      <c r="W50" s="446"/>
      <c r="X50" s="446"/>
      <c r="Y50" s="446"/>
      <c r="Z50" s="237"/>
    </row>
    <row r="51" spans="18:26" ht="12.75">
      <c r="R51" s="446"/>
      <c r="S51" s="447"/>
      <c r="T51" s="447"/>
      <c r="U51" s="447"/>
      <c r="V51" s="447"/>
      <c r="W51" s="446"/>
      <c r="X51" s="447"/>
      <c r="Y51" s="447"/>
      <c r="Z51" s="237"/>
    </row>
    <row r="52" spans="18:26" ht="12.75">
      <c r="R52" s="237"/>
      <c r="S52" s="237"/>
      <c r="T52" s="237"/>
      <c r="U52" s="237"/>
      <c r="V52" s="237"/>
      <c r="W52" s="237"/>
      <c r="X52" s="237"/>
      <c r="Y52" s="237"/>
      <c r="Z52" s="237"/>
    </row>
    <row r="53" spans="18:26" ht="12.75">
      <c r="R53" s="237"/>
      <c r="S53" s="237"/>
      <c r="T53" s="237"/>
      <c r="U53" s="237"/>
      <c r="V53" s="237"/>
      <c r="W53" s="237"/>
      <c r="X53" s="237"/>
      <c r="Y53" s="237"/>
      <c r="Z53" s="237"/>
    </row>
    <row r="54" spans="18:26" ht="13.5" customHeight="1">
      <c r="R54" s="237"/>
      <c r="S54" s="237"/>
      <c r="T54" s="237"/>
      <c r="U54" s="237"/>
      <c r="V54" s="237"/>
      <c r="W54" s="237"/>
      <c r="X54" s="237"/>
      <c r="Y54" s="237"/>
      <c r="Z54" s="237"/>
    </row>
    <row r="55" spans="18:26" ht="12.75">
      <c r="R55" s="237"/>
      <c r="S55" s="237"/>
      <c r="T55" s="237"/>
      <c r="U55" s="237"/>
      <c r="V55" s="237"/>
      <c r="W55" s="237"/>
      <c r="X55" s="237"/>
      <c r="Y55" s="237"/>
      <c r="Z55" s="237"/>
    </row>
    <row r="56" spans="18:26" ht="12.75">
      <c r="R56" s="237"/>
      <c r="S56" s="237"/>
      <c r="T56" s="237"/>
      <c r="U56" s="237"/>
      <c r="V56" s="237"/>
      <c r="W56" s="237"/>
      <c r="X56" s="237"/>
      <c r="Y56" s="237"/>
      <c r="Z56" s="237"/>
    </row>
    <row r="57" spans="18:26" ht="12.75">
      <c r="R57" s="330"/>
      <c r="S57" s="237"/>
      <c r="T57" s="237"/>
      <c r="U57" s="237"/>
      <c r="V57" s="237"/>
      <c r="W57" s="237"/>
      <c r="X57" s="237"/>
      <c r="Y57" s="237"/>
      <c r="Z57" s="237"/>
    </row>
    <row r="58" spans="18:26" ht="12.75">
      <c r="R58" s="449"/>
      <c r="S58" s="449"/>
      <c r="T58" s="449"/>
      <c r="U58" s="449"/>
      <c r="V58" s="449"/>
      <c r="W58" s="449"/>
      <c r="X58" s="449"/>
      <c r="Y58" s="449"/>
      <c r="Z58" s="237"/>
    </row>
    <row r="59" spans="18:26" ht="12.75">
      <c r="R59" s="450"/>
      <c r="S59" s="451"/>
      <c r="T59" s="451"/>
      <c r="U59" s="450"/>
      <c r="V59" s="450"/>
      <c r="W59" s="450"/>
      <c r="X59" s="451"/>
      <c r="Y59" s="451"/>
      <c r="Z59" s="237"/>
    </row>
    <row r="60" spans="18:26" ht="12.75">
      <c r="R60" s="450"/>
      <c r="S60" s="450"/>
      <c r="T60" s="451"/>
      <c r="U60" s="450"/>
      <c r="V60" s="450"/>
      <c r="W60" s="450"/>
      <c r="X60" s="451"/>
      <c r="Y60" s="451"/>
      <c r="Z60" s="237"/>
    </row>
    <row r="61" spans="18:26" ht="12.75">
      <c r="R61" s="450"/>
      <c r="S61" s="451"/>
      <c r="T61" s="451"/>
      <c r="U61" s="450"/>
      <c r="V61" s="450"/>
      <c r="W61" s="450"/>
      <c r="X61" s="451"/>
      <c r="Y61" s="451"/>
      <c r="Z61" s="237"/>
    </row>
    <row r="62" spans="18:26" ht="12.75">
      <c r="R62" s="450"/>
      <c r="S62" s="450"/>
      <c r="T62" s="451"/>
      <c r="U62" s="450"/>
      <c r="V62" s="450"/>
      <c r="W62" s="450"/>
      <c r="X62" s="451"/>
      <c r="Y62" s="451"/>
      <c r="Z62" s="237"/>
    </row>
    <row r="63" spans="18:26" ht="12.75">
      <c r="R63" s="450"/>
      <c r="S63" s="451"/>
      <c r="T63" s="451"/>
      <c r="U63" s="450"/>
      <c r="V63" s="450"/>
      <c r="W63" s="450"/>
      <c r="X63" s="451"/>
      <c r="Y63" s="451"/>
      <c r="Z63" s="237"/>
    </row>
    <row r="64" spans="18:26" ht="12.75">
      <c r="R64" s="450"/>
      <c r="S64" s="450"/>
      <c r="T64" s="451"/>
      <c r="U64" s="450"/>
      <c r="V64" s="450"/>
      <c r="W64" s="450"/>
      <c r="X64" s="451"/>
      <c r="Y64" s="451"/>
      <c r="Z64" s="237"/>
    </row>
    <row r="65" spans="18:26" ht="12.75">
      <c r="R65" s="450"/>
      <c r="S65" s="450"/>
      <c r="T65" s="451"/>
      <c r="U65" s="450"/>
      <c r="V65" s="450"/>
      <c r="W65" s="450"/>
      <c r="X65" s="451"/>
      <c r="Y65" s="451"/>
      <c r="Z65" s="237"/>
    </row>
    <row r="66" spans="18:26" ht="12.75">
      <c r="R66" s="450"/>
      <c r="S66" s="450"/>
      <c r="T66" s="450"/>
      <c r="U66" s="450"/>
      <c r="V66" s="450"/>
      <c r="W66" s="450"/>
      <c r="X66" s="451"/>
      <c r="Y66" s="451"/>
      <c r="Z66" s="237"/>
    </row>
    <row r="67" spans="18:26" ht="12.75" customHeight="1">
      <c r="R67" s="450"/>
      <c r="S67" s="450"/>
      <c r="T67" s="450"/>
      <c r="U67" s="450"/>
      <c r="V67" s="450"/>
      <c r="W67" s="450"/>
      <c r="X67" s="450"/>
      <c r="Y67" s="451"/>
      <c r="Z67" s="237"/>
    </row>
    <row r="68" spans="18:26" ht="12.75" customHeight="1">
      <c r="R68" s="450"/>
      <c r="S68" s="450"/>
      <c r="T68" s="450"/>
      <c r="U68" s="450"/>
      <c r="V68" s="450"/>
      <c r="W68" s="450"/>
      <c r="X68" s="450"/>
      <c r="Y68" s="450"/>
      <c r="Z68" s="237"/>
    </row>
    <row r="69" spans="18:26" ht="12.75" customHeight="1">
      <c r="R69" s="450"/>
      <c r="S69" s="450"/>
      <c r="T69" s="451"/>
      <c r="U69" s="450"/>
      <c r="V69" s="450"/>
      <c r="W69" s="450"/>
      <c r="X69" s="450"/>
      <c r="Y69" s="450"/>
      <c r="Z69" s="237"/>
    </row>
    <row r="70" spans="16:26" ht="12.75" customHeight="1">
      <c r="P70" s="37"/>
      <c r="R70" s="450"/>
      <c r="S70" s="450"/>
      <c r="T70" s="451"/>
      <c r="U70" s="450"/>
      <c r="V70" s="450"/>
      <c r="W70" s="450"/>
      <c r="X70" s="450"/>
      <c r="Y70" s="450"/>
      <c r="Z70" s="237"/>
    </row>
    <row r="71" spans="16:26" ht="12.75" customHeight="1">
      <c r="P71" s="37"/>
      <c r="R71" s="450"/>
      <c r="S71" s="450"/>
      <c r="T71" s="451"/>
      <c r="U71" s="450"/>
      <c r="V71" s="450"/>
      <c r="W71" s="450"/>
      <c r="X71" s="450"/>
      <c r="Y71" s="450"/>
      <c r="Z71" s="237"/>
    </row>
    <row r="72" spans="16:26" ht="12.75" customHeight="1">
      <c r="P72" s="37"/>
      <c r="R72" s="450"/>
      <c r="S72" s="450"/>
      <c r="T72" s="450"/>
      <c r="U72" s="450"/>
      <c r="V72" s="450"/>
      <c r="W72" s="450"/>
      <c r="X72" s="450"/>
      <c r="Y72" s="450"/>
      <c r="Z72" s="237"/>
    </row>
    <row r="73" spans="16:26" ht="12.75" customHeight="1">
      <c r="P73" s="37"/>
      <c r="R73" s="450"/>
      <c r="S73" s="451"/>
      <c r="T73" s="451"/>
      <c r="U73" s="450"/>
      <c r="V73" s="450"/>
      <c r="W73" s="450"/>
      <c r="X73" s="451"/>
      <c r="Y73" s="450"/>
      <c r="Z73" s="237"/>
    </row>
    <row r="74" spans="16:26" ht="12.75" customHeight="1">
      <c r="P74" s="37"/>
      <c r="R74" s="237"/>
      <c r="S74" s="237"/>
      <c r="T74" s="237"/>
      <c r="U74" s="237"/>
      <c r="V74" s="237"/>
      <c r="W74" s="237"/>
      <c r="X74" s="237"/>
      <c r="Y74" s="237"/>
      <c r="Z74" s="237"/>
    </row>
    <row r="75" spans="16:23" ht="12.75">
      <c r="P75" s="37"/>
      <c r="R75" s="237"/>
      <c r="S75" s="237"/>
      <c r="T75" s="237"/>
      <c r="U75" s="237"/>
      <c r="V75" s="237"/>
      <c r="W75" s="237"/>
    </row>
    <row r="76" spans="16:23" ht="12.75">
      <c r="P76" s="37"/>
      <c r="R76" s="237"/>
      <c r="S76" s="237"/>
      <c r="T76" s="237"/>
      <c r="U76" s="237"/>
      <c r="V76" s="237"/>
      <c r="W76" s="237"/>
    </row>
    <row r="77" spans="16:23" ht="12.75">
      <c r="P77" s="37"/>
      <c r="Q77" s="237"/>
      <c r="R77" s="237"/>
      <c r="S77" s="237"/>
      <c r="T77" s="237"/>
      <c r="U77" s="237"/>
      <c r="V77" s="237"/>
      <c r="W77" s="237"/>
    </row>
    <row r="78" spans="16:23" ht="12.75">
      <c r="P78" s="37"/>
      <c r="Q78" s="237"/>
      <c r="R78" s="237"/>
      <c r="S78" s="237"/>
      <c r="T78" s="237"/>
      <c r="U78" s="237"/>
      <c r="V78" s="237"/>
      <c r="W78" s="237"/>
    </row>
    <row r="79" spans="16:23" ht="12.75">
      <c r="P79" s="37"/>
      <c r="Q79" s="237"/>
      <c r="R79" s="237"/>
      <c r="S79" s="237"/>
      <c r="T79" s="237"/>
      <c r="U79" s="237"/>
      <c r="V79" s="237"/>
      <c r="W79" s="237"/>
    </row>
    <row r="80" spans="16:23" ht="12.75">
      <c r="P80" s="37"/>
      <c r="Q80" s="237"/>
      <c r="R80" s="237"/>
      <c r="S80" s="237"/>
      <c r="T80" s="237"/>
      <c r="U80" s="237"/>
      <c r="V80" s="237"/>
      <c r="W80" s="237"/>
    </row>
    <row r="81" spans="16:23" ht="12.75">
      <c r="P81" s="37"/>
      <c r="Q81" s="237"/>
      <c r="R81" s="237"/>
      <c r="S81" s="237"/>
      <c r="T81" s="237"/>
      <c r="U81" s="237"/>
      <c r="V81" s="237"/>
      <c r="W81" s="237"/>
    </row>
    <row r="82" spans="16:23" ht="12.75">
      <c r="P82" s="37"/>
      <c r="Q82" s="237"/>
      <c r="R82" s="237"/>
      <c r="S82" s="237"/>
      <c r="T82" s="237"/>
      <c r="U82" s="237"/>
      <c r="V82" s="237"/>
      <c r="W82" s="237"/>
    </row>
    <row r="83" spans="16:23" ht="12.75">
      <c r="P83" s="37"/>
      <c r="Q83" s="237"/>
      <c r="R83" s="237"/>
      <c r="S83" s="237"/>
      <c r="T83" s="237"/>
      <c r="U83" s="237"/>
      <c r="V83" s="237"/>
      <c r="W83" s="237"/>
    </row>
    <row r="84" spans="16:23" ht="12.75">
      <c r="P84" s="37"/>
      <c r="Q84" s="237"/>
      <c r="R84" s="237"/>
      <c r="S84" s="237"/>
      <c r="T84" s="237"/>
      <c r="U84" s="237"/>
      <c r="V84" s="237"/>
      <c r="W84" s="237"/>
    </row>
    <row r="85" spans="16:23" ht="12.75">
      <c r="P85" s="37"/>
      <c r="R85" s="237"/>
      <c r="S85" s="237"/>
      <c r="T85" s="237"/>
      <c r="U85" s="237"/>
      <c r="V85" s="237"/>
      <c r="W85" s="237"/>
    </row>
    <row r="86" spans="16:23" ht="12.75">
      <c r="P86" s="37"/>
      <c r="R86" s="237"/>
      <c r="S86" s="237"/>
      <c r="T86" s="237"/>
      <c r="U86" s="237"/>
      <c r="V86" s="237"/>
      <c r="W86" s="237"/>
    </row>
    <row r="87" spans="16:23" ht="12.75">
      <c r="P87" s="37"/>
      <c r="R87" s="237"/>
      <c r="S87" s="237"/>
      <c r="T87" s="237"/>
      <c r="U87" s="237"/>
      <c r="V87" s="237"/>
      <c r="W87" s="237"/>
    </row>
    <row r="88" spans="16:23" ht="12.75">
      <c r="P88" s="37"/>
      <c r="R88" s="237"/>
      <c r="S88" s="237"/>
      <c r="T88" s="237"/>
      <c r="U88" s="237"/>
      <c r="V88" s="237"/>
      <c r="W88" s="237"/>
    </row>
    <row r="89" spans="16:23" ht="12.75">
      <c r="P89" s="37"/>
      <c r="R89" s="237"/>
      <c r="S89" s="237"/>
      <c r="T89" s="237"/>
      <c r="U89" s="237"/>
      <c r="V89" s="237"/>
      <c r="W89" s="237"/>
    </row>
    <row r="90" spans="16:23" ht="12.75">
      <c r="P90" s="37"/>
      <c r="R90" s="237"/>
      <c r="S90" s="237"/>
      <c r="T90" s="237"/>
      <c r="U90" s="237"/>
      <c r="V90" s="237"/>
      <c r="W90" s="237"/>
    </row>
    <row r="91" spans="16:23" ht="12.75">
      <c r="P91" s="37"/>
      <c r="R91" s="237"/>
      <c r="S91" s="237"/>
      <c r="T91" s="237"/>
      <c r="U91" s="237"/>
      <c r="V91" s="237"/>
      <c r="W91" s="237"/>
    </row>
    <row r="92" spans="16:23" ht="12.75">
      <c r="P92" s="37"/>
      <c r="R92" s="237"/>
      <c r="S92" s="237"/>
      <c r="T92" s="237"/>
      <c r="U92" s="237"/>
      <c r="V92" s="237"/>
      <c r="W92" s="237"/>
    </row>
    <row r="93" spans="16:23" ht="12.75">
      <c r="P93" s="37"/>
      <c r="R93" s="237"/>
      <c r="S93" s="237"/>
      <c r="T93" s="237"/>
      <c r="U93" s="237"/>
      <c r="V93" s="237"/>
      <c r="W93" s="237"/>
    </row>
    <row r="94" spans="16:23" ht="12.75">
      <c r="P94" s="37"/>
      <c r="R94" s="237"/>
      <c r="S94" s="237"/>
      <c r="T94" s="237"/>
      <c r="U94" s="237"/>
      <c r="V94" s="237"/>
      <c r="W94" s="237"/>
    </row>
    <row r="95" spans="16:23" ht="12.75">
      <c r="P95" s="37"/>
      <c r="R95" s="237"/>
      <c r="S95" s="237"/>
      <c r="T95" s="237"/>
      <c r="U95" s="237"/>
      <c r="V95" s="237"/>
      <c r="W95" s="237"/>
    </row>
    <row r="96" spans="16:23" ht="12.75">
      <c r="P96" s="37"/>
      <c r="R96" s="237"/>
      <c r="S96" s="237"/>
      <c r="T96" s="237"/>
      <c r="U96" s="237"/>
      <c r="V96" s="237"/>
      <c r="W96" s="237"/>
    </row>
    <row r="97" spans="16:23" ht="12.75">
      <c r="P97" s="37"/>
      <c r="R97" s="237"/>
      <c r="S97" s="237"/>
      <c r="T97" s="237"/>
      <c r="U97" s="237"/>
      <c r="V97" s="237"/>
      <c r="W97" s="237"/>
    </row>
    <row r="98" spans="16:23" ht="12.75">
      <c r="P98" s="37"/>
      <c r="R98" s="237"/>
      <c r="S98" s="237"/>
      <c r="T98" s="237"/>
      <c r="U98" s="237"/>
      <c r="V98" s="237"/>
      <c r="W98" s="237"/>
    </row>
    <row r="99" spans="16:23" ht="12.75">
      <c r="P99" s="37"/>
      <c r="R99" s="237"/>
      <c r="S99" s="237"/>
      <c r="T99" s="237"/>
      <c r="U99" s="237"/>
      <c r="V99" s="237"/>
      <c r="W99" s="237"/>
    </row>
    <row r="100" spans="16:23" ht="12.75">
      <c r="P100" s="37"/>
      <c r="R100" s="237"/>
      <c r="S100" s="237"/>
      <c r="T100" s="237"/>
      <c r="U100" s="237"/>
      <c r="V100" s="237"/>
      <c r="W100" s="237"/>
    </row>
    <row r="101" spans="16:23" ht="12.75">
      <c r="P101" s="37"/>
      <c r="R101" s="237"/>
      <c r="S101" s="237"/>
      <c r="T101" s="237"/>
      <c r="U101" s="237"/>
      <c r="V101" s="237"/>
      <c r="W101" s="237"/>
    </row>
    <row r="102" spans="1:23" ht="14.25">
      <c r="A102" s="107"/>
      <c r="B102" s="107"/>
      <c r="C102" s="107"/>
      <c r="D102" s="107"/>
      <c r="E102" s="107"/>
      <c r="F102" s="107"/>
      <c r="G102" s="107"/>
      <c r="H102" s="107"/>
      <c r="I102" s="107"/>
      <c r="J102" s="107"/>
      <c r="K102" s="107"/>
      <c r="L102" s="107"/>
      <c r="M102" s="107"/>
      <c r="N102" s="107"/>
      <c r="O102" s="107"/>
      <c r="P102" s="37"/>
      <c r="R102" s="237"/>
      <c r="S102" s="237"/>
      <c r="T102" s="237"/>
      <c r="U102" s="237"/>
      <c r="V102" s="237"/>
      <c r="W102" s="237"/>
    </row>
    <row r="103" ht="12.75">
      <c r="P103" s="37"/>
    </row>
    <row r="113" spans="6:16" ht="12.75">
      <c r="F113" s="37"/>
      <c r="G113" s="37"/>
      <c r="H113" s="37"/>
      <c r="I113" s="37"/>
      <c r="J113" s="37"/>
      <c r="K113" s="37"/>
      <c r="L113" s="37"/>
      <c r="M113" s="37"/>
      <c r="N113" s="37"/>
      <c r="O113" s="37"/>
      <c r="P113" s="37"/>
    </row>
    <row r="114" spans="6:16" ht="12.75">
      <c r="F114" s="37"/>
      <c r="G114" s="37"/>
      <c r="H114" s="37"/>
      <c r="I114" s="37"/>
      <c r="J114" s="37"/>
      <c r="K114" s="37"/>
      <c r="L114" s="37"/>
      <c r="M114" s="37"/>
      <c r="N114" s="37"/>
      <c r="O114" s="37"/>
      <c r="P114" s="37"/>
    </row>
    <row r="115" spans="6:16" ht="12.75">
      <c r="F115" s="37"/>
      <c r="G115" s="37"/>
      <c r="H115" s="37"/>
      <c r="I115" s="37"/>
      <c r="J115" s="37"/>
      <c r="K115" s="37"/>
      <c r="L115" s="37"/>
      <c r="M115" s="37"/>
      <c r="N115" s="37"/>
      <c r="O115" s="37"/>
      <c r="P115" s="37"/>
    </row>
    <row r="116" spans="6:16" ht="12.75">
      <c r="F116" s="37"/>
      <c r="G116" s="37"/>
      <c r="H116" s="37"/>
      <c r="I116" s="37"/>
      <c r="J116" s="37"/>
      <c r="K116" s="37"/>
      <c r="L116" s="37"/>
      <c r="M116" s="37"/>
      <c r="N116" s="37"/>
      <c r="O116" s="37"/>
      <c r="P116" s="37"/>
    </row>
    <row r="117" spans="6:16" ht="12.75">
      <c r="F117" s="37"/>
      <c r="G117" s="37"/>
      <c r="H117" s="37"/>
      <c r="I117" s="37"/>
      <c r="J117" s="37"/>
      <c r="K117" s="37"/>
      <c r="L117" s="37"/>
      <c r="M117" s="37"/>
      <c r="N117" s="37"/>
      <c r="O117" s="37"/>
      <c r="P117" s="37"/>
    </row>
    <row r="118" spans="6:16" ht="12.75">
      <c r="F118" s="37"/>
      <c r="G118" s="37"/>
      <c r="H118" s="37"/>
      <c r="I118" s="37"/>
      <c r="J118" s="37"/>
      <c r="K118" s="37"/>
      <c r="L118" s="37"/>
      <c r="M118" s="37"/>
      <c r="N118" s="37"/>
      <c r="O118" s="37"/>
      <c r="P118" s="37"/>
    </row>
    <row r="119" spans="6:16" ht="12.75">
      <c r="F119" s="37"/>
      <c r="G119" s="37"/>
      <c r="H119" s="37"/>
      <c r="I119" s="37"/>
      <c r="J119" s="37"/>
      <c r="K119" s="37"/>
      <c r="L119" s="37"/>
      <c r="M119" s="37"/>
      <c r="N119" s="37"/>
      <c r="O119" s="37"/>
      <c r="P119" s="37"/>
    </row>
    <row r="120" spans="6:16" ht="12.75">
      <c r="F120" s="37"/>
      <c r="G120" s="37"/>
      <c r="H120" s="37"/>
      <c r="I120" s="37"/>
      <c r="J120" s="37"/>
      <c r="K120" s="37"/>
      <c r="L120" s="37"/>
      <c r="M120" s="37"/>
      <c r="N120" s="37"/>
      <c r="O120" s="37"/>
      <c r="P120" s="37"/>
    </row>
    <row r="121" spans="6:16" ht="12.75">
      <c r="F121" s="37"/>
      <c r="G121" s="37"/>
      <c r="H121" s="37"/>
      <c r="I121" s="37"/>
      <c r="J121" s="37"/>
      <c r="K121" s="37"/>
      <c r="L121" s="37"/>
      <c r="M121" s="37"/>
      <c r="N121" s="37"/>
      <c r="O121" s="37"/>
      <c r="P121" s="37"/>
    </row>
    <row r="122" spans="6:16" ht="12.75">
      <c r="F122" s="37"/>
      <c r="G122" s="37"/>
      <c r="H122" s="37"/>
      <c r="I122" s="37"/>
      <c r="J122" s="37"/>
      <c r="K122" s="37"/>
      <c r="L122" s="37"/>
      <c r="M122" s="37"/>
      <c r="N122" s="37"/>
      <c r="O122" s="37"/>
      <c r="P122" s="37"/>
    </row>
    <row r="123" spans="6:16" ht="12.75">
      <c r="F123" s="37"/>
      <c r="G123" s="37"/>
      <c r="H123" s="37"/>
      <c r="I123" s="37"/>
      <c r="J123" s="37"/>
      <c r="K123" s="37"/>
      <c r="L123" s="37"/>
      <c r="M123" s="37"/>
      <c r="N123" s="37"/>
      <c r="O123" s="37"/>
      <c r="P123" s="37"/>
    </row>
    <row r="124" spans="6:16" ht="12.75">
      <c r="F124" s="37"/>
      <c r="G124" s="37"/>
      <c r="H124" s="37"/>
      <c r="I124" s="37"/>
      <c r="J124" s="37"/>
      <c r="K124" s="37"/>
      <c r="L124" s="37"/>
      <c r="M124" s="37"/>
      <c r="N124" s="37"/>
      <c r="O124" s="37"/>
      <c r="P124" s="37"/>
    </row>
    <row r="125" spans="6:16" ht="12.75">
      <c r="F125" s="37"/>
      <c r="G125" s="37"/>
      <c r="H125" s="37"/>
      <c r="I125" s="37"/>
      <c r="J125" s="37"/>
      <c r="K125" s="37"/>
      <c r="L125" s="37"/>
      <c r="M125" s="37"/>
      <c r="N125" s="37"/>
      <c r="O125" s="37"/>
      <c r="P125" s="37"/>
    </row>
    <row r="126" spans="6:16" ht="12.75">
      <c r="F126" s="37"/>
      <c r="G126" s="37"/>
      <c r="H126" s="37"/>
      <c r="I126" s="37"/>
      <c r="J126" s="37"/>
      <c r="K126" s="37"/>
      <c r="L126" s="37"/>
      <c r="M126" s="37"/>
      <c r="N126" s="37"/>
      <c r="O126" s="37"/>
      <c r="P126" s="37"/>
    </row>
    <row r="127" spans="6:16" ht="12.75">
      <c r="F127" s="37"/>
      <c r="G127" s="37"/>
      <c r="H127" s="37"/>
      <c r="I127" s="37"/>
      <c r="J127" s="37"/>
      <c r="K127" s="37"/>
      <c r="L127" s="37"/>
      <c r="M127" s="37"/>
      <c r="N127" s="37"/>
      <c r="O127" s="37"/>
      <c r="P127" s="37"/>
    </row>
    <row r="128" spans="6:16" ht="12.75">
      <c r="F128" s="37"/>
      <c r="G128" s="37"/>
      <c r="H128" s="37"/>
      <c r="I128" s="37"/>
      <c r="J128" s="37"/>
      <c r="K128" s="37"/>
      <c r="L128" s="37"/>
      <c r="M128" s="37"/>
      <c r="N128" s="37"/>
      <c r="O128" s="37"/>
      <c r="P128" s="37"/>
    </row>
    <row r="129" spans="6:16" ht="12.75">
      <c r="F129" s="37"/>
      <c r="G129" s="37"/>
      <c r="H129" s="37"/>
      <c r="I129" s="37"/>
      <c r="J129" s="37"/>
      <c r="K129" s="37"/>
      <c r="L129" s="37"/>
      <c r="M129" s="37"/>
      <c r="N129" s="37"/>
      <c r="O129" s="37"/>
      <c r="P129" s="37"/>
    </row>
    <row r="130" spans="6:16" ht="12.75">
      <c r="F130" s="37"/>
      <c r="G130" s="37"/>
      <c r="H130" s="37"/>
      <c r="I130" s="37"/>
      <c r="J130" s="37"/>
      <c r="K130" s="37"/>
      <c r="L130" s="37"/>
      <c r="M130" s="37"/>
      <c r="N130" s="37"/>
      <c r="O130" s="37"/>
      <c r="P130" s="37"/>
    </row>
    <row r="131" spans="6:16" ht="12.75">
      <c r="F131" s="37"/>
      <c r="G131" s="37"/>
      <c r="H131" s="37"/>
      <c r="I131" s="37"/>
      <c r="J131" s="37"/>
      <c r="K131" s="37"/>
      <c r="L131" s="37"/>
      <c r="M131" s="37"/>
      <c r="N131" s="37"/>
      <c r="O131" s="37"/>
      <c r="P131" s="37"/>
    </row>
    <row r="132" spans="6:16" ht="12.75">
      <c r="F132" s="37"/>
      <c r="G132" s="37"/>
      <c r="H132" s="37"/>
      <c r="I132" s="37"/>
      <c r="J132" s="37"/>
      <c r="K132" s="37"/>
      <c r="L132" s="37"/>
      <c r="M132" s="37"/>
      <c r="N132" s="37"/>
      <c r="O132" s="37"/>
      <c r="P132" s="37"/>
    </row>
    <row r="133" spans="6:16" ht="12.75">
      <c r="F133" s="37"/>
      <c r="G133" s="37"/>
      <c r="H133" s="37"/>
      <c r="I133" s="37"/>
      <c r="J133" s="37"/>
      <c r="K133" s="37"/>
      <c r="L133" s="37"/>
      <c r="M133" s="37"/>
      <c r="N133" s="37"/>
      <c r="O133" s="37"/>
      <c r="P133" s="37"/>
    </row>
    <row r="134" spans="6:16" ht="12.75">
      <c r="F134" s="37"/>
      <c r="G134" s="37"/>
      <c r="H134" s="37"/>
      <c r="I134" s="37"/>
      <c r="J134" s="37"/>
      <c r="K134" s="37"/>
      <c r="L134" s="37"/>
      <c r="M134" s="37"/>
      <c r="N134" s="37"/>
      <c r="O134" s="37"/>
      <c r="P134" s="37"/>
    </row>
    <row r="135" spans="6:16" ht="12.75">
      <c r="F135" s="37"/>
      <c r="G135" s="37"/>
      <c r="H135" s="37"/>
      <c r="I135" s="37"/>
      <c r="J135" s="37"/>
      <c r="K135" s="37"/>
      <c r="L135" s="37"/>
      <c r="M135" s="37"/>
      <c r="N135" s="37"/>
      <c r="O135" s="37"/>
      <c r="P135" s="37"/>
    </row>
    <row r="136" spans="6:16" ht="12.75">
      <c r="F136" s="37"/>
      <c r="G136" s="37"/>
      <c r="H136" s="37"/>
      <c r="I136" s="37"/>
      <c r="J136" s="37"/>
      <c r="K136" s="37"/>
      <c r="L136" s="37"/>
      <c r="M136" s="37"/>
      <c r="N136" s="37"/>
      <c r="O136" s="37"/>
      <c r="P136" s="37"/>
    </row>
    <row r="137" spans="6:16" ht="12.75">
      <c r="F137" s="37"/>
      <c r="G137" s="37"/>
      <c r="H137" s="37"/>
      <c r="I137" s="37"/>
      <c r="J137" s="37"/>
      <c r="K137" s="37"/>
      <c r="L137" s="37"/>
      <c r="M137" s="37"/>
      <c r="N137" s="37"/>
      <c r="O137" s="37"/>
      <c r="P137" s="37"/>
    </row>
    <row r="138" spans="6:16" ht="12.75">
      <c r="F138" s="37"/>
      <c r="G138" s="37"/>
      <c r="H138" s="37"/>
      <c r="I138" s="37"/>
      <c r="J138" s="37"/>
      <c r="K138" s="37"/>
      <c r="L138" s="37"/>
      <c r="M138" s="37"/>
      <c r="N138" s="37"/>
      <c r="O138" s="37"/>
      <c r="P138" s="37"/>
    </row>
    <row r="139" spans="6:16" ht="12.75">
      <c r="F139" s="37"/>
      <c r="G139" s="37"/>
      <c r="H139" s="37"/>
      <c r="I139" s="37"/>
      <c r="J139" s="37"/>
      <c r="K139" s="37"/>
      <c r="L139" s="37"/>
      <c r="M139" s="37"/>
      <c r="N139" s="37"/>
      <c r="O139" s="37"/>
      <c r="P139" s="37"/>
    </row>
    <row r="140" spans="6:16" ht="12.75">
      <c r="F140" s="37"/>
      <c r="G140" s="37"/>
      <c r="H140" s="37"/>
      <c r="I140" s="37"/>
      <c r="J140" s="37"/>
      <c r="K140" s="37"/>
      <c r="L140" s="37"/>
      <c r="M140" s="37"/>
      <c r="N140" s="37"/>
      <c r="O140" s="37"/>
      <c r="P140" s="37"/>
    </row>
    <row r="141" spans="6:16" ht="12.75">
      <c r="F141" s="37"/>
      <c r="G141" s="37"/>
      <c r="H141" s="37"/>
      <c r="I141" s="37"/>
      <c r="J141" s="37"/>
      <c r="K141" s="37"/>
      <c r="L141" s="37"/>
      <c r="M141" s="37"/>
      <c r="N141" s="37"/>
      <c r="O141" s="37"/>
      <c r="P141" s="37"/>
    </row>
    <row r="142" spans="6:16" ht="12.75">
      <c r="F142" s="37"/>
      <c r="G142" s="37"/>
      <c r="H142" s="37"/>
      <c r="I142" s="37"/>
      <c r="J142" s="37"/>
      <c r="K142" s="37"/>
      <c r="L142" s="37"/>
      <c r="M142" s="37"/>
      <c r="N142" s="37"/>
      <c r="O142" s="37"/>
      <c r="P142" s="37"/>
    </row>
    <row r="143" spans="6:16" ht="12.75">
      <c r="F143" s="37"/>
      <c r="G143" s="37"/>
      <c r="H143" s="37"/>
      <c r="I143" s="37"/>
      <c r="J143" s="37"/>
      <c r="K143" s="37"/>
      <c r="L143" s="37"/>
      <c r="M143" s="37"/>
      <c r="N143" s="37"/>
      <c r="O143" s="37"/>
      <c r="P143" s="37"/>
    </row>
    <row r="144" spans="6:16" ht="12.75">
      <c r="F144" s="37"/>
      <c r="G144" s="37"/>
      <c r="H144" s="37"/>
      <c r="I144" s="37"/>
      <c r="J144" s="37"/>
      <c r="K144" s="37"/>
      <c r="L144" s="37"/>
      <c r="M144" s="37"/>
      <c r="N144" s="37"/>
      <c r="O144" s="37"/>
      <c r="P144" s="37"/>
    </row>
    <row r="145" spans="6:16" ht="12.75">
      <c r="F145" s="37"/>
      <c r="G145" s="37"/>
      <c r="H145" s="37"/>
      <c r="I145" s="37"/>
      <c r="J145" s="37"/>
      <c r="K145" s="37"/>
      <c r="L145" s="37"/>
      <c r="M145" s="37"/>
      <c r="N145" s="37"/>
      <c r="O145" s="37"/>
      <c r="P145" s="37"/>
    </row>
    <row r="146" spans="6:16" ht="12.75">
      <c r="F146" s="37"/>
      <c r="G146" s="37"/>
      <c r="H146" s="37"/>
      <c r="I146" s="37"/>
      <c r="J146" s="37"/>
      <c r="K146" s="37"/>
      <c r="L146" s="37"/>
      <c r="M146" s="37"/>
      <c r="N146" s="37"/>
      <c r="O146" s="37"/>
      <c r="P146" s="37"/>
    </row>
    <row r="147" spans="6:16" ht="12.75">
      <c r="F147" s="37"/>
      <c r="G147" s="37"/>
      <c r="H147" s="37"/>
      <c r="I147" s="37"/>
      <c r="J147" s="37"/>
      <c r="K147" s="37"/>
      <c r="L147" s="37"/>
      <c r="M147" s="37"/>
      <c r="N147" s="37"/>
      <c r="O147" s="37"/>
      <c r="P147" s="37"/>
    </row>
    <row r="148" spans="6:16" ht="12.75">
      <c r="F148" s="37"/>
      <c r="G148" s="37"/>
      <c r="H148" s="37"/>
      <c r="I148" s="37"/>
      <c r="J148" s="37"/>
      <c r="K148" s="37"/>
      <c r="L148" s="37"/>
      <c r="M148" s="37"/>
      <c r="N148" s="37"/>
      <c r="O148" s="37"/>
      <c r="P148" s="37"/>
    </row>
    <row r="149" spans="6:16" ht="12.75">
      <c r="F149" s="37"/>
      <c r="G149" s="37"/>
      <c r="H149" s="37"/>
      <c r="I149" s="37"/>
      <c r="J149" s="37"/>
      <c r="K149" s="37"/>
      <c r="L149" s="37"/>
      <c r="M149" s="37"/>
      <c r="N149" s="37"/>
      <c r="O149" s="37"/>
      <c r="P149" s="37"/>
    </row>
    <row r="150" spans="6:16" ht="12.75">
      <c r="F150" s="37"/>
      <c r="G150" s="37"/>
      <c r="H150" s="37"/>
      <c r="I150" s="37"/>
      <c r="J150" s="37"/>
      <c r="K150" s="37"/>
      <c r="L150" s="37"/>
      <c r="M150" s="37"/>
      <c r="N150" s="37"/>
      <c r="O150" s="37"/>
      <c r="P150" s="37"/>
    </row>
    <row r="151" spans="6:16" ht="12.75">
      <c r="F151" s="37"/>
      <c r="G151" s="37"/>
      <c r="H151" s="37"/>
      <c r="I151" s="37"/>
      <c r="J151" s="37"/>
      <c r="K151" s="37"/>
      <c r="L151" s="37"/>
      <c r="M151" s="37"/>
      <c r="N151" s="37"/>
      <c r="O151" s="37"/>
      <c r="P151" s="37"/>
    </row>
    <row r="152" spans="6:16" ht="12.75">
      <c r="F152" s="37"/>
      <c r="G152" s="37"/>
      <c r="H152" s="37"/>
      <c r="I152" s="37"/>
      <c r="J152" s="37"/>
      <c r="K152" s="37"/>
      <c r="L152" s="37"/>
      <c r="M152" s="37"/>
      <c r="N152" s="37"/>
      <c r="O152" s="37"/>
      <c r="P152" s="37"/>
    </row>
    <row r="153" spans="6:16" ht="12.75">
      <c r="F153" s="37"/>
      <c r="G153" s="37"/>
      <c r="H153" s="37"/>
      <c r="I153" s="37"/>
      <c r="J153" s="37"/>
      <c r="K153" s="37"/>
      <c r="L153" s="37"/>
      <c r="M153" s="37"/>
      <c r="N153" s="37"/>
      <c r="O153" s="37"/>
      <c r="P153" s="37"/>
    </row>
    <row r="154" spans="6:16" ht="12.75">
      <c r="F154" s="37"/>
      <c r="G154" s="37"/>
      <c r="H154" s="37"/>
      <c r="I154" s="37"/>
      <c r="J154" s="37"/>
      <c r="K154" s="37"/>
      <c r="L154" s="37"/>
      <c r="M154" s="37"/>
      <c r="N154" s="37"/>
      <c r="O154" s="37"/>
      <c r="P154" s="37"/>
    </row>
    <row r="155" spans="6:16" ht="12.75">
      <c r="F155" s="37"/>
      <c r="G155" s="37"/>
      <c r="H155" s="37"/>
      <c r="I155" s="37"/>
      <c r="J155" s="37"/>
      <c r="K155" s="37"/>
      <c r="L155" s="37"/>
      <c r="M155" s="37"/>
      <c r="N155" s="37"/>
      <c r="O155" s="37"/>
      <c r="P155" s="37"/>
    </row>
    <row r="156" spans="6:16" ht="12.75">
      <c r="F156" s="37"/>
      <c r="G156" s="37"/>
      <c r="H156" s="37"/>
      <c r="I156" s="37"/>
      <c r="J156" s="37"/>
      <c r="K156" s="37"/>
      <c r="L156" s="37"/>
      <c r="M156" s="37"/>
      <c r="N156" s="37"/>
      <c r="O156" s="37"/>
      <c r="P156" s="37"/>
    </row>
    <row r="157" spans="6:16" ht="12.75">
      <c r="F157" s="37"/>
      <c r="G157" s="37"/>
      <c r="H157" s="37"/>
      <c r="I157" s="37"/>
      <c r="J157" s="37"/>
      <c r="K157" s="37"/>
      <c r="L157" s="37"/>
      <c r="M157" s="37"/>
      <c r="N157" s="37"/>
      <c r="O157" s="37"/>
      <c r="P157" s="37"/>
    </row>
    <row r="158" spans="6:16" ht="12.75">
      <c r="F158" s="37"/>
      <c r="G158" s="37"/>
      <c r="H158" s="37"/>
      <c r="I158" s="37"/>
      <c r="J158" s="37"/>
      <c r="K158" s="37"/>
      <c r="L158" s="37"/>
      <c r="M158" s="37"/>
      <c r="N158" s="37"/>
      <c r="O158" s="37"/>
      <c r="P158" s="37"/>
    </row>
    <row r="159" spans="6:16" ht="12.75">
      <c r="F159" s="37"/>
      <c r="G159" s="37"/>
      <c r="H159" s="37"/>
      <c r="I159" s="37"/>
      <c r="J159" s="37"/>
      <c r="K159" s="37"/>
      <c r="L159" s="37"/>
      <c r="M159" s="37"/>
      <c r="N159" s="37"/>
      <c r="O159" s="37"/>
      <c r="P159" s="37"/>
    </row>
    <row r="160" spans="6:16" ht="12.75">
      <c r="F160" s="37"/>
      <c r="G160" s="37"/>
      <c r="H160" s="37"/>
      <c r="I160" s="37"/>
      <c r="J160" s="37"/>
      <c r="K160" s="37"/>
      <c r="L160" s="37"/>
      <c r="M160" s="37"/>
      <c r="N160" s="37"/>
      <c r="O160" s="37"/>
      <c r="P160" s="37"/>
    </row>
    <row r="161" spans="6:16" ht="12.75">
      <c r="F161" s="37"/>
      <c r="G161" s="37"/>
      <c r="H161" s="37"/>
      <c r="I161" s="37"/>
      <c r="J161" s="37"/>
      <c r="K161" s="37"/>
      <c r="L161" s="37"/>
      <c r="M161" s="37"/>
      <c r="N161" s="37"/>
      <c r="O161" s="37"/>
      <c r="P161" s="37"/>
    </row>
    <row r="162" spans="6:16" ht="12.75">
      <c r="F162" s="37"/>
      <c r="G162" s="37"/>
      <c r="H162" s="37"/>
      <c r="I162" s="37"/>
      <c r="J162" s="37"/>
      <c r="K162" s="37"/>
      <c r="L162" s="37"/>
      <c r="M162" s="37"/>
      <c r="N162" s="37"/>
      <c r="O162" s="37"/>
      <c r="P162" s="37"/>
    </row>
    <row r="163" spans="6:16" ht="12.75">
      <c r="F163" s="37"/>
      <c r="G163" s="37"/>
      <c r="H163" s="37"/>
      <c r="I163" s="37"/>
      <c r="J163" s="37"/>
      <c r="K163" s="37"/>
      <c r="L163" s="37"/>
      <c r="M163" s="37"/>
      <c r="N163" s="37"/>
      <c r="O163" s="37"/>
      <c r="P163" s="37"/>
    </row>
    <row r="164" spans="6:16" ht="12.75">
      <c r="F164" s="37"/>
      <c r="G164" s="37"/>
      <c r="H164" s="37"/>
      <c r="I164" s="37"/>
      <c r="J164" s="37"/>
      <c r="K164" s="37"/>
      <c r="L164" s="37"/>
      <c r="M164" s="37"/>
      <c r="N164" s="37"/>
      <c r="O164" s="37"/>
      <c r="P164" s="37"/>
    </row>
    <row r="165" spans="6:16" ht="12.75">
      <c r="F165" s="37"/>
      <c r="G165" s="37"/>
      <c r="H165" s="37"/>
      <c r="I165" s="37"/>
      <c r="J165" s="37"/>
      <c r="K165" s="37"/>
      <c r="L165" s="37"/>
      <c r="M165" s="37"/>
      <c r="N165" s="37"/>
      <c r="O165" s="37"/>
      <c r="P165" s="37"/>
    </row>
    <row r="166" spans="6:16" ht="12.75">
      <c r="F166" s="37"/>
      <c r="G166" s="37"/>
      <c r="H166" s="37"/>
      <c r="I166" s="37"/>
      <c r="J166" s="37"/>
      <c r="K166" s="37"/>
      <c r="L166" s="37"/>
      <c r="M166" s="37"/>
      <c r="N166" s="37"/>
      <c r="O166" s="37"/>
      <c r="P166" s="37"/>
    </row>
    <row r="167" spans="6:16" ht="12.75">
      <c r="F167" s="37"/>
      <c r="G167" s="37"/>
      <c r="H167" s="37"/>
      <c r="I167" s="37"/>
      <c r="J167" s="37"/>
      <c r="K167" s="37"/>
      <c r="L167" s="37"/>
      <c r="M167" s="37"/>
      <c r="N167" s="37"/>
      <c r="O167" s="37"/>
      <c r="P167" s="37"/>
    </row>
    <row r="168" spans="6:16" ht="12.75">
      <c r="F168" s="37"/>
      <c r="G168" s="37"/>
      <c r="H168" s="37"/>
      <c r="I168" s="37"/>
      <c r="J168" s="37"/>
      <c r="K168" s="37"/>
      <c r="L168" s="37"/>
      <c r="M168" s="37"/>
      <c r="N168" s="37"/>
      <c r="O168" s="37"/>
      <c r="P168" s="37"/>
    </row>
    <row r="169" spans="6:16" ht="12.75">
      <c r="F169" s="37"/>
      <c r="G169" s="37"/>
      <c r="H169" s="37"/>
      <c r="I169" s="37"/>
      <c r="J169" s="37"/>
      <c r="K169" s="37"/>
      <c r="L169" s="37"/>
      <c r="M169" s="37"/>
      <c r="N169" s="37"/>
      <c r="O169" s="37"/>
      <c r="P169" s="37"/>
    </row>
    <row r="170" spans="6:16" ht="12.75">
      <c r="F170" s="37"/>
      <c r="G170" s="37"/>
      <c r="H170" s="37"/>
      <c r="I170" s="37"/>
      <c r="J170" s="37"/>
      <c r="K170" s="37"/>
      <c r="L170" s="37"/>
      <c r="M170" s="37"/>
      <c r="N170" s="37"/>
      <c r="O170" s="37"/>
      <c r="P170" s="37"/>
    </row>
    <row r="171" spans="6:16" ht="12.75">
      <c r="F171" s="37"/>
      <c r="G171" s="37"/>
      <c r="H171" s="37"/>
      <c r="I171" s="37"/>
      <c r="J171" s="37"/>
      <c r="K171" s="37"/>
      <c r="L171" s="37"/>
      <c r="M171" s="37"/>
      <c r="N171" s="37"/>
      <c r="O171" s="37"/>
      <c r="P171" s="37"/>
    </row>
    <row r="172" spans="6:16" ht="12.75">
      <c r="F172" s="37"/>
      <c r="G172" s="37"/>
      <c r="H172" s="37"/>
      <c r="I172" s="37"/>
      <c r="J172" s="37"/>
      <c r="K172" s="37"/>
      <c r="L172" s="37"/>
      <c r="M172" s="37"/>
      <c r="N172" s="37"/>
      <c r="O172" s="37"/>
      <c r="P172" s="37"/>
    </row>
    <row r="173" spans="6:16" ht="12.75">
      <c r="F173" s="37"/>
      <c r="G173" s="37"/>
      <c r="H173" s="37"/>
      <c r="I173" s="37"/>
      <c r="J173" s="37"/>
      <c r="K173" s="37"/>
      <c r="L173" s="37"/>
      <c r="M173" s="37"/>
      <c r="N173" s="37"/>
      <c r="O173" s="37"/>
      <c r="P173" s="37"/>
    </row>
    <row r="174" spans="6:16" ht="12.75">
      <c r="F174" s="37"/>
      <c r="G174" s="37"/>
      <c r="H174" s="37"/>
      <c r="I174" s="37"/>
      <c r="J174" s="37"/>
      <c r="K174" s="37"/>
      <c r="L174" s="37"/>
      <c r="M174" s="37"/>
      <c r="N174" s="37"/>
      <c r="O174" s="37"/>
      <c r="P174" s="37"/>
    </row>
    <row r="175" spans="6:16" ht="12.75">
      <c r="F175" s="37"/>
      <c r="G175" s="37"/>
      <c r="H175" s="37"/>
      <c r="I175" s="37"/>
      <c r="J175" s="37"/>
      <c r="K175" s="37"/>
      <c r="L175" s="37"/>
      <c r="M175" s="37"/>
      <c r="N175" s="37"/>
      <c r="O175" s="37"/>
      <c r="P175" s="37"/>
    </row>
    <row r="176" spans="6:16" ht="12.75">
      <c r="F176" s="37"/>
      <c r="G176" s="37"/>
      <c r="H176" s="37"/>
      <c r="I176" s="37"/>
      <c r="J176" s="37"/>
      <c r="K176" s="37"/>
      <c r="L176" s="37"/>
      <c r="M176" s="37"/>
      <c r="N176" s="37"/>
      <c r="O176" s="37"/>
      <c r="P176" s="37"/>
    </row>
    <row r="177" spans="6:16" ht="12.75">
      <c r="F177" s="37"/>
      <c r="G177" s="37"/>
      <c r="H177" s="37"/>
      <c r="I177" s="37"/>
      <c r="J177" s="37"/>
      <c r="K177" s="37"/>
      <c r="L177" s="37"/>
      <c r="M177" s="37"/>
      <c r="N177" s="37"/>
      <c r="O177" s="37"/>
      <c r="P177" s="37"/>
    </row>
    <row r="178" spans="6:16" ht="12.75">
      <c r="F178" s="37"/>
      <c r="G178" s="37"/>
      <c r="H178" s="37"/>
      <c r="I178" s="37"/>
      <c r="J178" s="37"/>
      <c r="K178" s="37"/>
      <c r="L178" s="37"/>
      <c r="M178" s="37"/>
      <c r="N178" s="37"/>
      <c r="O178" s="37"/>
      <c r="P178" s="37"/>
    </row>
    <row r="179" spans="6:16" ht="12.75">
      <c r="F179" s="37"/>
      <c r="G179" s="37"/>
      <c r="H179" s="37"/>
      <c r="I179" s="37"/>
      <c r="J179" s="37"/>
      <c r="K179" s="37"/>
      <c r="L179" s="37"/>
      <c r="M179" s="37"/>
      <c r="N179" s="37"/>
      <c r="O179" s="37"/>
      <c r="P179" s="37"/>
    </row>
    <row r="180" spans="6:16" ht="12.75">
      <c r="F180" s="37"/>
      <c r="G180" s="37"/>
      <c r="H180" s="37"/>
      <c r="I180" s="37"/>
      <c r="J180" s="37"/>
      <c r="K180" s="37"/>
      <c r="L180" s="37"/>
      <c r="M180" s="37"/>
      <c r="N180" s="37"/>
      <c r="O180" s="37"/>
      <c r="P180" s="37"/>
    </row>
    <row r="181" spans="6:16" ht="12.75">
      <c r="F181" s="37"/>
      <c r="G181" s="37"/>
      <c r="H181" s="37"/>
      <c r="I181" s="37"/>
      <c r="J181" s="37"/>
      <c r="K181" s="37"/>
      <c r="L181" s="37"/>
      <c r="M181" s="37"/>
      <c r="N181" s="37"/>
      <c r="O181" s="37"/>
      <c r="P181" s="37"/>
    </row>
    <row r="182" spans="6:16" ht="12.75">
      <c r="F182" s="37"/>
      <c r="G182" s="37"/>
      <c r="H182" s="37"/>
      <c r="I182" s="37"/>
      <c r="J182" s="37"/>
      <c r="K182" s="37"/>
      <c r="L182" s="37"/>
      <c r="M182" s="37"/>
      <c r="N182" s="37"/>
      <c r="O182" s="37"/>
      <c r="P182" s="37"/>
    </row>
    <row r="183" spans="6:16" ht="12.75">
      <c r="F183" s="37"/>
      <c r="G183" s="37"/>
      <c r="H183" s="37"/>
      <c r="I183" s="37"/>
      <c r="J183" s="37"/>
      <c r="K183" s="37"/>
      <c r="L183" s="37"/>
      <c r="M183" s="37"/>
      <c r="N183" s="37"/>
      <c r="O183" s="37"/>
      <c r="P183" s="37"/>
    </row>
    <row r="184" spans="6:16" ht="12.75">
      <c r="F184" s="37"/>
      <c r="G184" s="37"/>
      <c r="H184" s="37"/>
      <c r="I184" s="37"/>
      <c r="J184" s="37"/>
      <c r="K184" s="37"/>
      <c r="L184" s="37"/>
      <c r="M184" s="37"/>
      <c r="N184" s="37"/>
      <c r="O184" s="37"/>
      <c r="P184" s="37"/>
    </row>
    <row r="185" spans="6:16" ht="12.75">
      <c r="F185" s="37"/>
      <c r="G185" s="37"/>
      <c r="H185" s="37"/>
      <c r="I185" s="37"/>
      <c r="J185" s="37"/>
      <c r="K185" s="37"/>
      <c r="L185" s="37"/>
      <c r="M185" s="37"/>
      <c r="N185" s="37"/>
      <c r="O185" s="37"/>
      <c r="P185" s="37"/>
    </row>
    <row r="186" spans="6:16" ht="12.75">
      <c r="F186" s="37"/>
      <c r="G186" s="37"/>
      <c r="H186" s="37"/>
      <c r="I186" s="37"/>
      <c r="J186" s="37"/>
      <c r="K186" s="37"/>
      <c r="L186" s="37"/>
      <c r="M186" s="37"/>
      <c r="N186" s="37"/>
      <c r="O186" s="37"/>
      <c r="P186" s="37"/>
    </row>
    <row r="187" spans="6:16" ht="12.75">
      <c r="F187" s="37"/>
      <c r="G187" s="37"/>
      <c r="H187" s="37"/>
      <c r="I187" s="37"/>
      <c r="J187" s="37"/>
      <c r="K187" s="37"/>
      <c r="L187" s="37"/>
      <c r="M187" s="37"/>
      <c r="N187" s="37"/>
      <c r="O187" s="37"/>
      <c r="P187" s="37"/>
    </row>
    <row r="188" spans="6:16" ht="12.75">
      <c r="F188" s="37"/>
      <c r="G188" s="37"/>
      <c r="H188" s="37"/>
      <c r="I188" s="37"/>
      <c r="J188" s="37"/>
      <c r="K188" s="37"/>
      <c r="L188" s="37"/>
      <c r="M188" s="37"/>
      <c r="N188" s="37"/>
      <c r="O188" s="37"/>
      <c r="P188" s="37"/>
    </row>
    <row r="189" spans="6:16" ht="12.75">
      <c r="F189" s="37"/>
      <c r="G189" s="37"/>
      <c r="H189" s="37"/>
      <c r="I189" s="37"/>
      <c r="J189" s="37"/>
      <c r="K189" s="37"/>
      <c r="L189" s="37"/>
      <c r="M189" s="37"/>
      <c r="N189" s="37"/>
      <c r="O189" s="37"/>
      <c r="P189" s="37"/>
    </row>
    <row r="190" spans="6:16" ht="12.75">
      <c r="F190" s="37"/>
      <c r="G190" s="37"/>
      <c r="H190" s="37"/>
      <c r="I190" s="37"/>
      <c r="J190" s="37"/>
      <c r="K190" s="37"/>
      <c r="L190" s="37"/>
      <c r="M190" s="37"/>
      <c r="N190" s="37"/>
      <c r="O190" s="37"/>
      <c r="P190" s="37"/>
    </row>
    <row r="191" spans="6:16" ht="12.75">
      <c r="F191" s="37"/>
      <c r="G191" s="37"/>
      <c r="H191" s="37"/>
      <c r="I191" s="37"/>
      <c r="J191" s="37"/>
      <c r="K191" s="37"/>
      <c r="L191" s="37"/>
      <c r="M191" s="37"/>
      <c r="N191" s="37"/>
      <c r="O191" s="37"/>
      <c r="P191" s="37"/>
    </row>
    <row r="192" spans="6:16" ht="12.75">
      <c r="F192" s="37"/>
      <c r="G192" s="37"/>
      <c r="H192" s="37"/>
      <c r="I192" s="37"/>
      <c r="J192" s="37"/>
      <c r="K192" s="37"/>
      <c r="L192" s="37"/>
      <c r="M192" s="37"/>
      <c r="N192" s="37"/>
      <c r="O192" s="37"/>
      <c r="P192" s="37"/>
    </row>
    <row r="193" spans="6:16" ht="12.75">
      <c r="F193" s="37"/>
      <c r="G193" s="37"/>
      <c r="H193" s="37"/>
      <c r="I193" s="37"/>
      <c r="J193" s="37"/>
      <c r="K193" s="37"/>
      <c r="L193" s="37"/>
      <c r="M193" s="37"/>
      <c r="N193" s="37"/>
      <c r="O193" s="37"/>
      <c r="P193" s="37"/>
    </row>
    <row r="194" spans="6:16" ht="12.75">
      <c r="F194" s="37"/>
      <c r="G194" s="37"/>
      <c r="H194" s="37"/>
      <c r="I194" s="37"/>
      <c r="J194" s="37"/>
      <c r="K194" s="37"/>
      <c r="L194" s="37"/>
      <c r="M194" s="37"/>
      <c r="N194" s="37"/>
      <c r="O194" s="37"/>
      <c r="P194" s="37"/>
    </row>
    <row r="195" spans="6:16" ht="12.75">
      <c r="F195" s="37"/>
      <c r="G195" s="37"/>
      <c r="H195" s="37"/>
      <c r="I195" s="37"/>
      <c r="J195" s="37"/>
      <c r="K195" s="37"/>
      <c r="L195" s="37"/>
      <c r="M195" s="37"/>
      <c r="N195" s="37"/>
      <c r="O195" s="37"/>
      <c r="P195" s="37"/>
    </row>
    <row r="196" spans="6:16" ht="12.75">
      <c r="F196" s="37"/>
      <c r="G196" s="37"/>
      <c r="H196" s="37"/>
      <c r="I196" s="37"/>
      <c r="J196" s="37"/>
      <c r="K196" s="37"/>
      <c r="L196" s="37"/>
      <c r="M196" s="37"/>
      <c r="N196" s="37"/>
      <c r="O196" s="37"/>
      <c r="P196" s="37"/>
    </row>
    <row r="197" spans="6:16" ht="12.75">
      <c r="F197" s="37"/>
      <c r="G197" s="37"/>
      <c r="H197" s="37"/>
      <c r="I197" s="37"/>
      <c r="J197" s="37"/>
      <c r="K197" s="37"/>
      <c r="L197" s="37"/>
      <c r="M197" s="37"/>
      <c r="N197" s="37"/>
      <c r="O197" s="37"/>
      <c r="P197" s="37"/>
    </row>
    <row r="198" spans="6:16" ht="12.75">
      <c r="F198" s="37"/>
      <c r="G198" s="37"/>
      <c r="H198" s="37"/>
      <c r="I198" s="37"/>
      <c r="J198" s="37"/>
      <c r="K198" s="37"/>
      <c r="L198" s="37"/>
      <c r="M198" s="37"/>
      <c r="N198" s="37"/>
      <c r="O198" s="37"/>
      <c r="P198" s="37"/>
    </row>
    <row r="199" spans="6:16" ht="12.75">
      <c r="F199" s="37"/>
      <c r="G199" s="37"/>
      <c r="H199" s="37"/>
      <c r="I199" s="37"/>
      <c r="J199" s="37"/>
      <c r="K199" s="37"/>
      <c r="L199" s="37"/>
      <c r="M199" s="37"/>
      <c r="N199" s="37"/>
      <c r="O199" s="37"/>
      <c r="P199" s="37"/>
    </row>
    <row r="200" spans="6:16" ht="12.75">
      <c r="F200" s="37"/>
      <c r="G200" s="37"/>
      <c r="H200" s="37"/>
      <c r="I200" s="37"/>
      <c r="J200" s="37"/>
      <c r="K200" s="37"/>
      <c r="L200" s="37"/>
      <c r="M200" s="37"/>
      <c r="N200" s="37"/>
      <c r="O200" s="37"/>
      <c r="P200" s="37"/>
    </row>
    <row r="201" spans="6:16" ht="12.75">
      <c r="F201" s="37"/>
      <c r="G201" s="37"/>
      <c r="H201" s="37"/>
      <c r="I201" s="37"/>
      <c r="J201" s="37"/>
      <c r="K201" s="37"/>
      <c r="L201" s="37"/>
      <c r="M201" s="37"/>
      <c r="N201" s="37"/>
      <c r="O201" s="37"/>
      <c r="P201" s="37"/>
    </row>
    <row r="202" spans="6:16" ht="12.75">
      <c r="F202" s="37"/>
      <c r="G202" s="37"/>
      <c r="H202" s="37"/>
      <c r="I202" s="37"/>
      <c r="J202" s="37"/>
      <c r="K202" s="37"/>
      <c r="L202" s="37"/>
      <c r="M202" s="37"/>
      <c r="N202" s="37"/>
      <c r="O202" s="37"/>
      <c r="P202" s="37"/>
    </row>
    <row r="203" spans="6:16" ht="12.75">
      <c r="F203" s="37"/>
      <c r="G203" s="37"/>
      <c r="H203" s="37"/>
      <c r="I203" s="37"/>
      <c r="J203" s="37"/>
      <c r="K203" s="37"/>
      <c r="L203" s="37"/>
      <c r="M203" s="37"/>
      <c r="N203" s="37"/>
      <c r="O203" s="37"/>
      <c r="P203" s="37"/>
    </row>
    <row r="204" spans="6:16" ht="12.75">
      <c r="F204" s="37"/>
      <c r="G204" s="37"/>
      <c r="H204" s="37"/>
      <c r="I204" s="37"/>
      <c r="J204" s="37"/>
      <c r="K204" s="37"/>
      <c r="L204" s="37"/>
      <c r="M204" s="37"/>
      <c r="N204" s="37"/>
      <c r="O204" s="37"/>
      <c r="P204" s="37"/>
    </row>
    <row r="205" spans="6:16" ht="12.75">
      <c r="F205" s="37"/>
      <c r="G205" s="37"/>
      <c r="H205" s="37"/>
      <c r="I205" s="37"/>
      <c r="J205" s="37"/>
      <c r="K205" s="37"/>
      <c r="L205" s="37"/>
      <c r="M205" s="37"/>
      <c r="N205" s="37"/>
      <c r="O205" s="37"/>
      <c r="P205" s="37"/>
    </row>
    <row r="206" spans="6:16" ht="12.75">
      <c r="F206" s="37"/>
      <c r="G206" s="37"/>
      <c r="H206" s="37"/>
      <c r="I206" s="37"/>
      <c r="J206" s="37"/>
      <c r="K206" s="37"/>
      <c r="L206" s="37"/>
      <c r="M206" s="37"/>
      <c r="N206" s="37"/>
      <c r="O206" s="37"/>
      <c r="P206" s="37"/>
    </row>
    <row r="207" spans="6:16" ht="12.75">
      <c r="F207" s="37"/>
      <c r="G207" s="37"/>
      <c r="H207" s="37"/>
      <c r="I207" s="37"/>
      <c r="J207" s="37"/>
      <c r="K207" s="37"/>
      <c r="L207" s="37"/>
      <c r="M207" s="37"/>
      <c r="N207" s="37"/>
      <c r="O207" s="37"/>
      <c r="P207" s="37"/>
    </row>
    <row r="208" spans="6:16" ht="12.75">
      <c r="F208" s="37"/>
      <c r="G208" s="37"/>
      <c r="H208" s="37"/>
      <c r="I208" s="37"/>
      <c r="J208" s="37"/>
      <c r="K208" s="37"/>
      <c r="L208" s="37"/>
      <c r="M208" s="37"/>
      <c r="N208" s="37"/>
      <c r="O208" s="37"/>
      <c r="P208" s="37"/>
    </row>
    <row r="209" spans="6:16" ht="12.75">
      <c r="F209" s="37"/>
      <c r="G209" s="37"/>
      <c r="H209" s="37"/>
      <c r="I209" s="37"/>
      <c r="J209" s="37"/>
      <c r="K209" s="37"/>
      <c r="L209" s="37"/>
      <c r="M209" s="37"/>
      <c r="N209" s="37"/>
      <c r="O209" s="37"/>
      <c r="P209" s="37"/>
    </row>
    <row r="210" spans="6:16" ht="12.75">
      <c r="F210" s="37"/>
      <c r="G210" s="37"/>
      <c r="H210" s="37"/>
      <c r="I210" s="37"/>
      <c r="J210" s="37"/>
      <c r="K210" s="37"/>
      <c r="L210" s="37"/>
      <c r="M210" s="37"/>
      <c r="N210" s="37"/>
      <c r="O210" s="37"/>
      <c r="P210" s="37"/>
    </row>
    <row r="211" spans="6:16" ht="12.75">
      <c r="F211" s="37"/>
      <c r="G211" s="37"/>
      <c r="H211" s="37"/>
      <c r="I211" s="37"/>
      <c r="J211" s="37"/>
      <c r="K211" s="37"/>
      <c r="L211" s="37"/>
      <c r="M211" s="37"/>
      <c r="N211" s="37"/>
      <c r="O211" s="37"/>
      <c r="P211" s="37"/>
    </row>
    <row r="212" spans="6:16" ht="12.75">
      <c r="F212" s="37"/>
      <c r="G212" s="37"/>
      <c r="H212" s="37"/>
      <c r="I212" s="37"/>
      <c r="J212" s="37"/>
      <c r="K212" s="37"/>
      <c r="L212" s="37"/>
      <c r="M212" s="37"/>
      <c r="N212" s="37"/>
      <c r="O212" s="37"/>
      <c r="P212" s="37"/>
    </row>
    <row r="213" spans="6:16" ht="12.75">
      <c r="F213" s="37"/>
      <c r="G213" s="37"/>
      <c r="H213" s="37"/>
      <c r="I213" s="37"/>
      <c r="J213" s="37"/>
      <c r="K213" s="37"/>
      <c r="L213" s="37"/>
      <c r="M213" s="37"/>
      <c r="N213" s="37"/>
      <c r="O213" s="37"/>
      <c r="P213" s="37"/>
    </row>
    <row r="214" spans="6:16" ht="12.75">
      <c r="F214" s="37"/>
      <c r="G214" s="37"/>
      <c r="H214" s="37"/>
      <c r="I214" s="37"/>
      <c r="J214" s="37"/>
      <c r="K214" s="37"/>
      <c r="L214" s="37"/>
      <c r="M214" s="37"/>
      <c r="N214" s="37"/>
      <c r="O214" s="37"/>
      <c r="P214" s="37"/>
    </row>
    <row r="215" spans="6:16" ht="12.75">
      <c r="F215" s="37"/>
      <c r="G215" s="37"/>
      <c r="H215" s="37"/>
      <c r="I215" s="37"/>
      <c r="J215" s="37"/>
      <c r="K215" s="37"/>
      <c r="L215" s="37"/>
      <c r="M215" s="37"/>
      <c r="N215" s="37"/>
      <c r="O215" s="37"/>
      <c r="P215" s="37"/>
    </row>
    <row r="216" spans="6:16" ht="12.75">
      <c r="F216" s="37"/>
      <c r="G216" s="37"/>
      <c r="H216" s="37"/>
      <c r="I216" s="37"/>
      <c r="J216" s="37"/>
      <c r="K216" s="37"/>
      <c r="L216" s="37"/>
      <c r="M216" s="37"/>
      <c r="N216" s="37"/>
      <c r="O216" s="37"/>
      <c r="P216" s="37"/>
    </row>
    <row r="217" spans="6:16" ht="12.75">
      <c r="F217" s="37"/>
      <c r="G217" s="37"/>
      <c r="H217" s="37"/>
      <c r="I217" s="37"/>
      <c r="J217" s="37"/>
      <c r="K217" s="37"/>
      <c r="L217" s="37"/>
      <c r="M217" s="37"/>
      <c r="N217" s="37"/>
      <c r="O217" s="37"/>
      <c r="P217" s="37"/>
    </row>
    <row r="218" spans="6:16" ht="12.75">
      <c r="F218" s="37"/>
      <c r="G218" s="37"/>
      <c r="H218" s="37"/>
      <c r="I218" s="37"/>
      <c r="J218" s="37"/>
      <c r="K218" s="37"/>
      <c r="L218" s="37"/>
      <c r="M218" s="37"/>
      <c r="N218" s="37"/>
      <c r="O218" s="37"/>
      <c r="P218" s="37"/>
    </row>
    <row r="219" spans="6:16" ht="12.75">
      <c r="F219" s="37"/>
      <c r="G219" s="37"/>
      <c r="H219" s="37"/>
      <c r="I219" s="37"/>
      <c r="J219" s="37"/>
      <c r="K219" s="37"/>
      <c r="L219" s="37"/>
      <c r="M219" s="37"/>
      <c r="N219" s="37"/>
      <c r="O219" s="37"/>
      <c r="P219" s="37"/>
    </row>
    <row r="220" spans="6:16" ht="12.75">
      <c r="F220" s="37"/>
      <c r="G220" s="37"/>
      <c r="H220" s="37"/>
      <c r="I220" s="37"/>
      <c r="J220" s="37"/>
      <c r="K220" s="37"/>
      <c r="L220" s="37"/>
      <c r="M220" s="37"/>
      <c r="N220" s="37"/>
      <c r="O220" s="37"/>
      <c r="P220" s="37"/>
    </row>
    <row r="221" spans="6:16" ht="12.75">
      <c r="F221" s="37"/>
      <c r="G221" s="37"/>
      <c r="H221" s="37"/>
      <c r="I221" s="37"/>
      <c r="J221" s="37"/>
      <c r="K221" s="37"/>
      <c r="L221" s="37"/>
      <c r="M221" s="37"/>
      <c r="N221" s="37"/>
      <c r="O221" s="37"/>
      <c r="P221" s="37"/>
    </row>
    <row r="222" spans="6:16" ht="12.75">
      <c r="F222" s="37"/>
      <c r="G222" s="37"/>
      <c r="H222" s="37"/>
      <c r="I222" s="37"/>
      <c r="J222" s="37"/>
      <c r="K222" s="37"/>
      <c r="L222" s="37"/>
      <c r="M222" s="37"/>
      <c r="N222" s="37"/>
      <c r="O222" s="37"/>
      <c r="P222" s="37"/>
    </row>
    <row r="223" spans="6:16" ht="12.75">
      <c r="F223" s="37"/>
      <c r="G223" s="37"/>
      <c r="H223" s="37"/>
      <c r="I223" s="37"/>
      <c r="J223" s="37"/>
      <c r="K223" s="37"/>
      <c r="L223" s="37"/>
      <c r="M223" s="37"/>
      <c r="N223" s="37"/>
      <c r="O223" s="37"/>
      <c r="P223" s="37"/>
    </row>
    <row r="224" spans="6:16" ht="12.75">
      <c r="F224" s="37"/>
      <c r="G224" s="37"/>
      <c r="H224" s="37"/>
      <c r="I224" s="37"/>
      <c r="J224" s="37"/>
      <c r="K224" s="37"/>
      <c r="L224" s="37"/>
      <c r="M224" s="37"/>
      <c r="N224" s="37"/>
      <c r="O224" s="37"/>
      <c r="P224" s="37"/>
    </row>
    <row r="225" spans="6:16" ht="12.75">
      <c r="F225" s="37"/>
      <c r="G225" s="37"/>
      <c r="H225" s="37"/>
      <c r="I225" s="37"/>
      <c r="J225" s="37"/>
      <c r="K225" s="37"/>
      <c r="L225" s="37"/>
      <c r="M225" s="37"/>
      <c r="N225" s="37"/>
      <c r="O225" s="37"/>
      <c r="P225" s="37"/>
    </row>
    <row r="226" spans="6:16" ht="12.75">
      <c r="F226" s="37"/>
      <c r="G226" s="37"/>
      <c r="H226" s="37"/>
      <c r="I226" s="37"/>
      <c r="J226" s="37"/>
      <c r="K226" s="37"/>
      <c r="L226" s="37"/>
      <c r="M226" s="37"/>
      <c r="N226" s="37"/>
      <c r="O226" s="37"/>
      <c r="P226" s="37"/>
    </row>
    <row r="227" spans="6:16" ht="12.75">
      <c r="F227" s="37"/>
      <c r="G227" s="37"/>
      <c r="H227" s="37"/>
      <c r="I227" s="37"/>
      <c r="J227" s="37"/>
      <c r="K227" s="37"/>
      <c r="L227" s="37"/>
      <c r="M227" s="37"/>
      <c r="N227" s="37"/>
      <c r="O227" s="37"/>
      <c r="P227" s="37"/>
    </row>
    <row r="228" spans="6:16" ht="12.75">
      <c r="F228" s="37"/>
      <c r="G228" s="37"/>
      <c r="H228" s="37"/>
      <c r="I228" s="37"/>
      <c r="J228" s="37"/>
      <c r="K228" s="37"/>
      <c r="L228" s="37"/>
      <c r="M228" s="37"/>
      <c r="N228" s="37"/>
      <c r="O228" s="37"/>
      <c r="P228" s="37"/>
    </row>
    <row r="229" spans="6:16" ht="12.75">
      <c r="F229" s="37"/>
      <c r="G229" s="37"/>
      <c r="H229" s="37"/>
      <c r="I229" s="37"/>
      <c r="J229" s="37"/>
      <c r="K229" s="37"/>
      <c r="L229" s="37"/>
      <c r="M229" s="37"/>
      <c r="N229" s="37"/>
      <c r="O229" s="37"/>
      <c r="P229" s="37"/>
    </row>
    <row r="230" spans="6:16" ht="12.75">
      <c r="F230" s="37"/>
      <c r="G230" s="37"/>
      <c r="H230" s="37"/>
      <c r="I230" s="37"/>
      <c r="J230" s="37"/>
      <c r="K230" s="37"/>
      <c r="L230" s="37"/>
      <c r="M230" s="37"/>
      <c r="N230" s="37"/>
      <c r="O230" s="37"/>
      <c r="P230" s="37"/>
    </row>
    <row r="231" spans="6:16" ht="12.75">
      <c r="F231" s="37"/>
      <c r="G231" s="37"/>
      <c r="H231" s="37"/>
      <c r="I231" s="37"/>
      <c r="J231" s="37"/>
      <c r="K231" s="37"/>
      <c r="L231" s="37"/>
      <c r="M231" s="37"/>
      <c r="N231" s="37"/>
      <c r="O231" s="37"/>
      <c r="P231" s="37"/>
    </row>
    <row r="232" spans="6:16" ht="12.75">
      <c r="F232" s="37"/>
      <c r="G232" s="37"/>
      <c r="H232" s="37"/>
      <c r="I232" s="37"/>
      <c r="J232" s="37"/>
      <c r="K232" s="37"/>
      <c r="L232" s="37"/>
      <c r="M232" s="37"/>
      <c r="N232" s="37"/>
      <c r="O232" s="37"/>
      <c r="P232" s="37"/>
    </row>
    <row r="233" spans="6:16" ht="12.75">
      <c r="F233" s="37"/>
      <c r="G233" s="37"/>
      <c r="H233" s="37"/>
      <c r="I233" s="37"/>
      <c r="J233" s="37"/>
      <c r="K233" s="37"/>
      <c r="L233" s="37"/>
      <c r="M233" s="37"/>
      <c r="N233" s="37"/>
      <c r="O233" s="37"/>
      <c r="P233" s="37"/>
    </row>
    <row r="234" spans="6:16" ht="12.75">
      <c r="F234" s="37"/>
      <c r="G234" s="37"/>
      <c r="H234" s="37"/>
      <c r="I234" s="37"/>
      <c r="J234" s="37"/>
      <c r="K234" s="37"/>
      <c r="L234" s="37"/>
      <c r="M234" s="37"/>
      <c r="N234" s="37"/>
      <c r="O234" s="37"/>
      <c r="P234" s="37"/>
    </row>
    <row r="235" spans="6:16" ht="12.75">
      <c r="F235" s="37"/>
      <c r="G235" s="37"/>
      <c r="H235" s="37"/>
      <c r="I235" s="37"/>
      <c r="J235" s="37"/>
      <c r="K235" s="37"/>
      <c r="L235" s="37"/>
      <c r="M235" s="37"/>
      <c r="N235" s="37"/>
      <c r="O235" s="37"/>
      <c r="P235" s="37"/>
    </row>
    <row r="236" spans="6:16" ht="12.75">
      <c r="F236" s="37"/>
      <c r="G236" s="37"/>
      <c r="H236" s="37"/>
      <c r="I236" s="37"/>
      <c r="J236" s="37"/>
      <c r="K236" s="37"/>
      <c r="L236" s="37"/>
      <c r="M236" s="37"/>
      <c r="N236" s="37"/>
      <c r="O236" s="37"/>
      <c r="P236" s="37"/>
    </row>
    <row r="237" spans="6:16" ht="12.75">
      <c r="F237" s="37"/>
      <c r="G237" s="37"/>
      <c r="H237" s="37"/>
      <c r="I237" s="37"/>
      <c r="J237" s="37"/>
      <c r="K237" s="37"/>
      <c r="L237" s="37"/>
      <c r="M237" s="37"/>
      <c r="N237" s="37"/>
      <c r="O237" s="37"/>
      <c r="P237" s="37"/>
    </row>
    <row r="238" spans="6:16" ht="12.75">
      <c r="F238" s="37"/>
      <c r="G238" s="37"/>
      <c r="H238" s="37"/>
      <c r="I238" s="37"/>
      <c r="J238" s="37"/>
      <c r="K238" s="37"/>
      <c r="L238" s="37"/>
      <c r="M238" s="37"/>
      <c r="N238" s="37"/>
      <c r="O238" s="37"/>
      <c r="P238" s="37"/>
    </row>
    <row r="239" spans="6:16" ht="12.75">
      <c r="F239" s="37"/>
      <c r="G239" s="37"/>
      <c r="H239" s="37"/>
      <c r="I239" s="37"/>
      <c r="J239" s="37"/>
      <c r="K239" s="37"/>
      <c r="L239" s="37"/>
      <c r="M239" s="37"/>
      <c r="N239" s="37"/>
      <c r="O239" s="37"/>
      <c r="P239" s="37"/>
    </row>
    <row r="240" spans="6:16" ht="12.75">
      <c r="F240" s="37"/>
      <c r="G240" s="37"/>
      <c r="H240" s="37"/>
      <c r="I240" s="37"/>
      <c r="J240" s="37"/>
      <c r="K240" s="37"/>
      <c r="L240" s="37"/>
      <c r="M240" s="37"/>
      <c r="N240" s="37"/>
      <c r="O240" s="37"/>
      <c r="P240" s="37"/>
    </row>
    <row r="241" spans="6:16" ht="12.75">
      <c r="F241" s="37"/>
      <c r="G241" s="37"/>
      <c r="H241" s="37"/>
      <c r="I241" s="37"/>
      <c r="J241" s="37"/>
      <c r="K241" s="37"/>
      <c r="L241" s="37"/>
      <c r="M241" s="37"/>
      <c r="N241" s="37"/>
      <c r="O241" s="37"/>
      <c r="P241" s="37"/>
    </row>
    <row r="242" spans="6:16" ht="12.75">
      <c r="F242" s="37"/>
      <c r="G242" s="37"/>
      <c r="H242" s="37"/>
      <c r="I242" s="37"/>
      <c r="J242" s="37"/>
      <c r="K242" s="37"/>
      <c r="L242" s="37"/>
      <c r="M242" s="37"/>
      <c r="N242" s="37"/>
      <c r="O242" s="37"/>
      <c r="P242" s="37"/>
    </row>
    <row r="243" spans="6:16" ht="12.75">
      <c r="F243" s="37"/>
      <c r="G243" s="37"/>
      <c r="H243" s="37"/>
      <c r="I243" s="37"/>
      <c r="J243" s="37"/>
      <c r="K243" s="37"/>
      <c r="L243" s="37"/>
      <c r="M243" s="37"/>
      <c r="N243" s="37"/>
      <c r="O243" s="37"/>
      <c r="P243" s="37"/>
    </row>
    <row r="244" spans="6:16" ht="12.75">
      <c r="F244" s="37"/>
      <c r="G244" s="37"/>
      <c r="H244" s="37"/>
      <c r="I244" s="37"/>
      <c r="J244" s="37"/>
      <c r="K244" s="37"/>
      <c r="L244" s="37"/>
      <c r="M244" s="37"/>
      <c r="N244" s="37"/>
      <c r="O244" s="37"/>
      <c r="P244" s="37"/>
    </row>
    <row r="245" spans="6:16" ht="12.75">
      <c r="F245" s="37"/>
      <c r="G245" s="37"/>
      <c r="H245" s="37"/>
      <c r="I245" s="37"/>
      <c r="J245" s="37"/>
      <c r="K245" s="37"/>
      <c r="L245" s="37"/>
      <c r="M245" s="37"/>
      <c r="N245" s="37"/>
      <c r="O245" s="37"/>
      <c r="P245" s="37"/>
    </row>
    <row r="246" spans="6:16" ht="12.75">
      <c r="F246" s="37"/>
      <c r="G246" s="37"/>
      <c r="H246" s="37"/>
      <c r="I246" s="37"/>
      <c r="J246" s="37"/>
      <c r="K246" s="37"/>
      <c r="L246" s="37"/>
      <c r="M246" s="37"/>
      <c r="N246" s="37"/>
      <c r="O246" s="37"/>
      <c r="P246" s="37"/>
    </row>
    <row r="247" spans="6:16" ht="12.75">
      <c r="F247" s="37"/>
      <c r="G247" s="37"/>
      <c r="H247" s="37"/>
      <c r="I247" s="37"/>
      <c r="J247" s="37"/>
      <c r="K247" s="37"/>
      <c r="L247" s="37"/>
      <c r="M247" s="37"/>
      <c r="N247" s="37"/>
      <c r="O247" s="37"/>
      <c r="P247" s="37"/>
    </row>
    <row r="248" spans="6:16" ht="12.75">
      <c r="F248" s="37"/>
      <c r="G248" s="37"/>
      <c r="H248" s="37"/>
      <c r="I248" s="37"/>
      <c r="J248" s="37"/>
      <c r="K248" s="37"/>
      <c r="L248" s="37"/>
      <c r="M248" s="37"/>
      <c r="N248" s="37"/>
      <c r="O248" s="37"/>
      <c r="P248" s="37"/>
    </row>
    <row r="249" spans="6:16" ht="12.75">
      <c r="F249" s="37"/>
      <c r="G249" s="37"/>
      <c r="H249" s="37"/>
      <c r="I249" s="37"/>
      <c r="J249" s="37"/>
      <c r="K249" s="37"/>
      <c r="L249" s="37"/>
      <c r="M249" s="37"/>
      <c r="N249" s="37"/>
      <c r="O249" s="37"/>
      <c r="P249" s="37"/>
    </row>
    <row r="250" spans="6:16" ht="12.75">
      <c r="F250" s="37"/>
      <c r="G250" s="37"/>
      <c r="H250" s="37"/>
      <c r="I250" s="37"/>
      <c r="J250" s="37"/>
      <c r="K250" s="37"/>
      <c r="L250" s="37"/>
      <c r="M250" s="37"/>
      <c r="N250" s="37"/>
      <c r="O250" s="37"/>
      <c r="P250" s="37"/>
    </row>
    <row r="251" spans="6:16" ht="12.75">
      <c r="F251" s="37"/>
      <c r="G251" s="37"/>
      <c r="H251" s="37"/>
      <c r="I251" s="37"/>
      <c r="J251" s="37"/>
      <c r="K251" s="37"/>
      <c r="L251" s="37"/>
      <c r="M251" s="37"/>
      <c r="N251" s="37"/>
      <c r="O251" s="37"/>
      <c r="P251" s="37"/>
    </row>
    <row r="252" spans="6:16" ht="12.75">
      <c r="F252" s="37"/>
      <c r="G252" s="37"/>
      <c r="H252" s="37"/>
      <c r="I252" s="37"/>
      <c r="J252" s="37"/>
      <c r="K252" s="37"/>
      <c r="L252" s="37"/>
      <c r="M252" s="37"/>
      <c r="N252" s="37"/>
      <c r="O252" s="37"/>
      <c r="P252" s="37"/>
    </row>
    <row r="253" spans="6:16" ht="12.75">
      <c r="F253" s="37"/>
      <c r="G253" s="37"/>
      <c r="H253" s="37"/>
      <c r="I253" s="37"/>
      <c r="J253" s="37"/>
      <c r="K253" s="37"/>
      <c r="L253" s="37"/>
      <c r="M253" s="37"/>
      <c r="N253" s="37"/>
      <c r="O253" s="37"/>
      <c r="P253" s="37"/>
    </row>
    <row r="254" spans="6:16" ht="12.75">
      <c r="F254" s="37"/>
      <c r="G254" s="37"/>
      <c r="H254" s="37"/>
      <c r="I254" s="37"/>
      <c r="J254" s="37"/>
      <c r="K254" s="37"/>
      <c r="L254" s="37"/>
      <c r="M254" s="37"/>
      <c r="N254" s="37"/>
      <c r="O254" s="37"/>
      <c r="P254" s="37"/>
    </row>
    <row r="255" spans="6:16" ht="12.75">
      <c r="F255" s="37"/>
      <c r="G255" s="37"/>
      <c r="H255" s="37"/>
      <c r="I255" s="37"/>
      <c r="J255" s="37"/>
      <c r="K255" s="37"/>
      <c r="L255" s="37"/>
      <c r="M255" s="37"/>
      <c r="N255" s="37"/>
      <c r="O255" s="37"/>
      <c r="P255" s="37"/>
    </row>
    <row r="256" spans="6:16" ht="12.75">
      <c r="F256" s="37"/>
      <c r="G256" s="37"/>
      <c r="H256" s="37"/>
      <c r="I256" s="37"/>
      <c r="J256" s="37"/>
      <c r="K256" s="37"/>
      <c r="L256" s="37"/>
      <c r="M256" s="37"/>
      <c r="N256" s="37"/>
      <c r="O256" s="37"/>
      <c r="P256" s="37"/>
    </row>
    <row r="257" spans="6:16" ht="12.75">
      <c r="F257" s="37"/>
      <c r="G257" s="37"/>
      <c r="H257" s="37"/>
      <c r="I257" s="37"/>
      <c r="J257" s="37"/>
      <c r="K257" s="37"/>
      <c r="L257" s="37"/>
      <c r="M257" s="37"/>
      <c r="N257" s="37"/>
      <c r="O257" s="37"/>
      <c r="P257" s="37"/>
    </row>
    <row r="258" spans="6:16" ht="12.75">
      <c r="F258" s="37"/>
      <c r="G258" s="37"/>
      <c r="H258" s="37"/>
      <c r="I258" s="37"/>
      <c r="J258" s="37"/>
      <c r="K258" s="37"/>
      <c r="L258" s="37"/>
      <c r="M258" s="37"/>
      <c r="N258" s="37"/>
      <c r="O258" s="37"/>
      <c r="P258" s="37"/>
    </row>
    <row r="259" spans="6:16" ht="12.75">
      <c r="F259" s="37"/>
      <c r="G259" s="37"/>
      <c r="H259" s="37"/>
      <c r="I259" s="37"/>
      <c r="J259" s="37"/>
      <c r="K259" s="37"/>
      <c r="L259" s="37"/>
      <c r="M259" s="37"/>
      <c r="N259" s="37"/>
      <c r="O259" s="37"/>
      <c r="P259" s="37"/>
    </row>
    <row r="260" spans="6:16" ht="12.75">
      <c r="F260" s="37"/>
      <c r="G260" s="37"/>
      <c r="H260" s="37"/>
      <c r="I260" s="37"/>
      <c r="J260" s="37"/>
      <c r="K260" s="37"/>
      <c r="L260" s="37"/>
      <c r="M260" s="37"/>
      <c r="N260" s="37"/>
      <c r="O260" s="37"/>
      <c r="P260" s="37"/>
    </row>
    <row r="261" spans="6:16" ht="12.75">
      <c r="F261" s="37"/>
      <c r="G261" s="37"/>
      <c r="H261" s="37"/>
      <c r="I261" s="37"/>
      <c r="J261" s="37"/>
      <c r="K261" s="37"/>
      <c r="L261" s="37"/>
      <c r="M261" s="37"/>
      <c r="N261" s="37"/>
      <c r="O261" s="37"/>
      <c r="P261" s="37"/>
    </row>
    <row r="262" spans="6:16" ht="12.75">
      <c r="F262" s="37"/>
      <c r="G262" s="37"/>
      <c r="H262" s="37"/>
      <c r="I262" s="37"/>
      <c r="J262" s="37"/>
      <c r="K262" s="37"/>
      <c r="L262" s="37"/>
      <c r="M262" s="37"/>
      <c r="N262" s="37"/>
      <c r="O262" s="37"/>
      <c r="P262" s="37"/>
    </row>
    <row r="263" spans="6:16" ht="12.75">
      <c r="F263" s="37"/>
      <c r="G263" s="37"/>
      <c r="H263" s="37"/>
      <c r="I263" s="37"/>
      <c r="J263" s="37"/>
      <c r="K263" s="37"/>
      <c r="L263" s="37"/>
      <c r="M263" s="37"/>
      <c r="N263" s="37"/>
      <c r="O263" s="37"/>
      <c r="P263" s="37"/>
    </row>
    <row r="264" spans="6:16" ht="12.75">
      <c r="F264" s="37"/>
      <c r="G264" s="37"/>
      <c r="H264" s="37"/>
      <c r="I264" s="37"/>
      <c r="J264" s="37"/>
      <c r="K264" s="37"/>
      <c r="L264" s="37"/>
      <c r="M264" s="37"/>
      <c r="N264" s="37"/>
      <c r="O264" s="37"/>
      <c r="P264" s="37"/>
    </row>
    <row r="265" spans="6:16" ht="12.75">
      <c r="F265" s="37"/>
      <c r="G265" s="37"/>
      <c r="H265" s="37"/>
      <c r="I265" s="37"/>
      <c r="J265" s="37"/>
      <c r="K265" s="37"/>
      <c r="L265" s="37"/>
      <c r="M265" s="37"/>
      <c r="N265" s="37"/>
      <c r="O265" s="37"/>
      <c r="P265" s="37"/>
    </row>
    <row r="266" spans="6:16" ht="12.75">
      <c r="F266" s="37"/>
      <c r="G266" s="37"/>
      <c r="H266" s="37"/>
      <c r="I266" s="37"/>
      <c r="J266" s="37"/>
      <c r="K266" s="37"/>
      <c r="L266" s="37"/>
      <c r="M266" s="37"/>
      <c r="N266" s="37"/>
      <c r="O266" s="37"/>
      <c r="P266" s="37"/>
    </row>
    <row r="267" spans="6:16" ht="12.75">
      <c r="F267" s="37"/>
      <c r="G267" s="37"/>
      <c r="H267" s="37"/>
      <c r="I267" s="37"/>
      <c r="J267" s="37"/>
      <c r="K267" s="37"/>
      <c r="L267" s="37"/>
      <c r="M267" s="37"/>
      <c r="N267" s="37"/>
      <c r="O267" s="37"/>
      <c r="P267" s="37"/>
    </row>
    <row r="268" spans="6:16" ht="12.75">
      <c r="F268" s="37"/>
      <c r="G268" s="37"/>
      <c r="H268" s="37"/>
      <c r="I268" s="37"/>
      <c r="J268" s="37"/>
      <c r="K268" s="37"/>
      <c r="L268" s="37"/>
      <c r="M268" s="37"/>
      <c r="N268" s="37"/>
      <c r="O268" s="37"/>
      <c r="P268" s="37"/>
    </row>
    <row r="269" spans="6:16" ht="12.75">
      <c r="F269" s="37"/>
      <c r="G269" s="37"/>
      <c r="H269" s="37"/>
      <c r="I269" s="37"/>
      <c r="J269" s="37"/>
      <c r="K269" s="37"/>
      <c r="L269" s="37"/>
      <c r="M269" s="37"/>
      <c r="N269" s="37"/>
      <c r="O269" s="37"/>
      <c r="P269" s="37"/>
    </row>
    <row r="270" spans="6:16" ht="12.75">
      <c r="F270" s="37"/>
      <c r="G270" s="37"/>
      <c r="H270" s="37"/>
      <c r="I270" s="37"/>
      <c r="J270" s="37"/>
      <c r="K270" s="37"/>
      <c r="L270" s="37"/>
      <c r="M270" s="37"/>
      <c r="N270" s="37"/>
      <c r="O270" s="37"/>
      <c r="P270" s="37"/>
    </row>
    <row r="271" spans="6:16" ht="12.75">
      <c r="F271" s="37"/>
      <c r="G271" s="37"/>
      <c r="H271" s="37"/>
      <c r="I271" s="37"/>
      <c r="J271" s="37"/>
      <c r="K271" s="37"/>
      <c r="L271" s="37"/>
      <c r="M271" s="37"/>
      <c r="N271" s="37"/>
      <c r="O271" s="37"/>
      <c r="P271" s="37"/>
    </row>
    <row r="272" spans="6:16" ht="12.75">
      <c r="F272" s="37"/>
      <c r="G272" s="37"/>
      <c r="H272" s="37"/>
      <c r="I272" s="37"/>
      <c r="J272" s="37"/>
      <c r="K272" s="37"/>
      <c r="L272" s="37"/>
      <c r="M272" s="37"/>
      <c r="N272" s="37"/>
      <c r="O272" s="37"/>
      <c r="P272" s="37"/>
    </row>
    <row r="273" spans="6:16" ht="12.75">
      <c r="F273" s="37"/>
      <c r="G273" s="37"/>
      <c r="H273" s="37"/>
      <c r="I273" s="37"/>
      <c r="J273" s="37"/>
      <c r="K273" s="37"/>
      <c r="L273" s="37"/>
      <c r="M273" s="37"/>
      <c r="N273" s="37"/>
      <c r="O273" s="37"/>
      <c r="P273" s="37"/>
    </row>
    <row r="274" spans="6:16" ht="12.75">
      <c r="F274" s="37"/>
      <c r="G274" s="37"/>
      <c r="H274" s="37"/>
      <c r="I274" s="37"/>
      <c r="J274" s="37"/>
      <c r="K274" s="37"/>
      <c r="L274" s="37"/>
      <c r="M274" s="37"/>
      <c r="N274" s="37"/>
      <c r="O274" s="37"/>
      <c r="P274" s="37"/>
    </row>
    <row r="275" spans="6:16" ht="12.75">
      <c r="F275" s="37"/>
      <c r="G275" s="37"/>
      <c r="H275" s="37"/>
      <c r="I275" s="37"/>
      <c r="J275" s="37"/>
      <c r="K275" s="37"/>
      <c r="L275" s="37"/>
      <c r="M275" s="37"/>
      <c r="N275" s="37"/>
      <c r="O275" s="37"/>
      <c r="P275" s="37"/>
    </row>
    <row r="276" spans="6:16" ht="12.75">
      <c r="F276" s="37"/>
      <c r="G276" s="37"/>
      <c r="H276" s="37"/>
      <c r="I276" s="37"/>
      <c r="J276" s="37"/>
      <c r="K276" s="37"/>
      <c r="L276" s="37"/>
      <c r="M276" s="37"/>
      <c r="N276" s="37"/>
      <c r="O276" s="37"/>
      <c r="P276" s="37"/>
    </row>
    <row r="277" spans="6:16" ht="12.75">
      <c r="F277" s="37"/>
      <c r="G277" s="37"/>
      <c r="H277" s="37"/>
      <c r="I277" s="37"/>
      <c r="J277" s="37"/>
      <c r="K277" s="37"/>
      <c r="L277" s="37"/>
      <c r="M277" s="37"/>
      <c r="N277" s="37"/>
      <c r="O277" s="37"/>
      <c r="P277" s="37"/>
    </row>
    <row r="278" spans="6:16" ht="12.75">
      <c r="F278" s="37"/>
      <c r="G278" s="37"/>
      <c r="H278" s="37"/>
      <c r="I278" s="37"/>
      <c r="J278" s="37"/>
      <c r="K278" s="37"/>
      <c r="L278" s="37"/>
      <c r="M278" s="37"/>
      <c r="N278" s="37"/>
      <c r="O278" s="37"/>
      <c r="P278" s="37"/>
    </row>
    <row r="279" spans="6:16" ht="12.75">
      <c r="F279" s="37"/>
      <c r="G279" s="37"/>
      <c r="H279" s="37"/>
      <c r="I279" s="37"/>
      <c r="J279" s="37"/>
      <c r="K279" s="37"/>
      <c r="L279" s="37"/>
      <c r="M279" s="37"/>
      <c r="N279" s="37"/>
      <c r="O279" s="37"/>
      <c r="P279" s="37"/>
    </row>
    <row r="280" spans="6:16" ht="12.75">
      <c r="F280" s="37"/>
      <c r="G280" s="37"/>
      <c r="H280" s="37"/>
      <c r="I280" s="37"/>
      <c r="J280" s="37"/>
      <c r="K280" s="37"/>
      <c r="L280" s="37"/>
      <c r="M280" s="37"/>
      <c r="N280" s="37"/>
      <c r="O280" s="37"/>
      <c r="P280" s="37"/>
    </row>
    <row r="281" spans="6:16" ht="12.75">
      <c r="F281" s="37"/>
      <c r="G281" s="37"/>
      <c r="H281" s="37"/>
      <c r="I281" s="37"/>
      <c r="J281" s="37"/>
      <c r="K281" s="37"/>
      <c r="L281" s="37"/>
      <c r="M281" s="37"/>
      <c r="N281" s="37"/>
      <c r="O281" s="37"/>
      <c r="P281" s="37"/>
    </row>
    <row r="282" spans="6:16" ht="12.75">
      <c r="F282" s="37"/>
      <c r="G282" s="37"/>
      <c r="H282" s="37"/>
      <c r="I282" s="37"/>
      <c r="J282" s="37"/>
      <c r="K282" s="37"/>
      <c r="L282" s="37"/>
      <c r="M282" s="37"/>
      <c r="N282" s="37"/>
      <c r="O282" s="37"/>
      <c r="P282" s="37"/>
    </row>
    <row r="283" spans="6:16" ht="12.75">
      <c r="F283" s="37"/>
      <c r="G283" s="37"/>
      <c r="H283" s="37"/>
      <c r="I283" s="37"/>
      <c r="J283" s="37"/>
      <c r="K283" s="37"/>
      <c r="L283" s="37"/>
      <c r="M283" s="37"/>
      <c r="N283" s="37"/>
      <c r="O283" s="37"/>
      <c r="P283" s="37"/>
    </row>
    <row r="284" spans="6:16" ht="12.75">
      <c r="F284" s="37"/>
      <c r="G284" s="37"/>
      <c r="H284" s="37"/>
      <c r="I284" s="37"/>
      <c r="J284" s="37"/>
      <c r="K284" s="37"/>
      <c r="L284" s="37"/>
      <c r="M284" s="37"/>
      <c r="N284" s="37"/>
      <c r="O284" s="37"/>
      <c r="P284" s="37"/>
    </row>
    <row r="285" spans="6:16" ht="12.75">
      <c r="F285" s="37"/>
      <c r="G285" s="37"/>
      <c r="H285" s="37"/>
      <c r="I285" s="37"/>
      <c r="J285" s="37"/>
      <c r="K285" s="37"/>
      <c r="L285" s="37"/>
      <c r="M285" s="37"/>
      <c r="N285" s="37"/>
      <c r="O285" s="37"/>
      <c r="P285" s="37"/>
    </row>
    <row r="286" spans="6:16" ht="12.75">
      <c r="F286" s="37"/>
      <c r="G286" s="37"/>
      <c r="H286" s="37"/>
      <c r="I286" s="37"/>
      <c r="J286" s="37"/>
      <c r="K286" s="37"/>
      <c r="L286" s="37"/>
      <c r="M286" s="37"/>
      <c r="N286" s="37"/>
      <c r="O286" s="37"/>
      <c r="P286" s="37"/>
    </row>
    <row r="287" spans="6:16" ht="12.75">
      <c r="F287" s="37"/>
      <c r="G287" s="37"/>
      <c r="H287" s="37"/>
      <c r="I287" s="37"/>
      <c r="J287" s="37"/>
      <c r="K287" s="37"/>
      <c r="L287" s="37"/>
      <c r="M287" s="37"/>
      <c r="N287" s="37"/>
      <c r="O287" s="37"/>
      <c r="P287" s="37"/>
    </row>
    <row r="288" spans="6:16" ht="12.75">
      <c r="F288" s="37"/>
      <c r="G288" s="37"/>
      <c r="H288" s="37"/>
      <c r="I288" s="37"/>
      <c r="J288" s="37"/>
      <c r="K288" s="37"/>
      <c r="L288" s="37"/>
      <c r="M288" s="37"/>
      <c r="N288" s="37"/>
      <c r="O288" s="37"/>
      <c r="P288" s="37"/>
    </row>
    <row r="289" spans="6:16" ht="12.75">
      <c r="F289" s="37"/>
      <c r="G289" s="37"/>
      <c r="H289" s="37"/>
      <c r="I289" s="37"/>
      <c r="J289" s="37"/>
      <c r="K289" s="37"/>
      <c r="L289" s="37"/>
      <c r="M289" s="37"/>
      <c r="N289" s="37"/>
      <c r="O289" s="37"/>
      <c r="P289" s="37"/>
    </row>
    <row r="290" spans="6:16" ht="12.75">
      <c r="F290" s="37"/>
      <c r="G290" s="37"/>
      <c r="H290" s="37"/>
      <c r="I290" s="37"/>
      <c r="J290" s="37"/>
      <c r="K290" s="37"/>
      <c r="L290" s="37"/>
      <c r="M290" s="37"/>
      <c r="N290" s="37"/>
      <c r="O290" s="37"/>
      <c r="P290" s="37"/>
    </row>
    <row r="291" spans="6:16" ht="12.75">
      <c r="F291" s="37"/>
      <c r="G291" s="37"/>
      <c r="H291" s="37"/>
      <c r="I291" s="37"/>
      <c r="J291" s="37"/>
      <c r="K291" s="37"/>
      <c r="L291" s="37"/>
      <c r="M291" s="37"/>
      <c r="N291" s="37"/>
      <c r="O291" s="37"/>
      <c r="P291" s="37"/>
    </row>
    <row r="292" spans="6:16" ht="12.75">
      <c r="F292" s="37"/>
      <c r="G292" s="37"/>
      <c r="H292" s="37"/>
      <c r="I292" s="37"/>
      <c r="J292" s="37"/>
      <c r="K292" s="37"/>
      <c r="L292" s="37"/>
      <c r="M292" s="37"/>
      <c r="N292" s="37"/>
      <c r="O292" s="37"/>
      <c r="P292" s="37"/>
    </row>
    <row r="293" spans="6:16" ht="12.75">
      <c r="F293" s="37"/>
      <c r="G293" s="37"/>
      <c r="H293" s="37"/>
      <c r="I293" s="37"/>
      <c r="J293" s="37"/>
      <c r="K293" s="37"/>
      <c r="L293" s="37"/>
      <c r="M293" s="37"/>
      <c r="N293" s="37"/>
      <c r="O293" s="37"/>
      <c r="P293" s="37"/>
    </row>
    <row r="294" spans="6:16" ht="12.75">
      <c r="F294" s="37"/>
      <c r="G294" s="37"/>
      <c r="H294" s="37"/>
      <c r="I294" s="37"/>
      <c r="J294" s="37"/>
      <c r="K294" s="37"/>
      <c r="L294" s="37"/>
      <c r="M294" s="37"/>
      <c r="N294" s="37"/>
      <c r="O294" s="37"/>
      <c r="P294" s="37"/>
    </row>
    <row r="295" spans="6:16" ht="12.75">
      <c r="F295" s="37"/>
      <c r="G295" s="37"/>
      <c r="H295" s="37"/>
      <c r="I295" s="37"/>
      <c r="J295" s="37"/>
      <c r="K295" s="37"/>
      <c r="L295" s="37"/>
      <c r="M295" s="37"/>
      <c r="N295" s="37"/>
      <c r="O295" s="37"/>
      <c r="P295" s="37"/>
    </row>
    <row r="296" spans="6:16" ht="12.75">
      <c r="F296" s="37"/>
      <c r="G296" s="37"/>
      <c r="H296" s="37"/>
      <c r="I296" s="37"/>
      <c r="J296" s="37"/>
      <c r="K296" s="37"/>
      <c r="L296" s="37"/>
      <c r="M296" s="37"/>
      <c r="N296" s="37"/>
      <c r="O296" s="37"/>
      <c r="P296" s="37"/>
    </row>
    <row r="297" spans="6:16" ht="12.75">
      <c r="F297" s="37"/>
      <c r="G297" s="37"/>
      <c r="H297" s="37"/>
      <c r="I297" s="37"/>
      <c r="J297" s="37"/>
      <c r="K297" s="37"/>
      <c r="L297" s="37"/>
      <c r="M297" s="37"/>
      <c r="N297" s="37"/>
      <c r="O297" s="37"/>
      <c r="P297" s="37"/>
    </row>
    <row r="298" spans="6:16" ht="12.75">
      <c r="F298" s="37"/>
      <c r="G298" s="37"/>
      <c r="H298" s="37"/>
      <c r="I298" s="37"/>
      <c r="J298" s="37"/>
      <c r="K298" s="37"/>
      <c r="L298" s="37"/>
      <c r="M298" s="37"/>
      <c r="N298" s="37"/>
      <c r="O298" s="37"/>
      <c r="P298" s="37"/>
    </row>
    <row r="299" spans="6:16" ht="12.75">
      <c r="F299" s="37"/>
      <c r="G299" s="37"/>
      <c r="H299" s="37"/>
      <c r="I299" s="37"/>
      <c r="J299" s="37"/>
      <c r="K299" s="37"/>
      <c r="L299" s="37"/>
      <c r="M299" s="37"/>
      <c r="N299" s="37"/>
      <c r="O299" s="37"/>
      <c r="P299" s="37"/>
    </row>
    <row r="300" spans="6:16" ht="12.75">
      <c r="F300" s="37"/>
      <c r="G300" s="37"/>
      <c r="H300" s="37"/>
      <c r="I300" s="37"/>
      <c r="J300" s="37"/>
      <c r="K300" s="37"/>
      <c r="L300" s="37"/>
      <c r="M300" s="37"/>
      <c r="N300" s="37"/>
      <c r="O300" s="37"/>
      <c r="P300" s="37"/>
    </row>
    <row r="301" spans="6:16" ht="12.75">
      <c r="F301" s="37"/>
      <c r="G301" s="37"/>
      <c r="H301" s="37"/>
      <c r="I301" s="37"/>
      <c r="J301" s="37"/>
      <c r="K301" s="37"/>
      <c r="L301" s="37"/>
      <c r="M301" s="37"/>
      <c r="N301" s="37"/>
      <c r="O301" s="37"/>
      <c r="P301" s="37"/>
    </row>
    <row r="302" spans="6:16" ht="12.75">
      <c r="F302" s="37"/>
      <c r="G302" s="37"/>
      <c r="H302" s="37"/>
      <c r="I302" s="37"/>
      <c r="J302" s="37"/>
      <c r="K302" s="37"/>
      <c r="L302" s="37"/>
      <c r="M302" s="37"/>
      <c r="N302" s="37"/>
      <c r="O302" s="37"/>
      <c r="P302" s="37"/>
    </row>
    <row r="303" spans="6:16" ht="12.75">
      <c r="F303" s="37"/>
      <c r="G303" s="37"/>
      <c r="H303" s="37"/>
      <c r="I303" s="37"/>
      <c r="J303" s="37"/>
      <c r="K303" s="37"/>
      <c r="L303" s="37"/>
      <c r="M303" s="37"/>
      <c r="N303" s="37"/>
      <c r="O303" s="37"/>
      <c r="P303" s="37"/>
    </row>
    <row r="304" spans="6:16" ht="12.75">
      <c r="F304" s="37"/>
      <c r="G304" s="37"/>
      <c r="H304" s="37"/>
      <c r="I304" s="37"/>
      <c r="J304" s="37"/>
      <c r="K304" s="37"/>
      <c r="L304" s="37"/>
      <c r="M304" s="37"/>
      <c r="N304" s="37"/>
      <c r="O304" s="37"/>
      <c r="P304" s="37"/>
    </row>
  </sheetData>
  <sheetProtection/>
  <mergeCells count="9">
    <mergeCell ref="K7:M7"/>
    <mergeCell ref="T7:V7"/>
    <mergeCell ref="A4:V5"/>
    <mergeCell ref="A7:A8"/>
    <mergeCell ref="B7:D7"/>
    <mergeCell ref="E7:G7"/>
    <mergeCell ref="H7:J7"/>
    <mergeCell ref="N7:P7"/>
    <mergeCell ref="Q7:S7"/>
  </mergeCells>
  <printOptions/>
  <pageMargins left="0.75" right="0.75" top="1" bottom="1" header="0.5" footer="0.5"/>
  <pageSetup fitToHeight="1" fitToWidth="1" horizontalDpi="600" verticalDpi="600" orientation="portrait" scale="35" r:id="rId2"/>
  <headerFooter alignWithMargins="0">
    <oddFooter>&amp;C&amp;14B-&amp;P-4</oddFoot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X106"/>
  <sheetViews>
    <sheetView zoomScalePageLayoutView="0" workbookViewId="0" topLeftCell="A1">
      <selection activeCell="A1" sqref="A1"/>
    </sheetView>
  </sheetViews>
  <sheetFormatPr defaultColWidth="9.140625" defaultRowHeight="12.75"/>
  <cols>
    <col min="1" max="1" width="11.421875" style="37" customWidth="1"/>
    <col min="2" max="2" width="9.8515625" style="182" customWidth="1"/>
    <col min="3" max="3" width="10.421875" style="182" customWidth="1"/>
    <col min="4" max="4" width="11.57421875" style="182" customWidth="1"/>
    <col min="5" max="5" width="10.8515625" style="182" bestFit="1" customWidth="1"/>
    <col min="6" max="6" width="10.7109375" style="182" bestFit="1" customWidth="1"/>
    <col min="7" max="7" width="12.28125" style="182" customWidth="1"/>
    <col min="8" max="8" width="10.8515625" style="182" bestFit="1" customWidth="1"/>
    <col min="9" max="9" width="10.7109375" style="182" bestFit="1" customWidth="1"/>
    <col min="10" max="10" width="13.421875" style="182" bestFit="1" customWidth="1"/>
    <col min="11" max="11" width="9.8515625" style="182" customWidth="1"/>
    <col min="12" max="12" width="10.140625" style="182" bestFit="1" customWidth="1"/>
    <col min="13" max="13" width="13.421875" style="182" bestFit="1" customWidth="1"/>
    <col min="14" max="14" width="9.421875" style="182" customWidth="1"/>
    <col min="15" max="15" width="12.57421875" style="182" customWidth="1"/>
    <col min="16" max="16" width="13.421875" style="182" bestFit="1" customWidth="1"/>
    <col min="17" max="17" width="9.28125" style="37" customWidth="1"/>
    <col min="18" max="18" width="10.00390625" style="37" customWidth="1"/>
    <col min="19" max="19" width="12.00390625" style="37" bestFit="1" customWidth="1"/>
    <col min="20" max="20" width="11.00390625" style="37" customWidth="1"/>
    <col min="21" max="21" width="12.00390625" style="37" customWidth="1"/>
    <col min="22" max="22" width="12.57421875" style="37" customWidth="1"/>
    <col min="23" max="23" width="10.8515625" style="37" bestFit="1" customWidth="1"/>
    <col min="24" max="16384" width="9.140625" style="37" customWidth="1"/>
  </cols>
  <sheetData>
    <row r="1" ht="26.25">
      <c r="A1" s="227" t="s">
        <v>181</v>
      </c>
    </row>
    <row r="2" spans="1:16" ht="18">
      <c r="A2" s="32" t="s">
        <v>113</v>
      </c>
      <c r="B2" s="96"/>
      <c r="C2" s="96"/>
      <c r="D2" s="96"/>
      <c r="E2" s="96"/>
      <c r="F2" s="96"/>
      <c r="G2" s="96"/>
      <c r="H2" s="96"/>
      <c r="I2" s="96"/>
      <c r="J2" s="96"/>
      <c r="K2" s="96"/>
      <c r="L2" s="96"/>
      <c r="M2" s="96"/>
      <c r="N2" s="96"/>
      <c r="O2" s="96"/>
      <c r="P2" s="96"/>
    </row>
    <row r="3" spans="1:16" ht="14.25">
      <c r="A3" s="39"/>
      <c r="B3" s="96"/>
      <c r="C3" s="96"/>
      <c r="D3" s="96"/>
      <c r="E3" s="96"/>
      <c r="F3" s="96"/>
      <c r="G3" s="96"/>
      <c r="H3" s="96"/>
      <c r="I3" s="96"/>
      <c r="J3" s="96"/>
      <c r="K3" s="96"/>
      <c r="L3" s="96"/>
      <c r="M3" s="96"/>
      <c r="N3" s="96"/>
      <c r="O3" s="96"/>
      <c r="P3" s="96"/>
    </row>
    <row r="4" spans="1:22" ht="15" customHeight="1">
      <c r="A4" s="543" t="s">
        <v>114</v>
      </c>
      <c r="B4" s="543"/>
      <c r="C4" s="543"/>
      <c r="D4" s="543"/>
      <c r="E4" s="543"/>
      <c r="F4" s="543"/>
      <c r="G4" s="543"/>
      <c r="H4" s="543"/>
      <c r="I4" s="543"/>
      <c r="J4" s="543"/>
      <c r="K4" s="543"/>
      <c r="L4" s="543"/>
      <c r="M4" s="543"/>
      <c r="N4" s="543"/>
      <c r="O4" s="543"/>
      <c r="P4" s="543"/>
      <c r="Q4" s="543"/>
      <c r="R4" s="543"/>
      <c r="S4" s="543"/>
      <c r="T4" s="543"/>
      <c r="U4" s="543"/>
      <c r="V4" s="543"/>
    </row>
    <row r="5" spans="1:22" ht="15" customHeight="1">
      <c r="A5" s="543"/>
      <c r="B5" s="543"/>
      <c r="C5" s="543"/>
      <c r="D5" s="543"/>
      <c r="E5" s="543"/>
      <c r="F5" s="543"/>
      <c r="G5" s="543"/>
      <c r="H5" s="543"/>
      <c r="I5" s="543"/>
      <c r="J5" s="543"/>
      <c r="K5" s="543"/>
      <c r="L5" s="543"/>
      <c r="M5" s="543"/>
      <c r="N5" s="543"/>
      <c r="O5" s="543"/>
      <c r="P5" s="543"/>
      <c r="Q5" s="543"/>
      <c r="R5" s="543"/>
      <c r="S5" s="543"/>
      <c r="T5" s="543"/>
      <c r="U5" s="543"/>
      <c r="V5" s="543"/>
    </row>
    <row r="6" spans="1:16" ht="15" customHeight="1">
      <c r="A6" s="224"/>
      <c r="B6" s="224"/>
      <c r="C6" s="224"/>
      <c r="D6" s="224"/>
      <c r="E6" s="224"/>
      <c r="F6" s="224"/>
      <c r="G6" s="224"/>
      <c r="H6" s="224"/>
      <c r="I6" s="224"/>
      <c r="J6" s="224"/>
      <c r="K6" s="224"/>
      <c r="L6" s="224"/>
      <c r="M6" s="224"/>
      <c r="N6" s="224"/>
      <c r="O6" s="224"/>
      <c r="P6" s="224"/>
    </row>
    <row r="7" spans="1:16" ht="15" thickBot="1">
      <c r="A7" s="33"/>
      <c r="B7" s="96"/>
      <c r="C7" s="96"/>
      <c r="D7" s="96"/>
      <c r="E7" s="96"/>
      <c r="F7" s="96"/>
      <c r="G7" s="96"/>
      <c r="H7" s="96"/>
      <c r="I7" s="96"/>
      <c r="J7" s="96"/>
      <c r="K7" s="96"/>
      <c r="L7" s="96"/>
      <c r="M7" s="96"/>
      <c r="N7" s="96"/>
      <c r="O7" s="96"/>
      <c r="P7" s="96"/>
    </row>
    <row r="8" spans="1:22" ht="13.5" customHeight="1" thickBot="1">
      <c r="A8" s="541" t="s">
        <v>8</v>
      </c>
      <c r="B8" s="540" t="s">
        <v>13</v>
      </c>
      <c r="C8" s="538"/>
      <c r="D8" s="539"/>
      <c r="E8" s="540" t="s">
        <v>121</v>
      </c>
      <c r="F8" s="538"/>
      <c r="G8" s="539"/>
      <c r="H8" s="540" t="s">
        <v>123</v>
      </c>
      <c r="I8" s="538"/>
      <c r="J8" s="539"/>
      <c r="K8" s="540" t="s">
        <v>120</v>
      </c>
      <c r="L8" s="538"/>
      <c r="M8" s="539"/>
      <c r="N8" s="540" t="s">
        <v>122</v>
      </c>
      <c r="O8" s="538"/>
      <c r="P8" s="539"/>
      <c r="Q8" s="540" t="s">
        <v>124</v>
      </c>
      <c r="R8" s="538"/>
      <c r="S8" s="539"/>
      <c r="T8" s="540" t="s">
        <v>7</v>
      </c>
      <c r="U8" s="538"/>
      <c r="V8" s="539"/>
    </row>
    <row r="9" spans="1:22" ht="43.5" customHeight="1" thickBot="1">
      <c r="A9" s="542"/>
      <c r="B9" s="230" t="s">
        <v>160</v>
      </c>
      <c r="C9" s="231" t="s">
        <v>158</v>
      </c>
      <c r="D9" s="232" t="s">
        <v>227</v>
      </c>
      <c r="E9" s="230" t="s">
        <v>160</v>
      </c>
      <c r="F9" s="231" t="s">
        <v>158</v>
      </c>
      <c r="G9" s="232" t="s">
        <v>227</v>
      </c>
      <c r="H9" s="230" t="s">
        <v>160</v>
      </c>
      <c r="I9" s="231" t="s">
        <v>158</v>
      </c>
      <c r="J9" s="232" t="s">
        <v>227</v>
      </c>
      <c r="K9" s="230" t="s">
        <v>160</v>
      </c>
      <c r="L9" s="231" t="s">
        <v>158</v>
      </c>
      <c r="M9" s="232" t="s">
        <v>227</v>
      </c>
      <c r="N9" s="230" t="s">
        <v>160</v>
      </c>
      <c r="O9" s="231" t="s">
        <v>158</v>
      </c>
      <c r="P9" s="232" t="s">
        <v>227</v>
      </c>
      <c r="Q9" s="230" t="s">
        <v>160</v>
      </c>
      <c r="R9" s="231" t="s">
        <v>158</v>
      </c>
      <c r="S9" s="232" t="s">
        <v>227</v>
      </c>
      <c r="T9" s="230" t="s">
        <v>160</v>
      </c>
      <c r="U9" s="231" t="s">
        <v>158</v>
      </c>
      <c r="V9" s="232" t="s">
        <v>227</v>
      </c>
    </row>
    <row r="10" spans="1:22" ht="12.75">
      <c r="A10" s="405">
        <v>1999</v>
      </c>
      <c r="B10" s="228">
        <v>111889</v>
      </c>
      <c r="C10" s="264">
        <v>120559</v>
      </c>
      <c r="D10" s="40">
        <f aca="true" t="shared" si="0" ref="D10:D25">IF(C10=0,"NA",B10/C10)</f>
        <v>0.9280850040229265</v>
      </c>
      <c r="E10" s="228">
        <v>20343</v>
      </c>
      <c r="F10" s="264">
        <v>21925</v>
      </c>
      <c r="G10" s="40">
        <f aca="true" t="shared" si="1" ref="G10:G25">IF(F10=0,"NA",E10/F10)</f>
        <v>0.9278449258836944</v>
      </c>
      <c r="H10" s="228"/>
      <c r="I10" s="264"/>
      <c r="J10" s="40"/>
      <c r="K10" s="228">
        <v>226</v>
      </c>
      <c r="L10" s="264">
        <v>242</v>
      </c>
      <c r="M10" s="40">
        <f aca="true" t="shared" si="2" ref="M10:M25">IF(L10=0,"NA",K10/L10)</f>
        <v>0.9338842975206612</v>
      </c>
      <c r="N10" s="228">
        <v>2</v>
      </c>
      <c r="O10" s="264">
        <v>2</v>
      </c>
      <c r="P10" s="40">
        <f aca="true" t="shared" si="3" ref="P10:P24">IF(O10=0,"NA",N10/O10)</f>
        <v>1</v>
      </c>
      <c r="Q10" s="228"/>
      <c r="R10" s="264"/>
      <c r="S10" s="40"/>
      <c r="T10" s="228">
        <f>SUM(Q10,N10,K10,H10,E10,B10)</f>
        <v>132460</v>
      </c>
      <c r="U10" s="264">
        <f>SUM(R10,O10,L10,I10,F10,C10)</f>
        <v>142728</v>
      </c>
      <c r="V10" s="40">
        <f aca="true" t="shared" si="4" ref="V10:V25">IF(U10=0,"NA",T10/U10)</f>
        <v>0.9280589653046354</v>
      </c>
    </row>
    <row r="11" spans="1:22" ht="12.75">
      <c r="A11" s="406">
        <v>2000</v>
      </c>
      <c r="B11" s="229">
        <v>145850</v>
      </c>
      <c r="C11" s="263">
        <v>156580</v>
      </c>
      <c r="D11" s="34">
        <f t="shared" si="0"/>
        <v>0.9314727295950952</v>
      </c>
      <c r="E11" s="229">
        <v>25980</v>
      </c>
      <c r="F11" s="263">
        <v>27695</v>
      </c>
      <c r="G11" s="34">
        <f t="shared" si="1"/>
        <v>0.9380754648853584</v>
      </c>
      <c r="H11" s="229"/>
      <c r="I11" s="263"/>
      <c r="J11" s="34"/>
      <c r="K11" s="229">
        <v>259</v>
      </c>
      <c r="L11" s="263">
        <v>278</v>
      </c>
      <c r="M11" s="34">
        <f t="shared" si="2"/>
        <v>0.9316546762589928</v>
      </c>
      <c r="N11" s="229"/>
      <c r="O11" s="263"/>
      <c r="P11" s="34"/>
      <c r="Q11" s="229"/>
      <c r="R11" s="263"/>
      <c r="S11" s="34"/>
      <c r="T11" s="229">
        <f aca="true" t="shared" si="5" ref="T11:U25">SUM(Q11,N11,K11,H11,E11,B11)</f>
        <v>172089</v>
      </c>
      <c r="U11" s="263">
        <f t="shared" si="5"/>
        <v>184553</v>
      </c>
      <c r="V11" s="34">
        <f t="shared" si="4"/>
        <v>0.9324638450743147</v>
      </c>
    </row>
    <row r="12" spans="1:22" ht="12.75">
      <c r="A12" s="406">
        <v>2001</v>
      </c>
      <c r="B12" s="229">
        <v>159165</v>
      </c>
      <c r="C12" s="263">
        <v>170389</v>
      </c>
      <c r="D12" s="34">
        <f t="shared" si="0"/>
        <v>0.934127203047145</v>
      </c>
      <c r="E12" s="229">
        <v>29675</v>
      </c>
      <c r="F12" s="263">
        <v>31658</v>
      </c>
      <c r="G12" s="34">
        <f t="shared" si="1"/>
        <v>0.9373618042832775</v>
      </c>
      <c r="H12" s="229"/>
      <c r="I12" s="263"/>
      <c r="J12" s="34"/>
      <c r="K12" s="229">
        <v>232</v>
      </c>
      <c r="L12" s="263">
        <v>250</v>
      </c>
      <c r="M12" s="34">
        <f t="shared" si="2"/>
        <v>0.928</v>
      </c>
      <c r="N12" s="229">
        <v>3</v>
      </c>
      <c r="O12" s="263">
        <v>3</v>
      </c>
      <c r="P12" s="34">
        <f t="shared" si="3"/>
        <v>1</v>
      </c>
      <c r="Q12" s="229"/>
      <c r="R12" s="263"/>
      <c r="S12" s="34"/>
      <c r="T12" s="229">
        <f t="shared" si="5"/>
        <v>189075</v>
      </c>
      <c r="U12" s="263">
        <f t="shared" si="5"/>
        <v>202300</v>
      </c>
      <c r="V12" s="34">
        <f t="shared" si="4"/>
        <v>0.9346267918932278</v>
      </c>
    </row>
    <row r="13" spans="1:22" ht="12.75">
      <c r="A13" s="406">
        <v>2002</v>
      </c>
      <c r="B13" s="229">
        <v>184665</v>
      </c>
      <c r="C13" s="263">
        <v>194868</v>
      </c>
      <c r="D13" s="34">
        <f t="shared" si="0"/>
        <v>0.9476414803867234</v>
      </c>
      <c r="E13" s="229">
        <v>36636</v>
      </c>
      <c r="F13" s="263">
        <v>38538</v>
      </c>
      <c r="G13" s="34">
        <f t="shared" si="1"/>
        <v>0.9506461155223416</v>
      </c>
      <c r="H13" s="229"/>
      <c r="I13" s="263"/>
      <c r="J13" s="34"/>
      <c r="K13" s="229">
        <v>414</v>
      </c>
      <c r="L13" s="263">
        <v>451</v>
      </c>
      <c r="M13" s="34">
        <f t="shared" si="2"/>
        <v>0.917960088691796</v>
      </c>
      <c r="N13" s="229">
        <v>3</v>
      </c>
      <c r="O13" s="263">
        <v>3</v>
      </c>
      <c r="P13" s="34">
        <f t="shared" si="3"/>
        <v>1</v>
      </c>
      <c r="Q13" s="229"/>
      <c r="R13" s="263"/>
      <c r="S13" s="34"/>
      <c r="T13" s="229">
        <f t="shared" si="5"/>
        <v>221718</v>
      </c>
      <c r="U13" s="263">
        <f t="shared" si="5"/>
        <v>233860</v>
      </c>
      <c r="V13" s="34">
        <f t="shared" si="4"/>
        <v>0.9480800478919011</v>
      </c>
    </row>
    <row r="14" spans="1:22" ht="12.75">
      <c r="A14" s="406">
        <v>2003</v>
      </c>
      <c r="B14" s="229">
        <v>206766</v>
      </c>
      <c r="C14" s="263">
        <v>215691</v>
      </c>
      <c r="D14" s="34">
        <f t="shared" si="0"/>
        <v>0.9586213611138156</v>
      </c>
      <c r="E14" s="229">
        <v>40735</v>
      </c>
      <c r="F14" s="263">
        <v>42671</v>
      </c>
      <c r="G14" s="34">
        <f t="shared" si="1"/>
        <v>0.9546296079304446</v>
      </c>
      <c r="H14" s="229"/>
      <c r="I14" s="263"/>
      <c r="J14" s="34"/>
      <c r="K14" s="229">
        <v>487</v>
      </c>
      <c r="L14" s="263">
        <v>522</v>
      </c>
      <c r="M14" s="34">
        <f t="shared" si="2"/>
        <v>0.9329501915708812</v>
      </c>
      <c r="N14" s="229">
        <v>3</v>
      </c>
      <c r="O14" s="263">
        <v>3</v>
      </c>
      <c r="P14" s="34">
        <f t="shared" si="3"/>
        <v>1</v>
      </c>
      <c r="Q14" s="229"/>
      <c r="R14" s="263"/>
      <c r="S14" s="34"/>
      <c r="T14" s="229">
        <f t="shared" si="5"/>
        <v>247991</v>
      </c>
      <c r="U14" s="263">
        <f t="shared" si="5"/>
        <v>258887</v>
      </c>
      <c r="V14" s="34">
        <f t="shared" si="4"/>
        <v>0.9579121392731191</v>
      </c>
    </row>
    <row r="15" spans="1:22" ht="12.75">
      <c r="A15" s="406">
        <v>2004</v>
      </c>
      <c r="B15" s="229">
        <v>227621</v>
      </c>
      <c r="C15" s="263">
        <v>235032</v>
      </c>
      <c r="D15" s="34">
        <f t="shared" si="0"/>
        <v>0.9684681234895673</v>
      </c>
      <c r="E15" s="229">
        <v>49917</v>
      </c>
      <c r="F15" s="263">
        <v>51700</v>
      </c>
      <c r="G15" s="34">
        <f t="shared" si="1"/>
        <v>0.9655125725338491</v>
      </c>
      <c r="H15" s="229"/>
      <c r="I15" s="263"/>
      <c r="J15" s="34"/>
      <c r="K15" s="229">
        <v>190</v>
      </c>
      <c r="L15" s="263">
        <v>195</v>
      </c>
      <c r="M15" s="34">
        <f t="shared" si="2"/>
        <v>0.9743589743589743</v>
      </c>
      <c r="N15" s="229">
        <v>3</v>
      </c>
      <c r="O15" s="263">
        <v>3</v>
      </c>
      <c r="P15" s="34">
        <f t="shared" si="3"/>
        <v>1</v>
      </c>
      <c r="Q15" s="229"/>
      <c r="R15" s="263"/>
      <c r="S15" s="34"/>
      <c r="T15" s="229">
        <f t="shared" si="5"/>
        <v>277731</v>
      </c>
      <c r="U15" s="263">
        <f t="shared" si="5"/>
        <v>286930</v>
      </c>
      <c r="V15" s="34">
        <f t="shared" si="4"/>
        <v>0.9679399156588715</v>
      </c>
    </row>
    <row r="16" spans="1:22" ht="12.75">
      <c r="A16" s="406">
        <v>2005</v>
      </c>
      <c r="B16" s="229">
        <v>243109</v>
      </c>
      <c r="C16" s="263">
        <v>249364</v>
      </c>
      <c r="D16" s="34">
        <f t="shared" si="0"/>
        <v>0.9749161867791662</v>
      </c>
      <c r="E16" s="229">
        <v>47962</v>
      </c>
      <c r="F16" s="263">
        <v>49288</v>
      </c>
      <c r="G16" s="34">
        <f t="shared" si="1"/>
        <v>0.9730968998539198</v>
      </c>
      <c r="H16" s="229"/>
      <c r="I16" s="263"/>
      <c r="J16" s="34"/>
      <c r="K16" s="229">
        <v>329</v>
      </c>
      <c r="L16" s="263">
        <v>340</v>
      </c>
      <c r="M16" s="34">
        <f t="shared" si="2"/>
        <v>0.9676470588235294</v>
      </c>
      <c r="N16" s="229">
        <v>11</v>
      </c>
      <c r="O16" s="263">
        <v>11</v>
      </c>
      <c r="P16" s="34">
        <f t="shared" si="3"/>
        <v>1</v>
      </c>
      <c r="Q16" s="229"/>
      <c r="R16" s="263"/>
      <c r="S16" s="34"/>
      <c r="T16" s="229">
        <f t="shared" si="5"/>
        <v>291411</v>
      </c>
      <c r="U16" s="263">
        <f t="shared" si="5"/>
        <v>299003</v>
      </c>
      <c r="V16" s="34">
        <f t="shared" si="4"/>
        <v>0.9746089504118688</v>
      </c>
    </row>
    <row r="17" spans="1:22" ht="12.75">
      <c r="A17" s="406">
        <v>2006</v>
      </c>
      <c r="B17" s="229">
        <v>234511</v>
      </c>
      <c r="C17" s="263">
        <v>239449</v>
      </c>
      <c r="D17" s="34">
        <f t="shared" si="0"/>
        <v>0.9793776545318628</v>
      </c>
      <c r="E17" s="229">
        <v>43340</v>
      </c>
      <c r="F17" s="263">
        <v>44296</v>
      </c>
      <c r="G17" s="34">
        <f t="shared" si="1"/>
        <v>0.9784179158389019</v>
      </c>
      <c r="H17" s="229"/>
      <c r="I17" s="263"/>
      <c r="J17" s="34"/>
      <c r="K17" s="229">
        <v>288</v>
      </c>
      <c r="L17" s="263">
        <v>299</v>
      </c>
      <c r="M17" s="34">
        <f t="shared" si="2"/>
        <v>0.9632107023411371</v>
      </c>
      <c r="N17" s="229">
        <v>20</v>
      </c>
      <c r="O17" s="263">
        <v>22</v>
      </c>
      <c r="P17" s="34">
        <f t="shared" si="3"/>
        <v>0.9090909090909091</v>
      </c>
      <c r="Q17" s="229"/>
      <c r="R17" s="263"/>
      <c r="S17" s="34"/>
      <c r="T17" s="229">
        <f t="shared" si="5"/>
        <v>278159</v>
      </c>
      <c r="U17" s="263">
        <f t="shared" si="5"/>
        <v>284066</v>
      </c>
      <c r="V17" s="34">
        <f t="shared" si="4"/>
        <v>0.9792055367414615</v>
      </c>
    </row>
    <row r="18" spans="1:22" ht="12.75">
      <c r="A18" s="406">
        <v>2007</v>
      </c>
      <c r="B18" s="229">
        <v>252800</v>
      </c>
      <c r="C18" s="263">
        <v>256108</v>
      </c>
      <c r="D18" s="34">
        <f t="shared" si="0"/>
        <v>0.9870835741171693</v>
      </c>
      <c r="E18" s="229">
        <v>41487</v>
      </c>
      <c r="F18" s="263">
        <v>42155</v>
      </c>
      <c r="G18" s="34">
        <f t="shared" si="1"/>
        <v>0.9841537184201162</v>
      </c>
      <c r="H18" s="229"/>
      <c r="I18" s="263"/>
      <c r="J18" s="34"/>
      <c r="K18" s="229">
        <v>62</v>
      </c>
      <c r="L18" s="263">
        <v>64</v>
      </c>
      <c r="M18" s="34">
        <f t="shared" si="2"/>
        <v>0.96875</v>
      </c>
      <c r="N18" s="229">
        <v>22</v>
      </c>
      <c r="O18" s="263">
        <v>23</v>
      </c>
      <c r="P18" s="34">
        <f t="shared" si="3"/>
        <v>0.9565217391304348</v>
      </c>
      <c r="Q18" s="229">
        <v>2584</v>
      </c>
      <c r="R18" s="263">
        <v>2772</v>
      </c>
      <c r="S18" s="34"/>
      <c r="T18" s="229">
        <f t="shared" si="5"/>
        <v>296955</v>
      </c>
      <c r="U18" s="263">
        <f t="shared" si="5"/>
        <v>301122</v>
      </c>
      <c r="V18" s="34">
        <f t="shared" si="4"/>
        <v>0.9861617550361648</v>
      </c>
    </row>
    <row r="19" spans="1:22" ht="12.75">
      <c r="A19" s="406">
        <v>2008</v>
      </c>
      <c r="B19" s="229">
        <v>242220</v>
      </c>
      <c r="C19" s="263">
        <v>244353</v>
      </c>
      <c r="D19" s="34">
        <f t="shared" si="0"/>
        <v>0.9912708254042307</v>
      </c>
      <c r="E19" s="229">
        <v>42062</v>
      </c>
      <c r="F19" s="263">
        <v>42557</v>
      </c>
      <c r="G19" s="34">
        <f t="shared" si="1"/>
        <v>0.9883685410155791</v>
      </c>
      <c r="H19" s="229">
        <v>10036</v>
      </c>
      <c r="I19" s="263">
        <v>10228</v>
      </c>
      <c r="J19" s="34">
        <f aca="true" t="shared" si="6" ref="J19:J25">IF(I19=0,"NA",H19/I19)</f>
        <v>0.9812280015643332</v>
      </c>
      <c r="K19" s="229">
        <v>68</v>
      </c>
      <c r="L19" s="263">
        <v>72</v>
      </c>
      <c r="M19" s="34">
        <f t="shared" si="2"/>
        <v>0.9444444444444444</v>
      </c>
      <c r="N19" s="229">
        <v>22</v>
      </c>
      <c r="O19" s="263">
        <v>23</v>
      </c>
      <c r="P19" s="34">
        <f t="shared" si="3"/>
        <v>0.9565217391304348</v>
      </c>
      <c r="Q19" s="229">
        <v>3264</v>
      </c>
      <c r="R19" s="263">
        <v>3413</v>
      </c>
      <c r="S19" s="34">
        <f aca="true" t="shared" si="7" ref="S19:S25">IF(R19=0,"NA",Q19/R19)</f>
        <v>0.9563433929094638</v>
      </c>
      <c r="T19" s="229">
        <f t="shared" si="5"/>
        <v>297672</v>
      </c>
      <c r="U19" s="263">
        <f t="shared" si="5"/>
        <v>300646</v>
      </c>
      <c r="V19" s="34">
        <f t="shared" si="4"/>
        <v>0.9901079675099619</v>
      </c>
    </row>
    <row r="20" spans="1:22" ht="12.75">
      <c r="A20" s="406">
        <v>2009</v>
      </c>
      <c r="B20" s="229">
        <v>193806</v>
      </c>
      <c r="C20" s="263">
        <v>194850</v>
      </c>
      <c r="D20" s="34">
        <f t="shared" si="0"/>
        <v>0.9946420323325635</v>
      </c>
      <c r="E20" s="229">
        <v>25921</v>
      </c>
      <c r="F20" s="263">
        <v>26101</v>
      </c>
      <c r="G20" s="34">
        <f t="shared" si="1"/>
        <v>0.9931037125014367</v>
      </c>
      <c r="H20" s="229">
        <v>6296</v>
      </c>
      <c r="I20" s="263">
        <v>6404</v>
      </c>
      <c r="J20" s="34">
        <f t="shared" si="6"/>
        <v>0.9831355402873204</v>
      </c>
      <c r="K20" s="229">
        <v>1090</v>
      </c>
      <c r="L20" s="263">
        <v>1123</v>
      </c>
      <c r="M20" s="34">
        <f t="shared" si="2"/>
        <v>0.9706144256455922</v>
      </c>
      <c r="N20" s="229">
        <v>62</v>
      </c>
      <c r="O20" s="263">
        <v>62</v>
      </c>
      <c r="P20" s="34">
        <f t="shared" si="3"/>
        <v>1</v>
      </c>
      <c r="Q20" s="229">
        <v>1007</v>
      </c>
      <c r="R20" s="263">
        <v>1049</v>
      </c>
      <c r="S20" s="34">
        <f t="shared" si="7"/>
        <v>0.9599618684461392</v>
      </c>
      <c r="T20" s="229">
        <f t="shared" si="5"/>
        <v>228182</v>
      </c>
      <c r="U20" s="263">
        <f t="shared" si="5"/>
        <v>229589</v>
      </c>
      <c r="V20" s="34">
        <f t="shared" si="4"/>
        <v>0.9938716576142586</v>
      </c>
    </row>
    <row r="21" spans="1:22" ht="12.75">
      <c r="A21" s="406">
        <v>2010</v>
      </c>
      <c r="B21" s="229">
        <v>235735</v>
      </c>
      <c r="C21" s="263">
        <v>236384</v>
      </c>
      <c r="D21" s="34">
        <f t="shared" si="0"/>
        <v>0.997254467307432</v>
      </c>
      <c r="E21" s="229">
        <v>35917</v>
      </c>
      <c r="F21" s="263">
        <v>36060</v>
      </c>
      <c r="G21" s="34">
        <f t="shared" si="1"/>
        <v>0.9960343871325569</v>
      </c>
      <c r="H21" s="229">
        <v>5815</v>
      </c>
      <c r="I21" s="263">
        <v>5884</v>
      </c>
      <c r="J21" s="34">
        <f t="shared" si="6"/>
        <v>0.9882732834806254</v>
      </c>
      <c r="K21" s="229">
        <v>2273</v>
      </c>
      <c r="L21" s="263">
        <v>2318</v>
      </c>
      <c r="M21" s="34">
        <f t="shared" si="2"/>
        <v>0.9805867126833477</v>
      </c>
      <c r="N21" s="229">
        <v>87</v>
      </c>
      <c r="O21" s="263">
        <v>87</v>
      </c>
      <c r="P21" s="34">
        <f t="shared" si="3"/>
        <v>1</v>
      </c>
      <c r="Q21" s="229">
        <v>1076</v>
      </c>
      <c r="R21" s="263">
        <v>1104</v>
      </c>
      <c r="S21" s="34">
        <f t="shared" si="7"/>
        <v>0.9746376811594203</v>
      </c>
      <c r="T21" s="229">
        <f t="shared" si="5"/>
        <v>280903</v>
      </c>
      <c r="U21" s="263">
        <f t="shared" si="5"/>
        <v>281837</v>
      </c>
      <c r="V21" s="34">
        <f t="shared" si="4"/>
        <v>0.996686027739438</v>
      </c>
    </row>
    <row r="22" spans="1:22" ht="12.75">
      <c r="A22" s="406">
        <v>2011</v>
      </c>
      <c r="B22" s="229">
        <v>238535</v>
      </c>
      <c r="C22" s="263">
        <v>239015</v>
      </c>
      <c r="D22" s="34">
        <f t="shared" si="0"/>
        <v>0.9979917578394661</v>
      </c>
      <c r="E22" s="229">
        <v>42719</v>
      </c>
      <c r="F22" s="263">
        <v>42805</v>
      </c>
      <c r="G22" s="34">
        <f t="shared" si="1"/>
        <v>0.9979908889148464</v>
      </c>
      <c r="H22" s="229">
        <v>9124</v>
      </c>
      <c r="I22" s="263">
        <v>9175</v>
      </c>
      <c r="J22" s="34">
        <f t="shared" si="6"/>
        <v>0.994441416893733</v>
      </c>
      <c r="K22" s="229">
        <v>2503</v>
      </c>
      <c r="L22" s="263">
        <v>2521</v>
      </c>
      <c r="M22" s="34">
        <f t="shared" si="2"/>
        <v>0.9928599761999206</v>
      </c>
      <c r="N22" s="229">
        <v>159</v>
      </c>
      <c r="O22" s="263">
        <v>159</v>
      </c>
      <c r="P22" s="34">
        <f t="shared" si="3"/>
        <v>1</v>
      </c>
      <c r="Q22" s="229">
        <v>2775</v>
      </c>
      <c r="R22" s="263">
        <v>2848</v>
      </c>
      <c r="S22" s="34">
        <f t="shared" si="7"/>
        <v>0.9743679775280899</v>
      </c>
      <c r="T22" s="229">
        <f t="shared" si="5"/>
        <v>295815</v>
      </c>
      <c r="U22" s="263">
        <f t="shared" si="5"/>
        <v>296523</v>
      </c>
      <c r="V22" s="34">
        <f t="shared" si="4"/>
        <v>0.9976123268684048</v>
      </c>
    </row>
    <row r="23" spans="1:22" ht="12.75">
      <c r="A23" s="406">
        <v>2012</v>
      </c>
      <c r="B23" s="229">
        <v>242673</v>
      </c>
      <c r="C23" s="263">
        <v>242947</v>
      </c>
      <c r="D23" s="34">
        <f t="shared" si="0"/>
        <v>0.9988721819985429</v>
      </c>
      <c r="E23" s="229">
        <v>37310</v>
      </c>
      <c r="F23" s="263">
        <v>37362</v>
      </c>
      <c r="G23" s="34">
        <f t="shared" si="1"/>
        <v>0.9986082115518441</v>
      </c>
      <c r="H23" s="229">
        <v>7234</v>
      </c>
      <c r="I23" s="263">
        <v>7259</v>
      </c>
      <c r="J23" s="34">
        <f t="shared" si="6"/>
        <v>0.9965559994489599</v>
      </c>
      <c r="K23" s="229">
        <v>2863</v>
      </c>
      <c r="L23" s="263">
        <v>2871</v>
      </c>
      <c r="M23" s="34">
        <f t="shared" si="2"/>
        <v>0.9972135144548938</v>
      </c>
      <c r="N23" s="229">
        <v>173</v>
      </c>
      <c r="O23" s="263">
        <v>174</v>
      </c>
      <c r="P23" s="34">
        <f t="shared" si="3"/>
        <v>0.9942528735632183</v>
      </c>
      <c r="Q23" s="229">
        <v>1736</v>
      </c>
      <c r="R23" s="263">
        <v>1754</v>
      </c>
      <c r="S23" s="34">
        <f t="shared" si="7"/>
        <v>0.9897377423033067</v>
      </c>
      <c r="T23" s="229">
        <f t="shared" si="5"/>
        <v>291989</v>
      </c>
      <c r="U23" s="263">
        <f t="shared" si="5"/>
        <v>292367</v>
      </c>
      <c r="V23" s="34">
        <f t="shared" si="4"/>
        <v>0.9987071044269702</v>
      </c>
    </row>
    <row r="24" spans="1:22" ht="12.75">
      <c r="A24" s="406">
        <v>2013</v>
      </c>
      <c r="B24" s="229">
        <v>57179</v>
      </c>
      <c r="C24" s="263">
        <v>57229</v>
      </c>
      <c r="D24" s="34">
        <f t="shared" si="0"/>
        <v>0.9991263170770064</v>
      </c>
      <c r="E24" s="229">
        <v>7956</v>
      </c>
      <c r="F24" s="263">
        <v>7962</v>
      </c>
      <c r="G24" s="34">
        <f t="shared" si="1"/>
        <v>0.9992464204973625</v>
      </c>
      <c r="H24" s="229">
        <v>740</v>
      </c>
      <c r="I24" s="263">
        <v>741</v>
      </c>
      <c r="J24" s="34">
        <f t="shared" si="6"/>
        <v>0.9986504723346828</v>
      </c>
      <c r="K24" s="229">
        <v>722</v>
      </c>
      <c r="L24" s="263">
        <v>726</v>
      </c>
      <c r="M24" s="34">
        <f t="shared" si="2"/>
        <v>0.9944903581267218</v>
      </c>
      <c r="N24" s="229">
        <v>28</v>
      </c>
      <c r="O24" s="263">
        <v>28</v>
      </c>
      <c r="P24" s="34">
        <f t="shared" si="3"/>
        <v>1</v>
      </c>
      <c r="Q24" s="229">
        <v>177</v>
      </c>
      <c r="R24" s="263">
        <v>177</v>
      </c>
      <c r="S24" s="34">
        <f t="shared" si="7"/>
        <v>1</v>
      </c>
      <c r="T24" s="229">
        <f t="shared" si="5"/>
        <v>66802</v>
      </c>
      <c r="U24" s="263">
        <f t="shared" si="5"/>
        <v>66863</v>
      </c>
      <c r="V24" s="34">
        <f t="shared" si="4"/>
        <v>0.9990876867624845</v>
      </c>
    </row>
    <row r="25" spans="1:22" ht="13.5" thickBot="1">
      <c r="A25" s="407">
        <v>2014</v>
      </c>
      <c r="B25" s="249">
        <v>543</v>
      </c>
      <c r="C25" s="265">
        <v>543</v>
      </c>
      <c r="D25" s="41">
        <f t="shared" si="0"/>
        <v>1</v>
      </c>
      <c r="E25" s="249">
        <v>69</v>
      </c>
      <c r="F25" s="265">
        <v>69</v>
      </c>
      <c r="G25" s="41">
        <f t="shared" si="1"/>
        <v>1</v>
      </c>
      <c r="H25" s="249">
        <v>9</v>
      </c>
      <c r="I25" s="265">
        <v>9</v>
      </c>
      <c r="J25" s="41">
        <f t="shared" si="6"/>
        <v>1</v>
      </c>
      <c r="K25" s="249">
        <v>5</v>
      </c>
      <c r="L25" s="265">
        <v>5</v>
      </c>
      <c r="M25" s="41">
        <f t="shared" si="2"/>
        <v>1</v>
      </c>
      <c r="N25" s="249"/>
      <c r="O25" s="265"/>
      <c r="P25" s="41"/>
      <c r="Q25" s="249">
        <v>4</v>
      </c>
      <c r="R25" s="265">
        <v>4</v>
      </c>
      <c r="S25" s="41">
        <f t="shared" si="7"/>
        <v>1</v>
      </c>
      <c r="T25" s="249">
        <f t="shared" si="5"/>
        <v>630</v>
      </c>
      <c r="U25" s="265">
        <f t="shared" si="5"/>
        <v>630</v>
      </c>
      <c r="V25" s="41">
        <f t="shared" si="4"/>
        <v>1</v>
      </c>
    </row>
    <row r="26" spans="1:22" ht="13.5" thickBot="1">
      <c r="A26" s="35" t="s">
        <v>7</v>
      </c>
      <c r="B26" s="115">
        <f>SUM(B10:B25)</f>
        <v>2977067</v>
      </c>
      <c r="C26" s="169">
        <f>SUM(C10:C25)</f>
        <v>3053361</v>
      </c>
      <c r="D26" s="42">
        <f>B26/C26</f>
        <v>0.9750131085056762</v>
      </c>
      <c r="E26" s="115">
        <f>SUM(E10:E25)</f>
        <v>528029</v>
      </c>
      <c r="F26" s="169">
        <f>SUM(F10:F25)</f>
        <v>542842</v>
      </c>
      <c r="G26" s="42">
        <f>E26/F26</f>
        <v>0.9727121335489884</v>
      </c>
      <c r="H26" s="115">
        <f>SUM(H10:H25)</f>
        <v>39254</v>
      </c>
      <c r="I26" s="169">
        <f>SUM(I10:I25)</f>
        <v>39700</v>
      </c>
      <c r="J26" s="42">
        <f>H26/I26</f>
        <v>0.9887657430730479</v>
      </c>
      <c r="K26" s="115">
        <f>SUM(K10:K25)</f>
        <v>12011</v>
      </c>
      <c r="L26" s="169">
        <f>SUM(L10:L25)</f>
        <v>12277</v>
      </c>
      <c r="M26" s="42">
        <f>K26/L26</f>
        <v>0.9783334690885396</v>
      </c>
      <c r="N26" s="115">
        <f>SUM(N10:N25)</f>
        <v>598</v>
      </c>
      <c r="O26" s="169">
        <f>SUM(O10:O25)</f>
        <v>603</v>
      </c>
      <c r="P26" s="42">
        <f>N26/O26</f>
        <v>0.9917081260364843</v>
      </c>
      <c r="Q26" s="115">
        <f>SUM(Q10:Q25)</f>
        <v>12623</v>
      </c>
      <c r="R26" s="169">
        <f>SUM(R10:R25)</f>
        <v>13121</v>
      </c>
      <c r="S26" s="42">
        <f>Q26/R26</f>
        <v>0.9620455757945279</v>
      </c>
      <c r="T26" s="115">
        <f>SUM(T10:T25)</f>
        <v>3569582</v>
      </c>
      <c r="U26" s="169">
        <f>SUM(U10:U25)</f>
        <v>3661904</v>
      </c>
      <c r="V26" s="42">
        <f>T26/U26</f>
        <v>0.9747885253136074</v>
      </c>
    </row>
    <row r="27" spans="1:22" s="237" customFormat="1" ht="12.75">
      <c r="A27" s="222"/>
      <c r="B27" s="254"/>
      <c r="C27" s="254"/>
      <c r="D27" s="259"/>
      <c r="E27" s="254"/>
      <c r="F27" s="254"/>
      <c r="G27" s="259"/>
      <c r="H27" s="254"/>
      <c r="I27" s="254"/>
      <c r="J27" s="259"/>
      <c r="N27" s="254"/>
      <c r="O27" s="254"/>
      <c r="P27" s="259"/>
      <c r="Q27" s="254"/>
      <c r="R27" s="254"/>
      <c r="S27" s="259"/>
      <c r="T27" s="254"/>
      <c r="U27" s="254"/>
      <c r="V27" s="259"/>
    </row>
    <row r="28" spans="1:22" s="237" customFormat="1" ht="12.75">
      <c r="A28" s="222"/>
      <c r="B28" s="254"/>
      <c r="C28" s="254"/>
      <c r="D28" s="259"/>
      <c r="E28" s="254"/>
      <c r="F28" s="254"/>
      <c r="G28" s="259"/>
      <c r="H28" s="254"/>
      <c r="I28" s="254"/>
      <c r="J28" s="259"/>
      <c r="N28" s="254"/>
      <c r="O28" s="254"/>
      <c r="P28" s="259"/>
      <c r="Q28" s="254"/>
      <c r="R28" s="254"/>
      <c r="S28" s="259"/>
      <c r="T28" s="254"/>
      <c r="U28" s="254"/>
      <c r="V28" s="259"/>
    </row>
    <row r="29" spans="16:20" ht="12.75">
      <c r="P29" s="237"/>
      <c r="T29" s="288"/>
    </row>
    <row r="30" spans="1:24" ht="12.75">
      <c r="A30" s="181"/>
      <c r="P30" s="330"/>
      <c r="Q30" s="237"/>
      <c r="R30" s="237"/>
      <c r="S30" s="237"/>
      <c r="T30" s="237"/>
      <c r="U30" s="237"/>
      <c r="V30" s="237"/>
      <c r="W30" s="237"/>
      <c r="X30" s="237"/>
    </row>
    <row r="31" spans="16:24" ht="13.5" customHeight="1">
      <c r="P31" s="445"/>
      <c r="Q31" s="445"/>
      <c r="R31" s="445"/>
      <c r="S31" s="445"/>
      <c r="T31" s="445"/>
      <c r="U31" s="445"/>
      <c r="V31" s="445"/>
      <c r="W31" s="445"/>
      <c r="X31" s="237"/>
    </row>
    <row r="32" spans="16:24" ht="12.75">
      <c r="P32" s="446"/>
      <c r="Q32" s="446"/>
      <c r="R32" s="446"/>
      <c r="S32" s="446"/>
      <c r="T32" s="446"/>
      <c r="U32" s="446"/>
      <c r="V32" s="447"/>
      <c r="W32" s="447"/>
      <c r="X32" s="237"/>
    </row>
    <row r="33" spans="16:24" ht="12.75">
      <c r="P33" s="446"/>
      <c r="Q33" s="446"/>
      <c r="R33" s="447"/>
      <c r="S33" s="446"/>
      <c r="T33" s="446"/>
      <c r="U33" s="446"/>
      <c r="V33" s="447"/>
      <c r="W33" s="447"/>
      <c r="X33" s="323"/>
    </row>
    <row r="34" spans="16:24" ht="12.75">
      <c r="P34" s="446"/>
      <c r="Q34" s="446"/>
      <c r="R34" s="446"/>
      <c r="S34" s="446"/>
      <c r="T34" s="446"/>
      <c r="U34" s="446"/>
      <c r="V34" s="447"/>
      <c r="W34" s="447"/>
      <c r="X34" s="322"/>
    </row>
    <row r="35" spans="16:24" ht="12.75">
      <c r="P35" s="446"/>
      <c r="Q35" s="446"/>
      <c r="R35" s="446"/>
      <c r="S35" s="446"/>
      <c r="T35" s="446"/>
      <c r="U35" s="446"/>
      <c r="V35" s="447"/>
      <c r="W35" s="447"/>
      <c r="X35" s="237"/>
    </row>
    <row r="36" spans="16:24" ht="12.75">
      <c r="P36" s="446"/>
      <c r="Q36" s="446"/>
      <c r="R36" s="446"/>
      <c r="S36" s="446"/>
      <c r="T36" s="446"/>
      <c r="U36" s="446"/>
      <c r="V36" s="447"/>
      <c r="W36" s="447"/>
      <c r="X36" s="237"/>
    </row>
    <row r="37" spans="16:24" ht="12.75">
      <c r="P37" s="446"/>
      <c r="Q37" s="446"/>
      <c r="R37" s="446"/>
      <c r="S37" s="446"/>
      <c r="T37" s="446"/>
      <c r="U37" s="446"/>
      <c r="V37" s="447"/>
      <c r="W37" s="447"/>
      <c r="X37" s="237"/>
    </row>
    <row r="38" spans="16:24" ht="12.75">
      <c r="P38" s="446"/>
      <c r="Q38" s="446"/>
      <c r="R38" s="446"/>
      <c r="S38" s="446"/>
      <c r="T38" s="446"/>
      <c r="U38" s="446"/>
      <c r="V38" s="447"/>
      <c r="W38" s="447"/>
      <c r="X38" s="237"/>
    </row>
    <row r="39" spans="16:24" ht="12.75">
      <c r="P39" s="446"/>
      <c r="Q39" s="446"/>
      <c r="R39" s="446"/>
      <c r="S39" s="446"/>
      <c r="T39" s="446"/>
      <c r="U39" s="446"/>
      <c r="V39" s="447"/>
      <c r="W39" s="447"/>
      <c r="X39" s="237"/>
    </row>
    <row r="40" spans="16:24" ht="12.75">
      <c r="P40" s="446"/>
      <c r="Q40" s="446"/>
      <c r="R40" s="446"/>
      <c r="S40" s="446"/>
      <c r="T40" s="446"/>
      <c r="U40" s="446"/>
      <c r="V40" s="446"/>
      <c r="W40" s="446"/>
      <c r="X40" s="237"/>
    </row>
    <row r="41" spans="16:24" ht="12.75">
      <c r="P41" s="446"/>
      <c r="Q41" s="446"/>
      <c r="R41" s="446"/>
      <c r="S41" s="446"/>
      <c r="T41" s="446"/>
      <c r="U41" s="446"/>
      <c r="V41" s="446"/>
      <c r="W41" s="446"/>
      <c r="X41" s="237"/>
    </row>
    <row r="42" spans="16:24" ht="12.75">
      <c r="P42" s="446"/>
      <c r="Q42" s="446"/>
      <c r="R42" s="446"/>
      <c r="S42" s="446"/>
      <c r="T42" s="446"/>
      <c r="U42" s="446"/>
      <c r="V42" s="446"/>
      <c r="W42" s="446"/>
      <c r="X42" s="237"/>
    </row>
    <row r="43" spans="16:24" ht="12.75">
      <c r="P43" s="446"/>
      <c r="Q43" s="446"/>
      <c r="R43" s="446"/>
      <c r="S43" s="446"/>
      <c r="T43" s="446"/>
      <c r="U43" s="446"/>
      <c r="V43" s="446"/>
      <c r="W43" s="446"/>
      <c r="X43" s="237"/>
    </row>
    <row r="44" spans="16:24" ht="12.75">
      <c r="P44" s="446"/>
      <c r="Q44" s="446"/>
      <c r="R44" s="446"/>
      <c r="S44" s="446"/>
      <c r="T44" s="446"/>
      <c r="U44" s="446"/>
      <c r="V44" s="446"/>
      <c r="W44" s="446"/>
      <c r="X44" s="237"/>
    </row>
    <row r="45" spans="16:24" ht="12.75">
      <c r="P45" s="446"/>
      <c r="Q45" s="446"/>
      <c r="R45" s="446"/>
      <c r="S45" s="446"/>
      <c r="T45" s="446"/>
      <c r="U45" s="446"/>
      <c r="V45" s="446"/>
      <c r="W45" s="446"/>
      <c r="X45" s="237"/>
    </row>
    <row r="46" spans="16:24" ht="12.75">
      <c r="P46" s="446"/>
      <c r="Q46" s="446"/>
      <c r="R46" s="446"/>
      <c r="S46" s="446"/>
      <c r="T46" s="446"/>
      <c r="U46" s="446"/>
      <c r="V46" s="446"/>
      <c r="W46" s="446"/>
      <c r="X46" s="237"/>
    </row>
    <row r="47" spans="16:24" ht="12.75">
      <c r="P47" s="446"/>
      <c r="Q47" s="447"/>
      <c r="R47" s="447"/>
      <c r="S47" s="446"/>
      <c r="T47" s="446"/>
      <c r="U47" s="446"/>
      <c r="V47" s="446"/>
      <c r="W47" s="446"/>
      <c r="X47" s="237"/>
    </row>
    <row r="48" spans="16:24" ht="12.75">
      <c r="P48" s="446"/>
      <c r="Q48" s="447"/>
      <c r="R48" s="447"/>
      <c r="S48" s="447"/>
      <c r="T48" s="447"/>
      <c r="U48" s="446"/>
      <c r="V48" s="447"/>
      <c r="W48" s="447"/>
      <c r="X48" s="237"/>
    </row>
    <row r="49" spans="16:24" ht="12.75">
      <c r="P49" s="237"/>
      <c r="Q49" s="237"/>
      <c r="R49" s="237"/>
      <c r="S49" s="237"/>
      <c r="T49" s="237"/>
      <c r="U49" s="237"/>
      <c r="V49" s="237"/>
      <c r="W49" s="237"/>
      <c r="X49" s="237"/>
    </row>
    <row r="50" spans="16:24" ht="12.75">
      <c r="P50" s="237"/>
      <c r="Q50" s="237"/>
      <c r="R50" s="237"/>
      <c r="S50" s="237"/>
      <c r="T50" s="237"/>
      <c r="U50" s="237"/>
      <c r="V50" s="237"/>
      <c r="W50" s="237"/>
      <c r="X50" s="237"/>
    </row>
    <row r="51" spans="16:24" ht="12.75">
      <c r="P51" s="237"/>
      <c r="Q51" s="237"/>
      <c r="R51" s="237"/>
      <c r="S51" s="237"/>
      <c r="T51" s="237"/>
      <c r="U51" s="237"/>
      <c r="V51" s="237"/>
      <c r="W51" s="237"/>
      <c r="X51" s="237"/>
    </row>
    <row r="52" spans="16:24" ht="12.75">
      <c r="P52" s="237"/>
      <c r="Q52" s="237"/>
      <c r="R52" s="237"/>
      <c r="S52" s="237"/>
      <c r="T52" s="237"/>
      <c r="U52" s="237"/>
      <c r="V52" s="237"/>
      <c r="W52" s="237"/>
      <c r="X52" s="237"/>
    </row>
    <row r="53" spans="16:24" ht="12.75">
      <c r="P53" s="237"/>
      <c r="Q53" s="237"/>
      <c r="R53" s="237"/>
      <c r="S53" s="237"/>
      <c r="T53" s="237"/>
      <c r="U53" s="237"/>
      <c r="V53" s="237"/>
      <c r="W53" s="237"/>
      <c r="X53" s="237"/>
    </row>
    <row r="54" spans="16:24" ht="12.75">
      <c r="P54" s="237"/>
      <c r="Q54" s="330"/>
      <c r="R54" s="237"/>
      <c r="S54" s="237"/>
      <c r="T54" s="237"/>
      <c r="U54" s="237"/>
      <c r="V54" s="237"/>
      <c r="W54" s="237"/>
      <c r="X54" s="237"/>
    </row>
    <row r="55" spans="16:24" ht="13.5" customHeight="1">
      <c r="P55" s="452"/>
      <c r="Q55" s="452"/>
      <c r="R55" s="452"/>
      <c r="S55" s="452"/>
      <c r="T55" s="452"/>
      <c r="U55" s="452"/>
      <c r="V55" s="452"/>
      <c r="W55" s="452"/>
      <c r="X55" s="237"/>
    </row>
    <row r="56" spans="16:24" ht="12.75">
      <c r="P56" s="453"/>
      <c r="Q56" s="453"/>
      <c r="R56" s="453"/>
      <c r="S56" s="453"/>
      <c r="T56" s="453"/>
      <c r="U56" s="453"/>
      <c r="V56" s="454"/>
      <c r="W56" s="454"/>
      <c r="X56" s="237"/>
    </row>
    <row r="57" spans="16:24" ht="12.75">
      <c r="P57" s="453"/>
      <c r="Q57" s="453"/>
      <c r="R57" s="454"/>
      <c r="S57" s="453"/>
      <c r="T57" s="453"/>
      <c r="U57" s="453"/>
      <c r="V57" s="454"/>
      <c r="W57" s="454"/>
      <c r="X57" s="237"/>
    </row>
    <row r="58" spans="16:24" ht="12.75">
      <c r="P58" s="453"/>
      <c r="Q58" s="453"/>
      <c r="R58" s="453"/>
      <c r="S58" s="453"/>
      <c r="T58" s="453"/>
      <c r="U58" s="453"/>
      <c r="V58" s="454"/>
      <c r="W58" s="454"/>
      <c r="X58" s="237"/>
    </row>
    <row r="59" spans="16:24" ht="12.75">
      <c r="P59" s="453"/>
      <c r="Q59" s="453"/>
      <c r="R59" s="453"/>
      <c r="S59" s="453"/>
      <c r="T59" s="453"/>
      <c r="U59" s="453"/>
      <c r="V59" s="454"/>
      <c r="W59" s="454"/>
      <c r="X59" s="237"/>
    </row>
    <row r="60" spans="16:24" ht="12.75">
      <c r="P60" s="453"/>
      <c r="Q60" s="453"/>
      <c r="R60" s="453"/>
      <c r="S60" s="453"/>
      <c r="T60" s="453"/>
      <c r="U60" s="453"/>
      <c r="V60" s="454"/>
      <c r="W60" s="454"/>
      <c r="X60" s="237"/>
    </row>
    <row r="61" spans="16:24" ht="12.75">
      <c r="P61" s="453"/>
      <c r="Q61" s="453"/>
      <c r="R61" s="453"/>
      <c r="S61" s="453"/>
      <c r="T61" s="453"/>
      <c r="U61" s="453"/>
      <c r="V61" s="454"/>
      <c r="W61" s="454"/>
      <c r="X61" s="237"/>
    </row>
    <row r="62" spans="16:24" ht="12.75">
      <c r="P62" s="453"/>
      <c r="Q62" s="453"/>
      <c r="R62" s="453"/>
      <c r="S62" s="453"/>
      <c r="T62" s="453"/>
      <c r="U62" s="453"/>
      <c r="V62" s="454"/>
      <c r="W62" s="454"/>
      <c r="X62" s="237"/>
    </row>
    <row r="63" spans="16:24" ht="12.75">
      <c r="P63" s="453"/>
      <c r="Q63" s="453"/>
      <c r="R63" s="453"/>
      <c r="S63" s="453"/>
      <c r="T63" s="453"/>
      <c r="U63" s="453"/>
      <c r="V63" s="454"/>
      <c r="W63" s="454"/>
      <c r="X63" s="237"/>
    </row>
    <row r="64" spans="16:24" ht="12.75">
      <c r="P64" s="453"/>
      <c r="Q64" s="453"/>
      <c r="R64" s="453"/>
      <c r="S64" s="453"/>
      <c r="T64" s="453"/>
      <c r="U64" s="453"/>
      <c r="V64" s="453"/>
      <c r="W64" s="453"/>
      <c r="X64" s="237"/>
    </row>
    <row r="65" spans="16:24" ht="12.75">
      <c r="P65" s="453"/>
      <c r="Q65" s="453"/>
      <c r="R65" s="453"/>
      <c r="S65" s="453"/>
      <c r="T65" s="453"/>
      <c r="U65" s="453"/>
      <c r="V65" s="453"/>
      <c r="W65" s="453"/>
      <c r="X65" s="237"/>
    </row>
    <row r="66" spans="16:24" ht="12.75">
      <c r="P66" s="453"/>
      <c r="Q66" s="453"/>
      <c r="R66" s="453"/>
      <c r="S66" s="453"/>
      <c r="T66" s="453"/>
      <c r="U66" s="453"/>
      <c r="V66" s="453"/>
      <c r="W66" s="453"/>
      <c r="X66" s="237"/>
    </row>
    <row r="67" spans="16:24" ht="12.75">
      <c r="P67" s="453"/>
      <c r="Q67" s="453"/>
      <c r="R67" s="453"/>
      <c r="S67" s="453"/>
      <c r="T67" s="453"/>
      <c r="U67" s="453"/>
      <c r="V67" s="453"/>
      <c r="W67" s="453"/>
      <c r="X67" s="237"/>
    </row>
    <row r="68" spans="16:24" ht="12.75">
      <c r="P68" s="453"/>
      <c r="Q68" s="453"/>
      <c r="R68" s="453"/>
      <c r="S68" s="453"/>
      <c r="T68" s="453"/>
      <c r="U68" s="453"/>
      <c r="V68" s="453"/>
      <c r="W68" s="453"/>
      <c r="X68" s="237"/>
    </row>
    <row r="69" spans="16:24" ht="12.75">
      <c r="P69" s="453"/>
      <c r="Q69" s="453"/>
      <c r="R69" s="453"/>
      <c r="S69" s="453"/>
      <c r="T69" s="453"/>
      <c r="U69" s="453"/>
      <c r="V69" s="453"/>
      <c r="W69" s="453"/>
      <c r="X69" s="237"/>
    </row>
    <row r="70" spans="16:24" ht="12.75">
      <c r="P70" s="453"/>
      <c r="Q70" s="453"/>
      <c r="R70" s="453"/>
      <c r="S70" s="453"/>
      <c r="T70" s="453"/>
      <c r="U70" s="453"/>
      <c r="V70" s="453"/>
      <c r="W70" s="453"/>
      <c r="X70" s="237"/>
    </row>
    <row r="71" spans="16:24" ht="12.75">
      <c r="P71" s="453"/>
      <c r="Q71" s="454"/>
      <c r="R71" s="454"/>
      <c r="S71" s="453"/>
      <c r="T71" s="453"/>
      <c r="U71" s="453"/>
      <c r="V71" s="453"/>
      <c r="W71" s="453"/>
      <c r="X71" s="237"/>
    </row>
    <row r="72" spans="16:24" ht="12.75">
      <c r="P72" s="453"/>
      <c r="Q72" s="454"/>
      <c r="R72" s="454"/>
      <c r="S72" s="454"/>
      <c r="T72" s="454"/>
      <c r="U72" s="453"/>
      <c r="V72" s="454"/>
      <c r="W72" s="454"/>
      <c r="X72" s="237"/>
    </row>
    <row r="73" spans="16:24" ht="12.75">
      <c r="P73" s="237"/>
      <c r="Q73" s="237"/>
      <c r="R73" s="237"/>
      <c r="S73" s="237"/>
      <c r="T73" s="237"/>
      <c r="U73" s="237"/>
      <c r="V73" s="237"/>
      <c r="W73" s="237"/>
      <c r="X73" s="237"/>
    </row>
    <row r="74" spans="16:24" ht="12.75">
      <c r="P74" s="237"/>
      <c r="Q74" s="237"/>
      <c r="R74" s="237"/>
      <c r="S74" s="237"/>
      <c r="T74" s="237"/>
      <c r="U74" s="237"/>
      <c r="V74" s="237"/>
      <c r="W74" s="237"/>
      <c r="X74" s="237"/>
    </row>
    <row r="75" spans="16:24" ht="12.75">
      <c r="P75" s="237"/>
      <c r="Q75" s="237"/>
      <c r="R75" s="237"/>
      <c r="S75" s="237"/>
      <c r="T75" s="237"/>
      <c r="U75" s="237"/>
      <c r="V75" s="237"/>
      <c r="W75" s="237"/>
      <c r="X75" s="237"/>
    </row>
    <row r="76" spans="16:24" ht="12.75">
      <c r="P76" s="237"/>
      <c r="Q76" s="237"/>
      <c r="R76" s="237"/>
      <c r="S76" s="237"/>
      <c r="T76" s="237"/>
      <c r="U76" s="237"/>
      <c r="V76" s="237"/>
      <c r="W76" s="237"/>
      <c r="X76" s="237"/>
    </row>
    <row r="77" spans="16:24" ht="12.75">
      <c r="P77" s="237"/>
      <c r="Q77" s="237"/>
      <c r="R77" s="237"/>
      <c r="S77" s="237"/>
      <c r="T77" s="237"/>
      <c r="U77" s="237"/>
      <c r="V77" s="237"/>
      <c r="W77" s="237"/>
      <c r="X77" s="237"/>
    </row>
    <row r="78" spans="16:24" ht="12.75">
      <c r="P78" s="237"/>
      <c r="Q78" s="237"/>
      <c r="R78" s="237"/>
      <c r="S78" s="237"/>
      <c r="T78" s="237"/>
      <c r="U78" s="237"/>
      <c r="V78" s="237"/>
      <c r="W78" s="237"/>
      <c r="X78" s="237"/>
    </row>
    <row r="79" spans="16:24" ht="12.75">
      <c r="P79" s="237"/>
      <c r="Q79" s="237"/>
      <c r="R79" s="237"/>
      <c r="S79" s="237"/>
      <c r="T79" s="237"/>
      <c r="U79" s="237"/>
      <c r="V79" s="237"/>
      <c r="W79" s="237"/>
      <c r="X79" s="237"/>
    </row>
    <row r="80" spans="16:24" ht="12.75">
      <c r="P80" s="237"/>
      <c r="Q80" s="237"/>
      <c r="R80" s="237"/>
      <c r="S80" s="237"/>
      <c r="T80" s="237"/>
      <c r="U80" s="237"/>
      <c r="V80" s="237"/>
      <c r="W80" s="237"/>
      <c r="X80" s="237"/>
    </row>
    <row r="81" spans="16:24" ht="12.75">
      <c r="P81" s="237"/>
      <c r="Q81" s="237"/>
      <c r="R81" s="237"/>
      <c r="S81" s="237"/>
      <c r="T81" s="237"/>
      <c r="U81" s="237"/>
      <c r="V81" s="237"/>
      <c r="W81" s="237"/>
      <c r="X81" s="237"/>
    </row>
    <row r="82" spans="16:22" ht="12.75">
      <c r="P82" s="37"/>
      <c r="Q82" s="237"/>
      <c r="R82" s="237"/>
      <c r="S82" s="237"/>
      <c r="T82" s="237"/>
      <c r="U82" s="237"/>
      <c r="V82" s="237"/>
    </row>
    <row r="83" spans="16:22" ht="12.75">
      <c r="P83" s="37"/>
      <c r="Q83" s="237"/>
      <c r="R83" s="237"/>
      <c r="S83" s="237"/>
      <c r="T83" s="237"/>
      <c r="U83" s="237"/>
      <c r="V83" s="237"/>
    </row>
    <row r="84" spans="16:22" ht="12.75">
      <c r="P84" s="37"/>
      <c r="Q84" s="237"/>
      <c r="R84" s="237"/>
      <c r="S84" s="237"/>
      <c r="T84" s="237"/>
      <c r="U84" s="237"/>
      <c r="V84" s="237"/>
    </row>
    <row r="85" spans="16:22" ht="12.75">
      <c r="P85" s="37"/>
      <c r="Q85" s="237"/>
      <c r="R85" s="237"/>
      <c r="S85" s="237"/>
      <c r="T85" s="237"/>
      <c r="U85" s="237"/>
      <c r="V85" s="237"/>
    </row>
    <row r="86" spans="16:22" ht="12.75">
      <c r="P86" s="37"/>
      <c r="Q86" s="237"/>
      <c r="R86" s="237"/>
      <c r="S86" s="237"/>
      <c r="T86" s="237"/>
      <c r="U86" s="237"/>
      <c r="V86" s="237"/>
    </row>
    <row r="87" spans="16:22" ht="12.75">
      <c r="P87" s="37"/>
      <c r="Q87" s="237"/>
      <c r="R87" s="237"/>
      <c r="S87" s="237"/>
      <c r="T87" s="237"/>
      <c r="U87" s="237"/>
      <c r="V87" s="237"/>
    </row>
    <row r="88" spans="16:22" ht="12.75">
      <c r="P88" s="37"/>
      <c r="Q88" s="237"/>
      <c r="R88" s="237"/>
      <c r="S88" s="237"/>
      <c r="T88" s="237"/>
      <c r="U88" s="237"/>
      <c r="V88" s="237"/>
    </row>
    <row r="89" spans="16:22" ht="12.75">
      <c r="P89" s="37"/>
      <c r="Q89" s="237"/>
      <c r="R89" s="237"/>
      <c r="S89" s="237"/>
      <c r="T89" s="237"/>
      <c r="U89" s="237"/>
      <c r="V89" s="237"/>
    </row>
    <row r="90" spans="16:22" ht="12.75">
      <c r="P90" s="37"/>
      <c r="Q90" s="237"/>
      <c r="R90" s="237"/>
      <c r="S90" s="237"/>
      <c r="T90" s="237"/>
      <c r="U90" s="237"/>
      <c r="V90" s="237"/>
    </row>
    <row r="91" spans="16:22" ht="12.75">
      <c r="P91" s="37"/>
      <c r="Q91" s="237"/>
      <c r="R91" s="237"/>
      <c r="S91" s="237"/>
      <c r="T91" s="237"/>
      <c r="U91" s="237"/>
      <c r="V91" s="237"/>
    </row>
    <row r="92" spans="16:22" ht="12.75">
      <c r="P92" s="37"/>
      <c r="Q92" s="237"/>
      <c r="R92" s="237"/>
      <c r="S92" s="237"/>
      <c r="T92" s="237"/>
      <c r="U92" s="237"/>
      <c r="V92" s="237"/>
    </row>
    <row r="93" spans="16:22" ht="12.75">
      <c r="P93" s="37"/>
      <c r="Q93" s="237"/>
      <c r="R93" s="237"/>
      <c r="S93" s="237"/>
      <c r="T93" s="237"/>
      <c r="U93" s="237"/>
      <c r="V93" s="237"/>
    </row>
    <row r="94" spans="16:22" ht="12.75">
      <c r="P94" s="37"/>
      <c r="Q94" s="237"/>
      <c r="R94" s="237"/>
      <c r="S94" s="237"/>
      <c r="T94" s="237"/>
      <c r="U94" s="237"/>
      <c r="V94" s="237"/>
    </row>
    <row r="95" spans="17:22" ht="12.75">
      <c r="Q95" s="237"/>
      <c r="R95" s="237"/>
      <c r="S95" s="237"/>
      <c r="T95" s="237"/>
      <c r="U95" s="237"/>
      <c r="V95" s="237"/>
    </row>
    <row r="96" spans="17:22" ht="12.75">
      <c r="Q96" s="237"/>
      <c r="R96" s="237"/>
      <c r="S96" s="237"/>
      <c r="T96" s="237"/>
      <c r="U96" s="237"/>
      <c r="V96" s="237"/>
    </row>
    <row r="97" spans="17:22" ht="12.75">
      <c r="Q97" s="237"/>
      <c r="R97" s="237"/>
      <c r="S97" s="237"/>
      <c r="T97" s="237"/>
      <c r="U97" s="237"/>
      <c r="V97" s="237"/>
    </row>
    <row r="98" spans="17:22" ht="12.75">
      <c r="Q98" s="237"/>
      <c r="R98" s="237"/>
      <c r="S98" s="237"/>
      <c r="T98" s="237"/>
      <c r="U98" s="237"/>
      <c r="V98" s="237"/>
    </row>
    <row r="99" spans="17:22" ht="12.75">
      <c r="Q99" s="237"/>
      <c r="R99" s="237"/>
      <c r="S99" s="237"/>
      <c r="T99" s="237"/>
      <c r="U99" s="237"/>
      <c r="V99" s="237"/>
    </row>
    <row r="100" spans="17:22" ht="12.75">
      <c r="Q100" s="237"/>
      <c r="R100" s="237"/>
      <c r="S100" s="237"/>
      <c r="T100" s="237"/>
      <c r="U100" s="237"/>
      <c r="V100" s="237"/>
    </row>
    <row r="101" spans="17:22" ht="12.75">
      <c r="Q101" s="237"/>
      <c r="R101" s="237"/>
      <c r="S101" s="237"/>
      <c r="T101" s="237"/>
      <c r="U101" s="237"/>
      <c r="V101" s="237"/>
    </row>
    <row r="102" spans="17:22" ht="12.75">
      <c r="Q102" s="237"/>
      <c r="R102" s="237"/>
      <c r="S102" s="237"/>
      <c r="T102" s="237"/>
      <c r="U102" s="237"/>
      <c r="V102" s="237"/>
    </row>
    <row r="103" spans="17:22" ht="12.75">
      <c r="Q103" s="237"/>
      <c r="R103" s="237"/>
      <c r="S103" s="237"/>
      <c r="T103" s="237"/>
      <c r="U103" s="237"/>
      <c r="V103" s="237"/>
    </row>
    <row r="104" spans="17:22" ht="12.75">
      <c r="Q104" s="237"/>
      <c r="R104" s="237"/>
      <c r="S104" s="237"/>
      <c r="T104" s="237"/>
      <c r="U104" s="237"/>
      <c r="V104" s="237"/>
    </row>
    <row r="105" spans="17:22" ht="12.75">
      <c r="Q105" s="237"/>
      <c r="R105" s="237"/>
      <c r="S105" s="237"/>
      <c r="T105" s="237"/>
      <c r="U105" s="237"/>
      <c r="V105" s="237"/>
    </row>
    <row r="106" spans="17:22" ht="12.75">
      <c r="Q106" s="237"/>
      <c r="R106" s="237"/>
      <c r="S106" s="237"/>
      <c r="T106" s="237"/>
      <c r="U106" s="237"/>
      <c r="V106" s="237"/>
    </row>
  </sheetData>
  <sheetProtection/>
  <mergeCells count="9">
    <mergeCell ref="A8:A9"/>
    <mergeCell ref="H8:J8"/>
    <mergeCell ref="A4:V5"/>
    <mergeCell ref="N8:P8"/>
    <mergeCell ref="Q8:S8"/>
    <mergeCell ref="K8:M8"/>
    <mergeCell ref="T8:V8"/>
    <mergeCell ref="B8:D8"/>
    <mergeCell ref="E8:G8"/>
  </mergeCells>
  <printOptions/>
  <pageMargins left="0.75" right="0.75" top="1" bottom="1" header="0.5" footer="0.5"/>
  <pageSetup fitToHeight="1" fitToWidth="1" horizontalDpi="600" verticalDpi="600" orientation="portrait" scale="36" r:id="rId2"/>
  <headerFooter alignWithMargins="0">
    <oddFooter>&amp;C&amp;14B-&amp;P-4</oddFoot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1:Z65"/>
  <sheetViews>
    <sheetView zoomScalePageLayoutView="0" workbookViewId="0" topLeftCell="A1">
      <selection activeCell="A1" sqref="A1"/>
    </sheetView>
  </sheetViews>
  <sheetFormatPr defaultColWidth="9.140625" defaultRowHeight="12.75"/>
  <cols>
    <col min="1" max="1" width="10.140625" style="179" customWidth="1"/>
    <col min="2" max="2" width="9.8515625" style="178" customWidth="1"/>
    <col min="3" max="3" width="10.7109375" style="178" customWidth="1"/>
    <col min="4" max="4" width="12.00390625" style="178" customWidth="1"/>
    <col min="5" max="5" width="9.8515625" style="178" customWidth="1"/>
    <col min="6" max="6" width="9.7109375" style="178" customWidth="1"/>
    <col min="7" max="7" width="11.7109375" style="178" customWidth="1"/>
    <col min="8" max="9" width="9.28125" style="178" customWidth="1"/>
    <col min="10" max="10" width="12.140625" style="178" customWidth="1"/>
    <col min="11" max="12" width="9.421875" style="178" customWidth="1"/>
    <col min="13" max="13" width="12.140625" style="178" customWidth="1"/>
    <col min="14" max="15" width="10.28125" style="178" customWidth="1"/>
    <col min="16" max="16" width="13.00390625" style="178" customWidth="1"/>
    <col min="17" max="17" width="9.28125" style="179" customWidth="1"/>
    <col min="18" max="18" width="9.140625" style="179" customWidth="1"/>
    <col min="19" max="19" width="11.7109375" style="179" customWidth="1"/>
    <col min="20" max="20" width="9.57421875" style="179" customWidth="1"/>
    <col min="21" max="21" width="12.00390625" style="179" bestFit="1" customWidth="1"/>
    <col min="22" max="22" width="12.57421875" style="179" customWidth="1"/>
    <col min="23" max="16384" width="9.140625" style="179" customWidth="1"/>
  </cols>
  <sheetData>
    <row r="1" ht="26.25">
      <c r="A1" s="227" t="s">
        <v>181</v>
      </c>
    </row>
    <row r="2" spans="1:19" ht="18" customHeight="1">
      <c r="A2" s="567" t="s">
        <v>131</v>
      </c>
      <c r="B2" s="567"/>
      <c r="C2" s="567"/>
      <c r="D2" s="567"/>
      <c r="E2" s="567"/>
      <c r="F2" s="567"/>
      <c r="G2" s="567"/>
      <c r="H2" s="567"/>
      <c r="I2" s="567"/>
      <c r="J2" s="567"/>
      <c r="K2" s="567"/>
      <c r="L2" s="567"/>
      <c r="M2" s="567"/>
      <c r="N2" s="567"/>
      <c r="O2" s="567"/>
      <c r="P2" s="567"/>
      <c r="Q2" s="567"/>
      <c r="R2" s="567"/>
      <c r="S2" s="567"/>
    </row>
    <row r="3" spans="1:19" ht="40.5" customHeight="1">
      <c r="A3" s="567"/>
      <c r="B3" s="567"/>
      <c r="C3" s="567"/>
      <c r="D3" s="567"/>
      <c r="E3" s="567"/>
      <c r="F3" s="567"/>
      <c r="G3" s="567"/>
      <c r="H3" s="567"/>
      <c r="I3" s="567"/>
      <c r="J3" s="567"/>
      <c r="K3" s="567"/>
      <c r="L3" s="567"/>
      <c r="M3" s="567"/>
      <c r="N3" s="567"/>
      <c r="O3" s="567"/>
      <c r="P3" s="567"/>
      <c r="Q3" s="567"/>
      <c r="R3" s="567"/>
      <c r="S3" s="567"/>
    </row>
    <row r="4" spans="1:16" ht="14.25">
      <c r="A4" s="247" t="s">
        <v>25</v>
      </c>
      <c r="B4" s="11"/>
      <c r="C4" s="11"/>
      <c r="D4" s="11"/>
      <c r="E4" s="11"/>
      <c r="F4" s="11"/>
      <c r="G4" s="11"/>
      <c r="H4" s="11"/>
      <c r="I4" s="11"/>
      <c r="J4" s="11"/>
      <c r="K4" s="11"/>
      <c r="L4" s="11"/>
      <c r="M4" s="11"/>
      <c r="N4" s="11"/>
      <c r="O4" s="11"/>
      <c r="P4" s="11"/>
    </row>
    <row r="5" spans="1:22" ht="15" customHeight="1">
      <c r="A5" s="558" t="s">
        <v>152</v>
      </c>
      <c r="B5" s="558"/>
      <c r="C5" s="558"/>
      <c r="D5" s="558"/>
      <c r="E5" s="558"/>
      <c r="F5" s="558"/>
      <c r="G5" s="558"/>
      <c r="H5" s="558"/>
      <c r="I5" s="558"/>
      <c r="J5" s="558"/>
      <c r="K5" s="558"/>
      <c r="L5" s="558"/>
      <c r="M5" s="558"/>
      <c r="N5" s="558"/>
      <c r="O5" s="558"/>
      <c r="P5" s="558"/>
      <c r="Q5" s="558"/>
      <c r="R5" s="558"/>
      <c r="S5" s="558"/>
      <c r="T5" s="558"/>
      <c r="U5" s="558"/>
      <c r="V5" s="558"/>
    </row>
    <row r="6" spans="1:22" ht="14.25" customHeight="1">
      <c r="A6" s="558"/>
      <c r="B6" s="558"/>
      <c r="C6" s="558"/>
      <c r="D6" s="558"/>
      <c r="E6" s="558"/>
      <c r="F6" s="558"/>
      <c r="G6" s="558"/>
      <c r="H6" s="558"/>
      <c r="I6" s="558"/>
      <c r="J6" s="558"/>
      <c r="K6" s="558"/>
      <c r="L6" s="558"/>
      <c r="M6" s="558"/>
      <c r="N6" s="558"/>
      <c r="O6" s="558"/>
      <c r="P6" s="558"/>
      <c r="Q6" s="558"/>
      <c r="R6" s="558"/>
      <c r="S6" s="558"/>
      <c r="T6" s="558"/>
      <c r="U6" s="558"/>
      <c r="V6" s="558"/>
    </row>
    <row r="7" spans="1:22" ht="14.25" customHeight="1">
      <c r="A7" s="558"/>
      <c r="B7" s="558"/>
      <c r="C7" s="558"/>
      <c r="D7" s="558"/>
      <c r="E7" s="558"/>
      <c r="F7" s="558"/>
      <c r="G7" s="558"/>
      <c r="H7" s="558"/>
      <c r="I7" s="558"/>
      <c r="J7" s="558"/>
      <c r="K7" s="558"/>
      <c r="L7" s="558"/>
      <c r="M7" s="558"/>
      <c r="N7" s="558"/>
      <c r="O7" s="558"/>
      <c r="P7" s="558"/>
      <c r="Q7" s="558"/>
      <c r="R7" s="558"/>
      <c r="S7" s="558"/>
      <c r="T7" s="558"/>
      <c r="U7" s="558"/>
      <c r="V7" s="558"/>
    </row>
    <row r="8" spans="1:16" ht="15" thickBot="1">
      <c r="A8" s="1"/>
      <c r="B8" s="11"/>
      <c r="C8" s="11"/>
      <c r="D8" s="11"/>
      <c r="E8" s="11"/>
      <c r="F8" s="11"/>
      <c r="G8" s="11"/>
      <c r="H8" s="11"/>
      <c r="I8" s="11"/>
      <c r="J8" s="11"/>
      <c r="K8" s="11"/>
      <c r="L8" s="11"/>
      <c r="M8" s="11"/>
      <c r="N8" s="11"/>
      <c r="O8" s="11"/>
      <c r="P8" s="11"/>
    </row>
    <row r="9" spans="1:22" ht="13.5" customHeight="1">
      <c r="A9" s="541" t="s">
        <v>8</v>
      </c>
      <c r="B9" s="540" t="s">
        <v>13</v>
      </c>
      <c r="C9" s="538"/>
      <c r="D9" s="539"/>
      <c r="E9" s="540" t="s">
        <v>121</v>
      </c>
      <c r="F9" s="538"/>
      <c r="G9" s="539"/>
      <c r="H9" s="540" t="s">
        <v>123</v>
      </c>
      <c r="I9" s="538"/>
      <c r="J9" s="539"/>
      <c r="K9" s="540" t="s">
        <v>120</v>
      </c>
      <c r="L9" s="538"/>
      <c r="M9" s="539"/>
      <c r="N9" s="540" t="s">
        <v>122</v>
      </c>
      <c r="O9" s="538"/>
      <c r="P9" s="539"/>
      <c r="Q9" s="540" t="s">
        <v>124</v>
      </c>
      <c r="R9" s="538"/>
      <c r="S9" s="539"/>
      <c r="T9" s="540" t="s">
        <v>7</v>
      </c>
      <c r="U9" s="538"/>
      <c r="V9" s="539"/>
    </row>
    <row r="10" spans="1:22" ht="42.75" customHeight="1" thickBot="1">
      <c r="A10" s="542"/>
      <c r="B10" s="233" t="s">
        <v>115</v>
      </c>
      <c r="C10" s="234" t="s">
        <v>1</v>
      </c>
      <c r="D10" s="235" t="s">
        <v>227</v>
      </c>
      <c r="E10" s="233" t="s">
        <v>115</v>
      </c>
      <c r="F10" s="234" t="s">
        <v>1</v>
      </c>
      <c r="G10" s="235" t="s">
        <v>227</v>
      </c>
      <c r="H10" s="233" t="s">
        <v>115</v>
      </c>
      <c r="I10" s="234" t="s">
        <v>1</v>
      </c>
      <c r="J10" s="235" t="s">
        <v>227</v>
      </c>
      <c r="K10" s="233" t="s">
        <v>115</v>
      </c>
      <c r="L10" s="234" t="s">
        <v>1</v>
      </c>
      <c r="M10" s="235" t="s">
        <v>227</v>
      </c>
      <c r="N10" s="233" t="s">
        <v>115</v>
      </c>
      <c r="O10" s="234" t="s">
        <v>1</v>
      </c>
      <c r="P10" s="235" t="s">
        <v>227</v>
      </c>
      <c r="Q10" s="233" t="s">
        <v>115</v>
      </c>
      <c r="R10" s="234" t="s">
        <v>1</v>
      </c>
      <c r="S10" s="235" t="s">
        <v>227</v>
      </c>
      <c r="T10" s="233" t="s">
        <v>115</v>
      </c>
      <c r="U10" s="234" t="s">
        <v>1</v>
      </c>
      <c r="V10" s="235" t="s">
        <v>227</v>
      </c>
    </row>
    <row r="11" spans="1:22" s="180" customFormat="1" ht="12.75">
      <c r="A11" s="405">
        <v>1999</v>
      </c>
      <c r="B11" s="228">
        <v>9285</v>
      </c>
      <c r="C11" s="264">
        <v>120559</v>
      </c>
      <c r="D11" s="40">
        <f aca="true" t="shared" si="0" ref="D11:D26">IF(C11=0,"NA",B11/C11)</f>
        <v>0.07701623271593162</v>
      </c>
      <c r="E11" s="228">
        <v>1812</v>
      </c>
      <c r="F11" s="264">
        <v>21925</v>
      </c>
      <c r="G11" s="40">
        <f aca="true" t="shared" si="1" ref="G11:G26">IF(F11=0,"NA",E11/F11)</f>
        <v>0.08264538198403648</v>
      </c>
      <c r="H11" s="228"/>
      <c r="I11" s="264"/>
      <c r="J11" s="40"/>
      <c r="K11" s="228">
        <v>0</v>
      </c>
      <c r="L11" s="264">
        <v>242</v>
      </c>
      <c r="M11" s="40">
        <f aca="true" t="shared" si="2" ref="M11:M26">IF(L11=0,"NA",K11/L11)</f>
        <v>0</v>
      </c>
      <c r="N11" s="228">
        <v>0</v>
      </c>
      <c r="O11" s="264">
        <v>2</v>
      </c>
      <c r="P11" s="40">
        <f aca="true" t="shared" si="3" ref="P11:P25">IF(O11=0,"NA",N11/O11)</f>
        <v>0</v>
      </c>
      <c r="Q11" s="228"/>
      <c r="R11" s="264"/>
      <c r="S11" s="40"/>
      <c r="T11" s="228">
        <f>SUM(Q11,N11,K11,H11,E11,B11)</f>
        <v>11097</v>
      </c>
      <c r="U11" s="264">
        <f>SUM(R11,O11,L11,I11,F11,C11)</f>
        <v>142728</v>
      </c>
      <c r="V11" s="40">
        <f aca="true" t="shared" si="4" ref="V11:V26">IF(U11=0,"NA",T11/U11)</f>
        <v>0.07774928535395997</v>
      </c>
    </row>
    <row r="12" spans="1:22" s="180" customFormat="1" ht="12.75">
      <c r="A12" s="406">
        <v>2000</v>
      </c>
      <c r="B12" s="229">
        <v>11169</v>
      </c>
      <c r="C12" s="263">
        <v>156580</v>
      </c>
      <c r="D12" s="34">
        <f t="shared" si="0"/>
        <v>0.07133094903563673</v>
      </c>
      <c r="E12" s="229">
        <v>2010</v>
      </c>
      <c r="F12" s="263">
        <v>27695</v>
      </c>
      <c r="G12" s="34">
        <f t="shared" si="1"/>
        <v>0.07257627730637299</v>
      </c>
      <c r="H12" s="229"/>
      <c r="I12" s="263"/>
      <c r="J12" s="34"/>
      <c r="K12" s="229">
        <v>0</v>
      </c>
      <c r="L12" s="263">
        <v>278</v>
      </c>
      <c r="M12" s="34">
        <f t="shared" si="2"/>
        <v>0</v>
      </c>
      <c r="N12" s="229"/>
      <c r="O12" s="263"/>
      <c r="P12" s="34"/>
      <c r="Q12" s="229"/>
      <c r="R12" s="263"/>
      <c r="S12" s="34"/>
      <c r="T12" s="229">
        <f aca="true" t="shared" si="5" ref="T12:U26">SUM(Q12,N12,K12,H12,E12,B12)</f>
        <v>13179</v>
      </c>
      <c r="U12" s="263">
        <f t="shared" si="5"/>
        <v>184553</v>
      </c>
      <c r="V12" s="34">
        <f t="shared" si="4"/>
        <v>0.07141038075783109</v>
      </c>
    </row>
    <row r="13" spans="1:22" s="180" customFormat="1" ht="12.75">
      <c r="A13" s="406">
        <v>2001</v>
      </c>
      <c r="B13" s="229">
        <v>16545</v>
      </c>
      <c r="C13" s="263">
        <v>170389</v>
      </c>
      <c r="D13" s="34">
        <f t="shared" si="0"/>
        <v>0.097101338701442</v>
      </c>
      <c r="E13" s="229">
        <v>3429</v>
      </c>
      <c r="F13" s="263">
        <v>31658</v>
      </c>
      <c r="G13" s="34">
        <f t="shared" si="1"/>
        <v>0.10831385431802389</v>
      </c>
      <c r="H13" s="229"/>
      <c r="I13" s="263"/>
      <c r="J13" s="34"/>
      <c r="K13" s="229">
        <v>0</v>
      </c>
      <c r="L13" s="263">
        <v>250</v>
      </c>
      <c r="M13" s="34">
        <f t="shared" si="2"/>
        <v>0</v>
      </c>
      <c r="N13" s="229">
        <v>0</v>
      </c>
      <c r="O13" s="263">
        <v>3</v>
      </c>
      <c r="P13" s="34">
        <f t="shared" si="3"/>
        <v>0</v>
      </c>
      <c r="Q13" s="229"/>
      <c r="R13" s="263"/>
      <c r="S13" s="34"/>
      <c r="T13" s="229">
        <f t="shared" si="5"/>
        <v>19974</v>
      </c>
      <c r="U13" s="263">
        <f t="shared" si="5"/>
        <v>202300</v>
      </c>
      <c r="V13" s="34">
        <f t="shared" si="4"/>
        <v>0.09873455264458725</v>
      </c>
    </row>
    <row r="14" spans="1:22" s="180" customFormat="1" ht="12.75">
      <c r="A14" s="406">
        <v>2002</v>
      </c>
      <c r="B14" s="229">
        <v>14425</v>
      </c>
      <c r="C14" s="263">
        <v>194868</v>
      </c>
      <c r="D14" s="34">
        <f t="shared" si="0"/>
        <v>0.07402446784490013</v>
      </c>
      <c r="E14" s="229">
        <v>3100</v>
      </c>
      <c r="F14" s="263">
        <v>38538</v>
      </c>
      <c r="G14" s="34">
        <f t="shared" si="1"/>
        <v>0.08044008511079973</v>
      </c>
      <c r="H14" s="229"/>
      <c r="I14" s="263"/>
      <c r="J14" s="34"/>
      <c r="K14" s="229">
        <v>0</v>
      </c>
      <c r="L14" s="263">
        <v>451</v>
      </c>
      <c r="M14" s="34">
        <f t="shared" si="2"/>
        <v>0</v>
      </c>
      <c r="N14" s="229">
        <v>0</v>
      </c>
      <c r="O14" s="263">
        <v>3</v>
      </c>
      <c r="P14" s="34">
        <f t="shared" si="3"/>
        <v>0</v>
      </c>
      <c r="Q14" s="229"/>
      <c r="R14" s="263"/>
      <c r="S14" s="34"/>
      <c r="T14" s="229">
        <f t="shared" si="5"/>
        <v>17525</v>
      </c>
      <c r="U14" s="263">
        <f t="shared" si="5"/>
        <v>233860</v>
      </c>
      <c r="V14" s="34">
        <f t="shared" si="4"/>
        <v>0.07493799709227743</v>
      </c>
    </row>
    <row r="15" spans="1:22" s="180" customFormat="1" ht="12.75">
      <c r="A15" s="406">
        <v>2003</v>
      </c>
      <c r="B15" s="229">
        <v>12446</v>
      </c>
      <c r="C15" s="263">
        <v>215691</v>
      </c>
      <c r="D15" s="34">
        <f t="shared" si="0"/>
        <v>0.05770291759971441</v>
      </c>
      <c r="E15" s="229">
        <v>2780</v>
      </c>
      <c r="F15" s="263">
        <v>42671</v>
      </c>
      <c r="G15" s="34">
        <f t="shared" si="1"/>
        <v>0.06514963324037402</v>
      </c>
      <c r="H15" s="229"/>
      <c r="I15" s="263"/>
      <c r="J15" s="34"/>
      <c r="K15" s="229">
        <v>0</v>
      </c>
      <c r="L15" s="263">
        <v>522</v>
      </c>
      <c r="M15" s="34">
        <f t="shared" si="2"/>
        <v>0</v>
      </c>
      <c r="N15" s="229">
        <v>0</v>
      </c>
      <c r="O15" s="263">
        <v>3</v>
      </c>
      <c r="P15" s="34">
        <f t="shared" si="3"/>
        <v>0</v>
      </c>
      <c r="Q15" s="229"/>
      <c r="R15" s="263"/>
      <c r="S15" s="34"/>
      <c r="T15" s="229">
        <f t="shared" si="5"/>
        <v>15226</v>
      </c>
      <c r="U15" s="263">
        <f t="shared" si="5"/>
        <v>258887</v>
      </c>
      <c r="V15" s="34">
        <f t="shared" si="4"/>
        <v>0.05881330464642875</v>
      </c>
    </row>
    <row r="16" spans="1:22" s="180" customFormat="1" ht="12.75">
      <c r="A16" s="406">
        <v>2004</v>
      </c>
      <c r="B16" s="229">
        <v>10597</v>
      </c>
      <c r="C16" s="263">
        <v>235032</v>
      </c>
      <c r="D16" s="34">
        <f t="shared" si="0"/>
        <v>0.04508747744987916</v>
      </c>
      <c r="E16" s="229">
        <v>2625</v>
      </c>
      <c r="F16" s="263">
        <v>51700</v>
      </c>
      <c r="G16" s="34">
        <f t="shared" si="1"/>
        <v>0.05077369439071567</v>
      </c>
      <c r="H16" s="229"/>
      <c r="I16" s="263"/>
      <c r="J16" s="34"/>
      <c r="K16" s="229">
        <v>6</v>
      </c>
      <c r="L16" s="263">
        <v>195</v>
      </c>
      <c r="M16" s="34">
        <f t="shared" si="2"/>
        <v>0.03076923076923077</v>
      </c>
      <c r="N16" s="229">
        <v>0</v>
      </c>
      <c r="O16" s="263">
        <v>3</v>
      </c>
      <c r="P16" s="34">
        <f t="shared" si="3"/>
        <v>0</v>
      </c>
      <c r="Q16" s="229"/>
      <c r="R16" s="263"/>
      <c r="S16" s="34"/>
      <c r="T16" s="229">
        <f t="shared" si="5"/>
        <v>13228</v>
      </c>
      <c r="U16" s="263">
        <f t="shared" si="5"/>
        <v>286930</v>
      </c>
      <c r="V16" s="34">
        <f t="shared" si="4"/>
        <v>0.04610183668490573</v>
      </c>
    </row>
    <row r="17" spans="1:22" s="180" customFormat="1" ht="12.75">
      <c r="A17" s="406">
        <v>2005</v>
      </c>
      <c r="B17" s="229">
        <v>9178</v>
      </c>
      <c r="C17" s="263">
        <v>249364</v>
      </c>
      <c r="D17" s="34">
        <f t="shared" si="0"/>
        <v>0.03680563353170466</v>
      </c>
      <c r="E17" s="229">
        <v>2064</v>
      </c>
      <c r="F17" s="263">
        <v>49288</v>
      </c>
      <c r="G17" s="34">
        <f t="shared" si="1"/>
        <v>0.04187631877941893</v>
      </c>
      <c r="H17" s="229"/>
      <c r="I17" s="263"/>
      <c r="J17" s="34"/>
      <c r="K17" s="229">
        <v>5</v>
      </c>
      <c r="L17" s="263">
        <v>340</v>
      </c>
      <c r="M17" s="34">
        <f t="shared" si="2"/>
        <v>0.014705882352941176</v>
      </c>
      <c r="N17" s="229">
        <v>0</v>
      </c>
      <c r="O17" s="263">
        <v>11</v>
      </c>
      <c r="P17" s="34">
        <f t="shared" si="3"/>
        <v>0</v>
      </c>
      <c r="Q17" s="229"/>
      <c r="R17" s="263"/>
      <c r="S17" s="34"/>
      <c r="T17" s="229">
        <f t="shared" si="5"/>
        <v>11247</v>
      </c>
      <c r="U17" s="263">
        <f t="shared" si="5"/>
        <v>299003</v>
      </c>
      <c r="V17" s="34">
        <f t="shared" si="4"/>
        <v>0.03761500720728555</v>
      </c>
    </row>
    <row r="18" spans="1:22" s="180" customFormat="1" ht="12.75">
      <c r="A18" s="406">
        <v>2006</v>
      </c>
      <c r="B18" s="229">
        <v>7031</v>
      </c>
      <c r="C18" s="263">
        <v>239449</v>
      </c>
      <c r="D18" s="34">
        <f t="shared" si="0"/>
        <v>0.029363246453315738</v>
      </c>
      <c r="E18" s="229">
        <v>1484</v>
      </c>
      <c r="F18" s="263">
        <v>44296</v>
      </c>
      <c r="G18" s="34">
        <f t="shared" si="1"/>
        <v>0.03350189633375474</v>
      </c>
      <c r="H18" s="229"/>
      <c r="I18" s="263"/>
      <c r="J18" s="34"/>
      <c r="K18" s="229">
        <v>2</v>
      </c>
      <c r="L18" s="263">
        <v>299</v>
      </c>
      <c r="M18" s="34">
        <f t="shared" si="2"/>
        <v>0.006688963210702341</v>
      </c>
      <c r="N18" s="229">
        <v>0</v>
      </c>
      <c r="O18" s="263">
        <v>22</v>
      </c>
      <c r="P18" s="34">
        <f t="shared" si="3"/>
        <v>0</v>
      </c>
      <c r="Q18" s="229"/>
      <c r="R18" s="263"/>
      <c r="S18" s="34"/>
      <c r="T18" s="229">
        <f t="shared" si="5"/>
        <v>8517</v>
      </c>
      <c r="U18" s="263">
        <f t="shared" si="5"/>
        <v>284066</v>
      </c>
      <c r="V18" s="34">
        <f t="shared" si="4"/>
        <v>0.029982468862869895</v>
      </c>
    </row>
    <row r="19" spans="1:22" s="180" customFormat="1" ht="12.75">
      <c r="A19" s="406">
        <v>2007</v>
      </c>
      <c r="B19" s="229">
        <v>5426</v>
      </c>
      <c r="C19" s="263">
        <v>256108</v>
      </c>
      <c r="D19" s="34">
        <f t="shared" si="0"/>
        <v>0.021186374498258546</v>
      </c>
      <c r="E19" s="229">
        <v>1120</v>
      </c>
      <c r="F19" s="263">
        <v>42155</v>
      </c>
      <c r="G19" s="34">
        <f t="shared" si="1"/>
        <v>0.0265686158225596</v>
      </c>
      <c r="H19" s="229"/>
      <c r="I19" s="263"/>
      <c r="J19" s="34"/>
      <c r="K19" s="229">
        <v>0</v>
      </c>
      <c r="L19" s="263">
        <v>64</v>
      </c>
      <c r="M19" s="34">
        <f t="shared" si="2"/>
        <v>0</v>
      </c>
      <c r="N19" s="229">
        <v>0</v>
      </c>
      <c r="O19" s="263">
        <v>23</v>
      </c>
      <c r="P19" s="34">
        <f t="shared" si="3"/>
        <v>0</v>
      </c>
      <c r="Q19" s="229">
        <v>55</v>
      </c>
      <c r="R19" s="263">
        <v>2772</v>
      </c>
      <c r="S19" s="34">
        <f aca="true" t="shared" si="6" ref="S19:S26">IF(R19=0,"NA",Q19/R19)</f>
        <v>0.01984126984126984</v>
      </c>
      <c r="T19" s="229">
        <f t="shared" si="5"/>
        <v>6601</v>
      </c>
      <c r="U19" s="263">
        <f t="shared" si="5"/>
        <v>301122</v>
      </c>
      <c r="V19" s="34">
        <f t="shared" si="4"/>
        <v>0.02192134749370687</v>
      </c>
    </row>
    <row r="20" spans="1:22" s="180" customFormat="1" ht="12.75">
      <c r="A20" s="406">
        <v>2008</v>
      </c>
      <c r="B20" s="229">
        <v>4514</v>
      </c>
      <c r="C20" s="263">
        <v>244353</v>
      </c>
      <c r="D20" s="34">
        <f t="shared" si="0"/>
        <v>0.01847327432034802</v>
      </c>
      <c r="E20" s="229">
        <v>874</v>
      </c>
      <c r="F20" s="263">
        <v>42557</v>
      </c>
      <c r="G20" s="34">
        <f t="shared" si="1"/>
        <v>0.020537161924007803</v>
      </c>
      <c r="H20" s="229">
        <v>381</v>
      </c>
      <c r="I20" s="263">
        <v>10228</v>
      </c>
      <c r="J20" s="34">
        <f aca="true" t="shared" si="7" ref="J20:J26">IF(I20=0,"NA",H20/I20)</f>
        <v>0.0372506843957763</v>
      </c>
      <c r="K20" s="229">
        <v>0</v>
      </c>
      <c r="L20" s="263">
        <v>72</v>
      </c>
      <c r="M20" s="34">
        <f t="shared" si="2"/>
        <v>0</v>
      </c>
      <c r="N20" s="229">
        <v>0</v>
      </c>
      <c r="O20" s="263">
        <v>23</v>
      </c>
      <c r="P20" s="34">
        <f t="shared" si="3"/>
        <v>0</v>
      </c>
      <c r="Q20" s="229">
        <v>181</v>
      </c>
      <c r="R20" s="263">
        <v>3413</v>
      </c>
      <c r="S20" s="34">
        <f t="shared" si="6"/>
        <v>0.05303252270729564</v>
      </c>
      <c r="T20" s="229">
        <f t="shared" si="5"/>
        <v>5950</v>
      </c>
      <c r="U20" s="263">
        <f t="shared" si="5"/>
        <v>300646</v>
      </c>
      <c r="V20" s="34">
        <f t="shared" si="4"/>
        <v>0.019790717322033222</v>
      </c>
    </row>
    <row r="21" spans="1:22" s="180" customFormat="1" ht="12.75">
      <c r="A21" s="406">
        <v>2009</v>
      </c>
      <c r="B21" s="229">
        <v>3209</v>
      </c>
      <c r="C21" s="263">
        <v>194850</v>
      </c>
      <c r="D21" s="34">
        <f t="shared" si="0"/>
        <v>0.0164690787785476</v>
      </c>
      <c r="E21" s="229">
        <v>408</v>
      </c>
      <c r="F21" s="263">
        <v>26101</v>
      </c>
      <c r="G21" s="34">
        <f t="shared" si="1"/>
        <v>0.01563158499674342</v>
      </c>
      <c r="H21" s="229">
        <v>286</v>
      </c>
      <c r="I21" s="263">
        <v>6404</v>
      </c>
      <c r="J21" s="34">
        <f t="shared" si="7"/>
        <v>0.04465958775765147</v>
      </c>
      <c r="K21" s="229">
        <v>40</v>
      </c>
      <c r="L21" s="263">
        <v>1123</v>
      </c>
      <c r="M21" s="34">
        <f t="shared" si="2"/>
        <v>0.03561887800534283</v>
      </c>
      <c r="N21" s="229">
        <v>3</v>
      </c>
      <c r="O21" s="263">
        <v>62</v>
      </c>
      <c r="P21" s="34">
        <f t="shared" si="3"/>
        <v>0.04838709677419355</v>
      </c>
      <c r="Q21" s="229">
        <v>34</v>
      </c>
      <c r="R21" s="263">
        <v>1049</v>
      </c>
      <c r="S21" s="34">
        <f t="shared" si="6"/>
        <v>0.032411820781696854</v>
      </c>
      <c r="T21" s="229">
        <f t="shared" si="5"/>
        <v>3980</v>
      </c>
      <c r="U21" s="263">
        <f t="shared" si="5"/>
        <v>229589</v>
      </c>
      <c r="V21" s="34">
        <f t="shared" si="4"/>
        <v>0.01733532529868591</v>
      </c>
    </row>
    <row r="22" spans="1:22" s="180" customFormat="1" ht="12.75">
      <c r="A22" s="406">
        <v>2010</v>
      </c>
      <c r="B22" s="229">
        <v>3528</v>
      </c>
      <c r="C22" s="263">
        <v>236384</v>
      </c>
      <c r="D22" s="34">
        <f t="shared" si="0"/>
        <v>0.014924868011371328</v>
      </c>
      <c r="E22" s="229">
        <v>497</v>
      </c>
      <c r="F22" s="263">
        <v>36060</v>
      </c>
      <c r="G22" s="34">
        <f t="shared" si="1"/>
        <v>0.013782584581253466</v>
      </c>
      <c r="H22" s="229">
        <v>192</v>
      </c>
      <c r="I22" s="263">
        <v>5884</v>
      </c>
      <c r="J22" s="34">
        <f t="shared" si="7"/>
        <v>0.03263086335825969</v>
      </c>
      <c r="K22" s="229">
        <v>111</v>
      </c>
      <c r="L22" s="263">
        <v>2318</v>
      </c>
      <c r="M22" s="34">
        <f t="shared" si="2"/>
        <v>0.04788610871440897</v>
      </c>
      <c r="N22" s="229">
        <v>6</v>
      </c>
      <c r="O22" s="263">
        <v>87</v>
      </c>
      <c r="P22" s="34">
        <f t="shared" si="3"/>
        <v>0.06896551724137931</v>
      </c>
      <c r="Q22" s="229">
        <v>55</v>
      </c>
      <c r="R22" s="263">
        <v>1104</v>
      </c>
      <c r="S22" s="34">
        <f t="shared" si="6"/>
        <v>0.049818840579710144</v>
      </c>
      <c r="T22" s="229">
        <f t="shared" si="5"/>
        <v>4389</v>
      </c>
      <c r="U22" s="263">
        <f t="shared" si="5"/>
        <v>281837</v>
      </c>
      <c r="V22" s="34">
        <f t="shared" si="4"/>
        <v>0.015572831104503667</v>
      </c>
    </row>
    <row r="23" spans="1:22" s="180" customFormat="1" ht="12.75">
      <c r="A23" s="406">
        <v>2011</v>
      </c>
      <c r="B23" s="229">
        <v>2665</v>
      </c>
      <c r="C23" s="263">
        <v>239015</v>
      </c>
      <c r="D23" s="34">
        <f t="shared" si="0"/>
        <v>0.011149927828797356</v>
      </c>
      <c r="E23" s="229">
        <v>390</v>
      </c>
      <c r="F23" s="263">
        <v>42805</v>
      </c>
      <c r="G23" s="34">
        <f t="shared" si="1"/>
        <v>0.009111085153603551</v>
      </c>
      <c r="H23" s="229">
        <v>206</v>
      </c>
      <c r="I23" s="263">
        <v>9175</v>
      </c>
      <c r="J23" s="34">
        <f t="shared" si="7"/>
        <v>0.022452316076294276</v>
      </c>
      <c r="K23" s="229">
        <v>107</v>
      </c>
      <c r="L23" s="263">
        <v>2521</v>
      </c>
      <c r="M23" s="34">
        <f t="shared" si="2"/>
        <v>0.042443474811582706</v>
      </c>
      <c r="N23" s="229">
        <v>8</v>
      </c>
      <c r="O23" s="263">
        <v>159</v>
      </c>
      <c r="P23" s="34">
        <f t="shared" si="3"/>
        <v>0.050314465408805034</v>
      </c>
      <c r="Q23" s="229">
        <v>222</v>
      </c>
      <c r="R23" s="263">
        <v>2848</v>
      </c>
      <c r="S23" s="34">
        <f t="shared" si="6"/>
        <v>0.07794943820224719</v>
      </c>
      <c r="T23" s="229">
        <f t="shared" si="5"/>
        <v>3598</v>
      </c>
      <c r="U23" s="263">
        <f t="shared" si="5"/>
        <v>296523</v>
      </c>
      <c r="V23" s="34">
        <f t="shared" si="4"/>
        <v>0.012133965999264813</v>
      </c>
    </row>
    <row r="24" spans="1:22" s="180" customFormat="1" ht="12.75">
      <c r="A24" s="406">
        <v>2012</v>
      </c>
      <c r="B24" s="229">
        <v>2017</v>
      </c>
      <c r="C24" s="263">
        <v>242947</v>
      </c>
      <c r="D24" s="34">
        <f t="shared" si="0"/>
        <v>0.008302222295397762</v>
      </c>
      <c r="E24" s="229">
        <v>251</v>
      </c>
      <c r="F24" s="263">
        <v>37362</v>
      </c>
      <c r="G24" s="34">
        <f t="shared" si="1"/>
        <v>0.006718055778598576</v>
      </c>
      <c r="H24" s="229">
        <v>146</v>
      </c>
      <c r="I24" s="263">
        <v>7259</v>
      </c>
      <c r="J24" s="34">
        <f t="shared" si="7"/>
        <v>0.020112963218074115</v>
      </c>
      <c r="K24" s="229">
        <v>58</v>
      </c>
      <c r="L24" s="263">
        <v>2871</v>
      </c>
      <c r="M24" s="34">
        <f t="shared" si="2"/>
        <v>0.020202020202020204</v>
      </c>
      <c r="N24" s="229">
        <v>7</v>
      </c>
      <c r="O24" s="263">
        <v>174</v>
      </c>
      <c r="P24" s="34">
        <f t="shared" si="3"/>
        <v>0.040229885057471264</v>
      </c>
      <c r="Q24" s="229">
        <v>89</v>
      </c>
      <c r="R24" s="263">
        <v>1754</v>
      </c>
      <c r="S24" s="34">
        <f t="shared" si="6"/>
        <v>0.05074116305587229</v>
      </c>
      <c r="T24" s="229">
        <f t="shared" si="5"/>
        <v>2568</v>
      </c>
      <c r="U24" s="263">
        <f t="shared" si="5"/>
        <v>292367</v>
      </c>
      <c r="V24" s="34">
        <f t="shared" si="4"/>
        <v>0.008783481035821416</v>
      </c>
    </row>
    <row r="25" spans="1:22" s="180" customFormat="1" ht="12.75">
      <c r="A25" s="406">
        <v>2013</v>
      </c>
      <c r="B25" s="229">
        <v>914</v>
      </c>
      <c r="C25" s="263">
        <v>57229</v>
      </c>
      <c r="D25" s="34">
        <f t="shared" si="0"/>
        <v>0.015970923832322775</v>
      </c>
      <c r="E25" s="229">
        <v>101</v>
      </c>
      <c r="F25" s="263">
        <v>7962</v>
      </c>
      <c r="G25" s="34">
        <f t="shared" si="1"/>
        <v>0.012685254961065059</v>
      </c>
      <c r="H25" s="229">
        <v>52</v>
      </c>
      <c r="I25" s="263">
        <v>741</v>
      </c>
      <c r="J25" s="34">
        <f t="shared" si="7"/>
        <v>0.07017543859649122</v>
      </c>
      <c r="K25" s="229">
        <v>14</v>
      </c>
      <c r="L25" s="263">
        <v>726</v>
      </c>
      <c r="M25" s="34">
        <f t="shared" si="2"/>
        <v>0.01928374655647383</v>
      </c>
      <c r="N25" s="229">
        <v>1</v>
      </c>
      <c r="O25" s="263">
        <v>28</v>
      </c>
      <c r="P25" s="34">
        <f t="shared" si="3"/>
        <v>0.03571428571428571</v>
      </c>
      <c r="Q25" s="229">
        <v>10</v>
      </c>
      <c r="R25" s="263">
        <v>177</v>
      </c>
      <c r="S25" s="34">
        <f t="shared" si="6"/>
        <v>0.05649717514124294</v>
      </c>
      <c r="T25" s="229">
        <f t="shared" si="5"/>
        <v>1092</v>
      </c>
      <c r="U25" s="263">
        <f t="shared" si="5"/>
        <v>66863</v>
      </c>
      <c r="V25" s="34">
        <f t="shared" si="4"/>
        <v>0.016331902546999087</v>
      </c>
    </row>
    <row r="26" spans="1:22" s="180" customFormat="1" ht="13.5" thickBot="1">
      <c r="A26" s="407">
        <v>2014</v>
      </c>
      <c r="B26" s="249">
        <v>69</v>
      </c>
      <c r="C26" s="265">
        <v>543</v>
      </c>
      <c r="D26" s="41">
        <f t="shared" si="0"/>
        <v>0.1270718232044199</v>
      </c>
      <c r="E26" s="249">
        <v>9</v>
      </c>
      <c r="F26" s="265">
        <v>69</v>
      </c>
      <c r="G26" s="41">
        <f t="shared" si="1"/>
        <v>0.13043478260869565</v>
      </c>
      <c r="H26" s="249">
        <v>4</v>
      </c>
      <c r="I26" s="265">
        <v>9</v>
      </c>
      <c r="J26" s="41">
        <f t="shared" si="7"/>
        <v>0.4444444444444444</v>
      </c>
      <c r="K26" s="249">
        <v>1</v>
      </c>
      <c r="L26" s="265">
        <v>5</v>
      </c>
      <c r="M26" s="41">
        <f t="shared" si="2"/>
        <v>0.2</v>
      </c>
      <c r="N26" s="249"/>
      <c r="O26" s="265"/>
      <c r="P26" s="41"/>
      <c r="Q26" s="249">
        <v>1</v>
      </c>
      <c r="R26" s="265">
        <v>4</v>
      </c>
      <c r="S26" s="41">
        <f t="shared" si="6"/>
        <v>0.25</v>
      </c>
      <c r="T26" s="249">
        <f t="shared" si="5"/>
        <v>84</v>
      </c>
      <c r="U26" s="265">
        <f t="shared" si="5"/>
        <v>630</v>
      </c>
      <c r="V26" s="41">
        <f t="shared" si="4"/>
        <v>0.13333333333333333</v>
      </c>
    </row>
    <row r="27" spans="1:22" s="180" customFormat="1" ht="13.5" thickBot="1">
      <c r="A27" s="35" t="s">
        <v>7</v>
      </c>
      <c r="B27" s="115">
        <f>SUM(B11:B26)</f>
        <v>113018</v>
      </c>
      <c r="C27" s="169">
        <f>SUM(C11:C26)</f>
        <v>3053361</v>
      </c>
      <c r="D27" s="42">
        <f>B27/C27</f>
        <v>0.03701429342943727</v>
      </c>
      <c r="E27" s="115">
        <f>SUM(E11:E26)</f>
        <v>22954</v>
      </c>
      <c r="F27" s="169">
        <f>SUM(F11:F26)</f>
        <v>542842</v>
      </c>
      <c r="G27" s="42">
        <f>E27/F27</f>
        <v>0.042284863735672626</v>
      </c>
      <c r="H27" s="115">
        <f>SUM(H11:H26)</f>
        <v>1267</v>
      </c>
      <c r="I27" s="169">
        <f>SUM(I11:I26)</f>
        <v>39700</v>
      </c>
      <c r="J27" s="42">
        <f>H27/I27</f>
        <v>0.031914357682619646</v>
      </c>
      <c r="K27" s="115">
        <f>SUM(K11:K26)</f>
        <v>344</v>
      </c>
      <c r="L27" s="169">
        <f>SUM(L11:L26)</f>
        <v>12277</v>
      </c>
      <c r="M27" s="42">
        <f>K27/L27</f>
        <v>0.02801987456218946</v>
      </c>
      <c r="N27" s="115">
        <f>SUM(N11:N26)</f>
        <v>25</v>
      </c>
      <c r="O27" s="169">
        <f>SUM(O11:O26)</f>
        <v>603</v>
      </c>
      <c r="P27" s="42">
        <f>N27/O27</f>
        <v>0.04145936981757877</v>
      </c>
      <c r="Q27" s="115">
        <f>SUM(Q11:Q26)</f>
        <v>647</v>
      </c>
      <c r="R27" s="169">
        <f>SUM(R11:R26)</f>
        <v>13121</v>
      </c>
      <c r="S27" s="42">
        <f>Q27/R27</f>
        <v>0.049310265985824255</v>
      </c>
      <c r="T27" s="115">
        <f>SUM(T11:T26)</f>
        <v>138255</v>
      </c>
      <c r="U27" s="169">
        <f>SUM(U11:U26)</f>
        <v>3661904</v>
      </c>
      <c r="V27" s="42">
        <f>T27/U27</f>
        <v>0.037754949337830815</v>
      </c>
    </row>
    <row r="28" spans="1:24" s="180" customFormat="1" ht="12.75">
      <c r="A28" s="222"/>
      <c r="B28" s="254"/>
      <c r="C28" s="254"/>
      <c r="D28" s="259"/>
      <c r="E28" s="254"/>
      <c r="F28" s="254"/>
      <c r="G28" s="259"/>
      <c r="H28" s="254"/>
      <c r="I28" s="254"/>
      <c r="J28" s="259"/>
      <c r="K28" s="260"/>
      <c r="L28" s="260"/>
      <c r="M28" s="260"/>
      <c r="N28" s="254"/>
      <c r="O28" s="254"/>
      <c r="P28" s="259"/>
      <c r="Q28" s="254"/>
      <c r="R28" s="254"/>
      <c r="S28" s="259"/>
      <c r="T28" s="260"/>
      <c r="U28" s="260"/>
      <c r="V28" s="260"/>
      <c r="W28" s="254"/>
      <c r="X28" s="254"/>
    </row>
    <row r="30" spans="17:24" ht="12.75">
      <c r="Q30" s="237"/>
      <c r="R30" s="237"/>
      <c r="S30" s="237"/>
      <c r="T30" s="237"/>
      <c r="U30" s="237"/>
      <c r="V30" s="237"/>
      <c r="W30" s="237"/>
      <c r="X30" s="237"/>
    </row>
    <row r="31" spans="1:24" ht="12.75" customHeight="1">
      <c r="A31" s="181"/>
      <c r="Q31" s="237"/>
      <c r="R31" s="301"/>
      <c r="S31" s="301"/>
      <c r="T31" s="301"/>
      <c r="U31" s="301"/>
      <c r="V31" s="301"/>
      <c r="W31" s="301"/>
      <c r="X31" s="301"/>
    </row>
    <row r="32" spans="17:24" ht="12.75">
      <c r="Q32" s="302"/>
      <c r="R32" s="303"/>
      <c r="S32" s="303"/>
      <c r="T32" s="237"/>
      <c r="U32" s="237"/>
      <c r="V32" s="303"/>
      <c r="W32" s="303"/>
      <c r="X32" s="303"/>
    </row>
    <row r="33" spans="17:24" ht="12.75">
      <c r="Q33" s="302"/>
      <c r="R33" s="303"/>
      <c r="S33" s="303"/>
      <c r="T33" s="237"/>
      <c r="U33" s="237"/>
      <c r="V33" s="303"/>
      <c r="W33" s="303"/>
      <c r="X33" s="303"/>
    </row>
    <row r="34" spans="17:24" ht="12.75">
      <c r="Q34" s="237"/>
      <c r="R34" s="237"/>
      <c r="S34" s="237"/>
      <c r="T34" s="237"/>
      <c r="U34" s="237"/>
      <c r="V34" s="237"/>
      <c r="W34" s="237"/>
      <c r="X34" s="237"/>
    </row>
    <row r="35" spans="17:24" ht="12.75">
      <c r="Q35" s="237"/>
      <c r="R35" s="237"/>
      <c r="S35" s="237"/>
      <c r="T35" s="237"/>
      <c r="U35" s="237"/>
      <c r="V35" s="237"/>
      <c r="W35" s="237"/>
      <c r="X35" s="237"/>
    </row>
    <row r="36" spans="17:24" ht="12.75">
      <c r="Q36" s="237"/>
      <c r="R36" s="237"/>
      <c r="S36" s="237"/>
      <c r="T36" s="237"/>
      <c r="U36" s="237"/>
      <c r="V36" s="237"/>
      <c r="W36" s="237"/>
      <c r="X36" s="237"/>
    </row>
    <row r="37" spans="17:24" ht="12.75">
      <c r="Q37" s="237"/>
      <c r="R37" s="237"/>
      <c r="S37" s="237"/>
      <c r="T37" s="237"/>
      <c r="U37" s="237"/>
      <c r="V37" s="237"/>
      <c r="W37" s="237"/>
      <c r="X37" s="237"/>
    </row>
    <row r="38" spans="17:24" ht="12.75">
      <c r="Q38" s="237"/>
      <c r="R38" s="237"/>
      <c r="S38" s="237"/>
      <c r="T38" s="237"/>
      <c r="U38" s="237"/>
      <c r="V38" s="237"/>
      <c r="W38" s="237"/>
      <c r="X38" s="237"/>
    </row>
    <row r="39" spans="17:24" ht="12.75">
      <c r="Q39" s="237"/>
      <c r="R39" s="237"/>
      <c r="S39" s="237"/>
      <c r="T39" s="237"/>
      <c r="U39" s="237"/>
      <c r="V39" s="237"/>
      <c r="W39" s="237"/>
      <c r="X39" s="237"/>
    </row>
    <row r="40" spans="17:26" ht="12.75">
      <c r="Q40" s="237"/>
      <c r="R40" s="237"/>
      <c r="S40" s="237"/>
      <c r="T40" s="237"/>
      <c r="U40" s="237"/>
      <c r="V40" s="237"/>
      <c r="W40" s="237"/>
      <c r="X40" s="237"/>
      <c r="Y40" s="237"/>
      <c r="Z40" s="237"/>
    </row>
    <row r="41" spans="17:26" ht="12.75">
      <c r="Q41" s="237"/>
      <c r="R41" s="237"/>
      <c r="S41" s="237"/>
      <c r="T41" s="330"/>
      <c r="U41" s="237"/>
      <c r="V41" s="237"/>
      <c r="W41" s="237"/>
      <c r="X41" s="237"/>
      <c r="Y41" s="237"/>
      <c r="Z41" s="237"/>
    </row>
    <row r="42" spans="17:26" ht="12.75">
      <c r="Q42" s="237"/>
      <c r="R42" s="455"/>
      <c r="S42" s="455"/>
      <c r="T42" s="455"/>
      <c r="U42" s="455"/>
      <c r="V42" s="455"/>
      <c r="W42" s="455"/>
      <c r="X42" s="455"/>
      <c r="Y42" s="455"/>
      <c r="Z42" s="237"/>
    </row>
    <row r="43" spans="17:26" ht="12.75">
      <c r="Q43" s="237"/>
      <c r="R43" s="456"/>
      <c r="S43" s="457"/>
      <c r="T43" s="457"/>
      <c r="U43" s="457"/>
      <c r="V43" s="456"/>
      <c r="W43" s="456"/>
      <c r="X43" s="457"/>
      <c r="Y43" s="457"/>
      <c r="Z43" s="237"/>
    </row>
    <row r="44" spans="17:26" ht="12.75">
      <c r="Q44" s="237"/>
      <c r="R44" s="456"/>
      <c r="S44" s="457"/>
      <c r="T44" s="457"/>
      <c r="U44" s="457"/>
      <c r="V44" s="456"/>
      <c r="W44" s="456"/>
      <c r="X44" s="457"/>
      <c r="Y44" s="457"/>
      <c r="Z44" s="237"/>
    </row>
    <row r="45" spans="18:26" ht="12.75">
      <c r="R45" s="456"/>
      <c r="S45" s="456"/>
      <c r="T45" s="457"/>
      <c r="U45" s="457"/>
      <c r="V45" s="456"/>
      <c r="W45" s="456"/>
      <c r="X45" s="457"/>
      <c r="Y45" s="457"/>
      <c r="Z45" s="237"/>
    </row>
    <row r="46" spans="18:26" ht="12.75">
      <c r="R46" s="456"/>
      <c r="S46" s="456"/>
      <c r="T46" s="457"/>
      <c r="U46" s="457"/>
      <c r="V46" s="456"/>
      <c r="W46" s="456"/>
      <c r="X46" s="457"/>
      <c r="Y46" s="457"/>
      <c r="Z46" s="237"/>
    </row>
    <row r="47" spans="18:26" ht="12.75">
      <c r="R47" s="456"/>
      <c r="S47" s="456"/>
      <c r="T47" s="457"/>
      <c r="U47" s="457"/>
      <c r="V47" s="456"/>
      <c r="W47" s="456"/>
      <c r="X47" s="457"/>
      <c r="Y47" s="457"/>
      <c r="Z47" s="237"/>
    </row>
    <row r="48" spans="18:26" ht="12.75">
      <c r="R48" s="456"/>
      <c r="S48" s="456"/>
      <c r="T48" s="457"/>
      <c r="U48" s="456"/>
      <c r="V48" s="456"/>
      <c r="W48" s="456"/>
      <c r="X48" s="457"/>
      <c r="Y48" s="457"/>
      <c r="Z48" s="237"/>
    </row>
    <row r="49" spans="18:26" ht="12.75">
      <c r="R49" s="456"/>
      <c r="S49" s="456"/>
      <c r="T49" s="457"/>
      <c r="U49" s="456"/>
      <c r="V49" s="456"/>
      <c r="W49" s="456"/>
      <c r="X49" s="457"/>
      <c r="Y49" s="457"/>
      <c r="Z49" s="237"/>
    </row>
    <row r="50" spans="18:26" ht="12.75">
      <c r="R50" s="456"/>
      <c r="S50" s="456"/>
      <c r="T50" s="457"/>
      <c r="U50" s="456"/>
      <c r="V50" s="456"/>
      <c r="W50" s="456"/>
      <c r="X50" s="457"/>
      <c r="Y50" s="457"/>
      <c r="Z50" s="237"/>
    </row>
    <row r="51" spans="18:26" ht="12.75">
      <c r="R51" s="456"/>
      <c r="S51" s="456"/>
      <c r="T51" s="457"/>
      <c r="U51" s="457"/>
      <c r="V51" s="456"/>
      <c r="W51" s="456"/>
      <c r="X51" s="456"/>
      <c r="Y51" s="457"/>
      <c r="Z51" s="237"/>
    </row>
    <row r="52" spans="18:26" ht="12.75">
      <c r="R52" s="456"/>
      <c r="S52" s="456"/>
      <c r="T52" s="457"/>
      <c r="U52" s="457"/>
      <c r="V52" s="456"/>
      <c r="W52" s="456"/>
      <c r="X52" s="456"/>
      <c r="Y52" s="456"/>
      <c r="Z52" s="237"/>
    </row>
    <row r="53" spans="18:26" ht="12.75">
      <c r="R53" s="456"/>
      <c r="S53" s="456"/>
      <c r="T53" s="456"/>
      <c r="U53" s="456"/>
      <c r="V53" s="456"/>
      <c r="W53" s="456"/>
      <c r="X53" s="456"/>
      <c r="Y53" s="456"/>
      <c r="Z53" s="237"/>
    </row>
    <row r="54" spans="18:26" ht="12.75" customHeight="1">
      <c r="R54" s="456"/>
      <c r="S54" s="456"/>
      <c r="T54" s="456"/>
      <c r="U54" s="456"/>
      <c r="V54" s="456"/>
      <c r="W54" s="456"/>
      <c r="X54" s="456"/>
      <c r="Y54" s="456"/>
      <c r="Z54" s="237"/>
    </row>
    <row r="55" spans="18:26" ht="12.75">
      <c r="R55" s="456"/>
      <c r="S55" s="456"/>
      <c r="T55" s="456"/>
      <c r="U55" s="456"/>
      <c r="V55" s="456"/>
      <c r="W55" s="456"/>
      <c r="X55" s="456"/>
      <c r="Y55" s="456"/>
      <c r="Z55" s="237"/>
    </row>
    <row r="56" spans="18:26" ht="12.75">
      <c r="R56" s="456"/>
      <c r="S56" s="456"/>
      <c r="T56" s="456"/>
      <c r="U56" s="456"/>
      <c r="V56" s="456"/>
      <c r="W56" s="456"/>
      <c r="X56" s="456"/>
      <c r="Y56" s="456"/>
      <c r="Z56" s="237"/>
    </row>
    <row r="57" spans="18:26" ht="12.75">
      <c r="R57" s="456"/>
      <c r="S57" s="456"/>
      <c r="T57" s="456"/>
      <c r="U57" s="456"/>
      <c r="V57" s="456"/>
      <c r="W57" s="456"/>
      <c r="X57" s="456"/>
      <c r="Y57" s="456"/>
      <c r="Z57" s="237"/>
    </row>
    <row r="58" spans="18:26" ht="12.75">
      <c r="R58" s="456"/>
      <c r="S58" s="457"/>
      <c r="T58" s="457"/>
      <c r="U58" s="456"/>
      <c r="V58" s="456"/>
      <c r="W58" s="456"/>
      <c r="X58" s="456"/>
      <c r="Y58" s="456"/>
      <c r="Z58" s="237"/>
    </row>
    <row r="59" spans="18:26" ht="12.75">
      <c r="R59" s="237"/>
      <c r="S59" s="237"/>
      <c r="T59" s="237"/>
      <c r="U59" s="237"/>
      <c r="V59" s="237"/>
      <c r="W59" s="237"/>
      <c r="X59" s="237"/>
      <c r="Y59" s="237"/>
      <c r="Z59" s="237"/>
    </row>
    <row r="60" spans="18:26" ht="12.75">
      <c r="R60" s="237"/>
      <c r="S60" s="237"/>
      <c r="T60" s="237"/>
      <c r="U60" s="237"/>
      <c r="V60" s="237"/>
      <c r="W60" s="237"/>
      <c r="X60" s="237"/>
      <c r="Y60" s="237"/>
      <c r="Z60" s="237"/>
    </row>
    <row r="64" ht="12.75">
      <c r="R64" s="334"/>
    </row>
    <row r="65" ht="12.75">
      <c r="R65" s="334"/>
    </row>
  </sheetData>
  <sheetProtection/>
  <mergeCells count="10">
    <mergeCell ref="A2:S3"/>
    <mergeCell ref="A5:V7"/>
    <mergeCell ref="N9:P9"/>
    <mergeCell ref="T9:V9"/>
    <mergeCell ref="B9:D9"/>
    <mergeCell ref="Q9:S9"/>
    <mergeCell ref="A9:A10"/>
    <mergeCell ref="K9:M9"/>
    <mergeCell ref="E9:G9"/>
    <mergeCell ref="H9:J9"/>
  </mergeCells>
  <printOptions/>
  <pageMargins left="0.75" right="0.75" top="1" bottom="1" header="0.5" footer="0.5"/>
  <pageSetup fitToHeight="1" fitToWidth="1" horizontalDpi="600" verticalDpi="600" orientation="portrait" scale="39" r:id="rId2"/>
  <headerFooter alignWithMargins="0">
    <oddFooter>&amp;C&amp;14B-&amp;P-4</oddFoot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A1:X105"/>
  <sheetViews>
    <sheetView zoomScalePageLayoutView="0" workbookViewId="0" topLeftCell="A1">
      <selection activeCell="A1" sqref="A1"/>
    </sheetView>
  </sheetViews>
  <sheetFormatPr defaultColWidth="7.57421875" defaultRowHeight="12.75"/>
  <cols>
    <col min="1" max="1" width="10.28125" style="179" customWidth="1"/>
    <col min="2" max="2" width="9.421875" style="178" customWidth="1"/>
    <col min="3" max="3" width="10.57421875" style="178" customWidth="1"/>
    <col min="4" max="4" width="10.7109375" style="178" customWidth="1"/>
    <col min="5" max="5" width="9.421875" style="178" customWidth="1"/>
    <col min="6" max="6" width="10.7109375" style="178" customWidth="1"/>
    <col min="7" max="7" width="11.00390625" style="178" customWidth="1"/>
    <col min="8" max="8" width="9.421875" style="178" customWidth="1"/>
    <col min="9" max="10" width="10.57421875" style="178" customWidth="1"/>
    <col min="11" max="11" width="9.421875" style="178" customWidth="1"/>
    <col min="12" max="13" width="10.8515625" style="178" customWidth="1"/>
    <col min="14" max="14" width="9.421875" style="178" customWidth="1"/>
    <col min="15" max="15" width="10.421875" style="178" customWidth="1"/>
    <col min="16" max="16" width="10.57421875" style="178" customWidth="1"/>
    <col min="17" max="17" width="9.421875" style="179" customWidth="1"/>
    <col min="18" max="18" width="11.140625" style="179" customWidth="1"/>
    <col min="19" max="19" width="10.8515625" style="179" customWidth="1"/>
    <col min="20" max="20" width="9.421875" style="179" customWidth="1"/>
    <col min="21" max="21" width="10.140625" style="179" customWidth="1"/>
    <col min="22" max="22" width="10.8515625" style="179" customWidth="1"/>
    <col min="23" max="16384" width="7.57421875" style="179" customWidth="1"/>
  </cols>
  <sheetData>
    <row r="1" ht="26.25">
      <c r="A1" s="227" t="s">
        <v>181</v>
      </c>
    </row>
    <row r="2" spans="1:22" ht="18" customHeight="1">
      <c r="A2" s="568" t="s">
        <v>130</v>
      </c>
      <c r="B2" s="568"/>
      <c r="C2" s="568"/>
      <c r="D2" s="568"/>
      <c r="E2" s="568"/>
      <c r="F2" s="568"/>
      <c r="G2" s="568"/>
      <c r="H2" s="568"/>
      <c r="I2" s="568"/>
      <c r="J2" s="568"/>
      <c r="K2" s="568"/>
      <c r="L2" s="568"/>
      <c r="M2" s="568"/>
      <c r="N2" s="568"/>
      <c r="O2" s="568"/>
      <c r="P2" s="568"/>
      <c r="Q2" s="568"/>
      <c r="R2" s="568"/>
      <c r="S2" s="568"/>
      <c r="T2" s="568"/>
      <c r="U2" s="568"/>
      <c r="V2" s="568"/>
    </row>
    <row r="3" spans="1:22" ht="18" customHeight="1">
      <c r="A3" s="568"/>
      <c r="B3" s="568"/>
      <c r="C3" s="568"/>
      <c r="D3" s="568"/>
      <c r="E3" s="568"/>
      <c r="F3" s="568"/>
      <c r="G3" s="568"/>
      <c r="H3" s="568"/>
      <c r="I3" s="568"/>
      <c r="J3" s="568"/>
      <c r="K3" s="568"/>
      <c r="L3" s="568"/>
      <c r="M3" s="568"/>
      <c r="N3" s="568"/>
      <c r="O3" s="568"/>
      <c r="P3" s="568"/>
      <c r="Q3" s="568"/>
      <c r="R3" s="568"/>
      <c r="S3" s="568"/>
      <c r="T3" s="568"/>
      <c r="U3" s="568"/>
      <c r="V3" s="568"/>
    </row>
    <row r="4" spans="1:16" ht="14.25">
      <c r="A4" s="12"/>
      <c r="B4" s="11"/>
      <c r="C4" s="11"/>
      <c r="D4" s="11"/>
      <c r="E4" s="11"/>
      <c r="F4" s="11"/>
      <c r="G4" s="11"/>
      <c r="H4" s="11"/>
      <c r="I4" s="11"/>
      <c r="J4" s="11"/>
      <c r="K4" s="11"/>
      <c r="L4" s="11"/>
      <c r="M4" s="11"/>
      <c r="N4" s="11"/>
      <c r="O4" s="11"/>
      <c r="P4" s="11"/>
    </row>
    <row r="5" spans="1:22" ht="12.75" customHeight="1">
      <c r="A5" s="558" t="s">
        <v>153</v>
      </c>
      <c r="B5" s="558"/>
      <c r="C5" s="558"/>
      <c r="D5" s="558"/>
      <c r="E5" s="558"/>
      <c r="F5" s="558"/>
      <c r="G5" s="558"/>
      <c r="H5" s="558"/>
      <c r="I5" s="558"/>
      <c r="J5" s="558"/>
      <c r="K5" s="558"/>
      <c r="L5" s="558"/>
      <c r="M5" s="558"/>
      <c r="N5" s="558"/>
      <c r="O5" s="558"/>
      <c r="P5" s="558"/>
      <c r="Q5" s="558"/>
      <c r="R5" s="558"/>
      <c r="S5" s="558"/>
      <c r="T5" s="558"/>
      <c r="U5" s="558"/>
      <c r="V5" s="558"/>
    </row>
    <row r="6" spans="1:22" ht="14.25" customHeight="1">
      <c r="A6" s="558"/>
      <c r="B6" s="558"/>
      <c r="C6" s="558"/>
      <c r="D6" s="558"/>
      <c r="E6" s="558"/>
      <c r="F6" s="558"/>
      <c r="G6" s="558"/>
      <c r="H6" s="558"/>
      <c r="I6" s="558"/>
      <c r="J6" s="558"/>
      <c r="K6" s="558"/>
      <c r="L6" s="558"/>
      <c r="M6" s="558"/>
      <c r="N6" s="558"/>
      <c r="O6" s="558"/>
      <c r="P6" s="558"/>
      <c r="Q6" s="558"/>
      <c r="R6" s="558"/>
      <c r="S6" s="558"/>
      <c r="T6" s="558"/>
      <c r="U6" s="558"/>
      <c r="V6" s="558"/>
    </row>
    <row r="7" spans="1:22" ht="18" customHeight="1">
      <c r="A7" s="558"/>
      <c r="B7" s="558"/>
      <c r="C7" s="558"/>
      <c r="D7" s="558"/>
      <c r="E7" s="558"/>
      <c r="F7" s="558"/>
      <c r="G7" s="558"/>
      <c r="H7" s="558"/>
      <c r="I7" s="558"/>
      <c r="J7" s="558"/>
      <c r="K7" s="558"/>
      <c r="L7" s="558"/>
      <c r="M7" s="558"/>
      <c r="N7" s="558"/>
      <c r="O7" s="558"/>
      <c r="P7" s="558"/>
      <c r="Q7" s="558"/>
      <c r="R7" s="558"/>
      <c r="S7" s="558"/>
      <c r="T7" s="558"/>
      <c r="U7" s="558"/>
      <c r="V7" s="558"/>
    </row>
    <row r="8" spans="1:16" ht="15" thickBot="1">
      <c r="A8" s="1"/>
      <c r="B8" s="11"/>
      <c r="C8" s="11"/>
      <c r="D8" s="11"/>
      <c r="E8" s="11"/>
      <c r="F8" s="11"/>
      <c r="G8" s="11"/>
      <c r="H8" s="11"/>
      <c r="I8" s="11"/>
      <c r="J8" s="11"/>
      <c r="K8" s="11"/>
      <c r="L8" s="11"/>
      <c r="M8" s="11"/>
      <c r="N8" s="11"/>
      <c r="O8" s="11"/>
      <c r="P8" s="11"/>
    </row>
    <row r="9" spans="1:22" ht="13.5" customHeight="1">
      <c r="A9" s="541" t="s">
        <v>8</v>
      </c>
      <c r="B9" s="540" t="s">
        <v>13</v>
      </c>
      <c r="C9" s="538"/>
      <c r="D9" s="539"/>
      <c r="E9" s="540" t="s">
        <v>121</v>
      </c>
      <c r="F9" s="538"/>
      <c r="G9" s="539"/>
      <c r="H9" s="540" t="s">
        <v>123</v>
      </c>
      <c r="I9" s="538"/>
      <c r="J9" s="539"/>
      <c r="K9" s="540" t="s">
        <v>120</v>
      </c>
      <c r="L9" s="538"/>
      <c r="M9" s="539"/>
      <c r="N9" s="540" t="s">
        <v>122</v>
      </c>
      <c r="O9" s="538"/>
      <c r="P9" s="539"/>
      <c r="Q9" s="540" t="s">
        <v>124</v>
      </c>
      <c r="R9" s="538"/>
      <c r="S9" s="539"/>
      <c r="T9" s="540" t="s">
        <v>7</v>
      </c>
      <c r="U9" s="538"/>
      <c r="V9" s="539"/>
    </row>
    <row r="10" spans="1:22" ht="42.75" customHeight="1" thickBot="1">
      <c r="A10" s="559"/>
      <c r="B10" s="233" t="s">
        <v>126</v>
      </c>
      <c r="C10" s="234" t="s">
        <v>159</v>
      </c>
      <c r="D10" s="235" t="s">
        <v>227</v>
      </c>
      <c r="E10" s="233" t="s">
        <v>126</v>
      </c>
      <c r="F10" s="234" t="s">
        <v>159</v>
      </c>
      <c r="G10" s="235" t="s">
        <v>227</v>
      </c>
      <c r="H10" s="233" t="s">
        <v>126</v>
      </c>
      <c r="I10" s="234" t="s">
        <v>159</v>
      </c>
      <c r="J10" s="235" t="s">
        <v>227</v>
      </c>
      <c r="K10" s="233" t="s">
        <v>126</v>
      </c>
      <c r="L10" s="234" t="s">
        <v>159</v>
      </c>
      <c r="M10" s="235" t="s">
        <v>227</v>
      </c>
      <c r="N10" s="233" t="s">
        <v>126</v>
      </c>
      <c r="O10" s="234" t="s">
        <v>159</v>
      </c>
      <c r="P10" s="235" t="s">
        <v>227</v>
      </c>
      <c r="Q10" s="233" t="s">
        <v>126</v>
      </c>
      <c r="R10" s="234" t="s">
        <v>159</v>
      </c>
      <c r="S10" s="235" t="s">
        <v>227</v>
      </c>
      <c r="T10" s="233" t="s">
        <v>126</v>
      </c>
      <c r="U10" s="234" t="s">
        <v>159</v>
      </c>
      <c r="V10" s="235" t="s">
        <v>227</v>
      </c>
    </row>
    <row r="11" spans="1:22" s="180" customFormat="1" ht="12.75">
      <c r="A11" s="408">
        <v>1999</v>
      </c>
      <c r="B11" s="403">
        <v>1567</v>
      </c>
      <c r="C11" s="264">
        <v>10729</v>
      </c>
      <c r="D11" s="40">
        <f aca="true" t="shared" si="0" ref="D11:D26">IF(C11=0,"NA",B11/C11)</f>
        <v>0.14605275421754124</v>
      </c>
      <c r="E11" s="228">
        <v>275</v>
      </c>
      <c r="F11" s="264">
        <v>2119</v>
      </c>
      <c r="G11" s="40">
        <f aca="true" t="shared" si="1" ref="G11:G26">IF(F11=0,"NA",E11/F11)</f>
        <v>0.12977819726285983</v>
      </c>
      <c r="H11" s="228"/>
      <c r="I11" s="264"/>
      <c r="J11" s="40"/>
      <c r="K11" s="228">
        <v>0</v>
      </c>
      <c r="L11" s="264">
        <v>8</v>
      </c>
      <c r="M11" s="34">
        <f aca="true" t="shared" si="2" ref="M11:M18">IF(L11=0,"NA",K11/L11)</f>
        <v>0</v>
      </c>
      <c r="N11" s="228"/>
      <c r="O11" s="264"/>
      <c r="P11" s="40"/>
      <c r="Q11" s="228"/>
      <c r="R11" s="264"/>
      <c r="S11" s="40"/>
      <c r="T11" s="228">
        <f>SUM(Q11,N11,K11,H11,E11,B11)</f>
        <v>1842</v>
      </c>
      <c r="U11" s="264">
        <f>SUM(R11,O11,L11,I11,F11,C11)</f>
        <v>12856</v>
      </c>
      <c r="V11" s="40">
        <f aca="true" t="shared" si="3" ref="V11:V22">IF(U11=0,"NA",T11/U11)</f>
        <v>0.14327940261356564</v>
      </c>
    </row>
    <row r="12" spans="1:22" s="180" customFormat="1" ht="12.75">
      <c r="A12" s="409">
        <v>2000</v>
      </c>
      <c r="B12" s="398">
        <v>1885</v>
      </c>
      <c r="C12" s="263">
        <v>14099</v>
      </c>
      <c r="D12" s="34">
        <f t="shared" si="0"/>
        <v>0.13369742534931556</v>
      </c>
      <c r="E12" s="229">
        <v>317</v>
      </c>
      <c r="F12" s="263">
        <v>2560</v>
      </c>
      <c r="G12" s="34">
        <f t="shared" si="1"/>
        <v>0.123828125</v>
      </c>
      <c r="H12" s="229"/>
      <c r="I12" s="263"/>
      <c r="J12" s="34"/>
      <c r="K12" s="229">
        <v>0</v>
      </c>
      <c r="L12" s="263">
        <v>17</v>
      </c>
      <c r="M12" s="34">
        <f t="shared" si="2"/>
        <v>0</v>
      </c>
      <c r="N12" s="229">
        <v>0</v>
      </c>
      <c r="O12" s="263">
        <v>2</v>
      </c>
      <c r="P12" s="34">
        <f>IF(O12=0,"NA",N12/O12)</f>
        <v>0</v>
      </c>
      <c r="Q12" s="229"/>
      <c r="R12" s="263"/>
      <c r="S12" s="34"/>
      <c r="T12" s="229">
        <f aca="true" t="shared" si="4" ref="T12:U26">SUM(Q12,N12,K12,H12,E12,B12)</f>
        <v>2202</v>
      </c>
      <c r="U12" s="263">
        <f t="shared" si="4"/>
        <v>16678</v>
      </c>
      <c r="V12" s="34">
        <f t="shared" si="3"/>
        <v>0.13203021945077348</v>
      </c>
    </row>
    <row r="13" spans="1:22" s="180" customFormat="1" ht="12.75">
      <c r="A13" s="409">
        <v>2001</v>
      </c>
      <c r="B13" s="398">
        <v>4184</v>
      </c>
      <c r="C13" s="263">
        <v>17772</v>
      </c>
      <c r="D13" s="34">
        <f t="shared" si="0"/>
        <v>0.23542651361692551</v>
      </c>
      <c r="E13" s="229">
        <v>935</v>
      </c>
      <c r="F13" s="263">
        <v>3798</v>
      </c>
      <c r="G13" s="34">
        <f t="shared" si="1"/>
        <v>0.24618220115850448</v>
      </c>
      <c r="H13" s="229"/>
      <c r="I13" s="263"/>
      <c r="J13" s="34"/>
      <c r="K13" s="229">
        <v>0</v>
      </c>
      <c r="L13" s="263">
        <v>12</v>
      </c>
      <c r="M13" s="34">
        <f t="shared" si="2"/>
        <v>0</v>
      </c>
      <c r="N13" s="229"/>
      <c r="O13" s="263"/>
      <c r="P13" s="34"/>
      <c r="Q13" s="229"/>
      <c r="R13" s="263"/>
      <c r="S13" s="34"/>
      <c r="T13" s="229">
        <f t="shared" si="4"/>
        <v>5119</v>
      </c>
      <c r="U13" s="263">
        <f t="shared" si="4"/>
        <v>21582</v>
      </c>
      <c r="V13" s="34">
        <f t="shared" si="3"/>
        <v>0.23718839773885644</v>
      </c>
    </row>
    <row r="14" spans="1:22" s="180" customFormat="1" ht="12.75">
      <c r="A14" s="409">
        <v>2002</v>
      </c>
      <c r="B14" s="398">
        <v>2969</v>
      </c>
      <c r="C14" s="263">
        <v>16351</v>
      </c>
      <c r="D14" s="34">
        <f t="shared" si="0"/>
        <v>0.18157910831141827</v>
      </c>
      <c r="E14" s="229">
        <v>579</v>
      </c>
      <c r="F14" s="263">
        <v>3609</v>
      </c>
      <c r="G14" s="34">
        <f t="shared" si="1"/>
        <v>0.16043225270157938</v>
      </c>
      <c r="H14" s="229"/>
      <c r="I14" s="263"/>
      <c r="J14" s="34"/>
      <c r="K14" s="229">
        <v>0</v>
      </c>
      <c r="L14" s="263">
        <v>25</v>
      </c>
      <c r="M14" s="34">
        <f t="shared" si="2"/>
        <v>0</v>
      </c>
      <c r="N14" s="229"/>
      <c r="O14" s="263"/>
      <c r="P14" s="34"/>
      <c r="Q14" s="229"/>
      <c r="R14" s="263"/>
      <c r="S14" s="34"/>
      <c r="T14" s="229">
        <f t="shared" si="4"/>
        <v>3548</v>
      </c>
      <c r="U14" s="263">
        <f t="shared" si="4"/>
        <v>19985</v>
      </c>
      <c r="V14" s="34">
        <f t="shared" si="3"/>
        <v>0.1775331498623968</v>
      </c>
    </row>
    <row r="15" spans="1:22" s="180" customFormat="1" ht="12.75">
      <c r="A15" s="409">
        <v>2003</v>
      </c>
      <c r="B15" s="398">
        <v>2336</v>
      </c>
      <c r="C15" s="263">
        <v>14682</v>
      </c>
      <c r="D15" s="34">
        <f t="shared" si="0"/>
        <v>0.1591063887753712</v>
      </c>
      <c r="E15" s="229">
        <v>524</v>
      </c>
      <c r="F15" s="263">
        <v>3608</v>
      </c>
      <c r="G15" s="34">
        <f t="shared" si="1"/>
        <v>0.14523281596452328</v>
      </c>
      <c r="H15" s="229"/>
      <c r="I15" s="263"/>
      <c r="J15" s="34"/>
      <c r="K15" s="229">
        <v>0</v>
      </c>
      <c r="L15" s="263">
        <v>34</v>
      </c>
      <c r="M15" s="34">
        <f t="shared" si="2"/>
        <v>0</v>
      </c>
      <c r="N15" s="229"/>
      <c r="O15" s="263"/>
      <c r="P15" s="34"/>
      <c r="Q15" s="229"/>
      <c r="R15" s="263"/>
      <c r="S15" s="34"/>
      <c r="T15" s="229">
        <f t="shared" si="4"/>
        <v>2860</v>
      </c>
      <c r="U15" s="263">
        <f t="shared" si="4"/>
        <v>18324</v>
      </c>
      <c r="V15" s="34">
        <f t="shared" si="3"/>
        <v>0.15607945863348613</v>
      </c>
    </row>
    <row r="16" spans="1:22" s="180" customFormat="1" ht="12.75">
      <c r="A16" s="409">
        <v>2004</v>
      </c>
      <c r="B16" s="398">
        <v>1794</v>
      </c>
      <c r="C16" s="263">
        <v>13006</v>
      </c>
      <c r="D16" s="34">
        <f t="shared" si="0"/>
        <v>0.13793633707519606</v>
      </c>
      <c r="E16" s="229">
        <v>457</v>
      </c>
      <c r="F16" s="263">
        <v>3485</v>
      </c>
      <c r="G16" s="34">
        <f t="shared" si="1"/>
        <v>0.13113342898134864</v>
      </c>
      <c r="H16" s="229"/>
      <c r="I16" s="263"/>
      <c r="J16" s="34"/>
      <c r="K16" s="229">
        <v>1</v>
      </c>
      <c r="L16" s="263">
        <v>6</v>
      </c>
      <c r="M16" s="34">
        <f t="shared" si="2"/>
        <v>0.16666666666666666</v>
      </c>
      <c r="N16" s="229"/>
      <c r="O16" s="263"/>
      <c r="P16" s="34"/>
      <c r="Q16" s="229"/>
      <c r="R16" s="263"/>
      <c r="S16" s="34"/>
      <c r="T16" s="229">
        <f t="shared" si="4"/>
        <v>2252</v>
      </c>
      <c r="U16" s="263">
        <f t="shared" si="4"/>
        <v>16497</v>
      </c>
      <c r="V16" s="34">
        <f t="shared" si="3"/>
        <v>0.13650966842456205</v>
      </c>
    </row>
    <row r="17" spans="1:22" s="180" customFormat="1" ht="12.75">
      <c r="A17" s="409">
        <v>2005</v>
      </c>
      <c r="B17" s="398">
        <v>1398</v>
      </c>
      <c r="C17" s="263">
        <v>11360</v>
      </c>
      <c r="D17" s="34">
        <f t="shared" si="0"/>
        <v>0.12306338028169014</v>
      </c>
      <c r="E17" s="229">
        <v>349</v>
      </c>
      <c r="F17" s="263">
        <v>2687</v>
      </c>
      <c r="G17" s="34">
        <f t="shared" si="1"/>
        <v>0.12988462969854855</v>
      </c>
      <c r="H17" s="229"/>
      <c r="I17" s="263"/>
      <c r="J17" s="34"/>
      <c r="K17" s="229">
        <v>0</v>
      </c>
      <c r="L17" s="263">
        <v>12</v>
      </c>
      <c r="M17" s="34">
        <f t="shared" si="2"/>
        <v>0</v>
      </c>
      <c r="N17" s="229"/>
      <c r="O17" s="263"/>
      <c r="P17" s="34"/>
      <c r="Q17" s="229"/>
      <c r="R17" s="263"/>
      <c r="S17" s="34"/>
      <c r="T17" s="229">
        <f t="shared" si="4"/>
        <v>1747</v>
      </c>
      <c r="U17" s="263">
        <f t="shared" si="4"/>
        <v>14059</v>
      </c>
      <c r="V17" s="34">
        <f t="shared" si="3"/>
        <v>0.12426203855181735</v>
      </c>
    </row>
    <row r="18" spans="1:22" s="180" customFormat="1" ht="12.75">
      <c r="A18" s="409">
        <v>2006</v>
      </c>
      <c r="B18" s="398">
        <v>995</v>
      </c>
      <c r="C18" s="263">
        <v>9395</v>
      </c>
      <c r="D18" s="34">
        <f t="shared" si="0"/>
        <v>0.1059073975518893</v>
      </c>
      <c r="E18" s="229">
        <v>234</v>
      </c>
      <c r="F18" s="263">
        <v>1926</v>
      </c>
      <c r="G18" s="34">
        <f t="shared" si="1"/>
        <v>0.12149532710280374</v>
      </c>
      <c r="H18" s="229"/>
      <c r="I18" s="263"/>
      <c r="J18" s="34"/>
      <c r="K18" s="229">
        <v>0</v>
      </c>
      <c r="L18" s="263">
        <v>8</v>
      </c>
      <c r="M18" s="34">
        <f t="shared" si="2"/>
        <v>0</v>
      </c>
      <c r="N18" s="229">
        <v>0</v>
      </c>
      <c r="O18" s="263">
        <v>2</v>
      </c>
      <c r="P18" s="34">
        <f aca="true" t="shared" si="5" ref="P18:P25">IF(O18=0,"NA",N18/O18)</f>
        <v>0</v>
      </c>
      <c r="Q18" s="229"/>
      <c r="R18" s="263"/>
      <c r="S18" s="34"/>
      <c r="T18" s="229">
        <f t="shared" si="4"/>
        <v>1229</v>
      </c>
      <c r="U18" s="263">
        <f t="shared" si="4"/>
        <v>11331</v>
      </c>
      <c r="V18" s="34">
        <f t="shared" si="3"/>
        <v>0.10846350719265731</v>
      </c>
    </row>
    <row r="19" spans="1:22" s="180" customFormat="1" ht="12.75">
      <c r="A19" s="409">
        <v>2007</v>
      </c>
      <c r="B19" s="398">
        <v>687</v>
      </c>
      <c r="C19" s="263">
        <v>6929</v>
      </c>
      <c r="D19" s="34">
        <f t="shared" si="0"/>
        <v>0.09914850627796219</v>
      </c>
      <c r="E19" s="229">
        <v>147</v>
      </c>
      <c r="F19" s="263">
        <v>1430</v>
      </c>
      <c r="G19" s="34">
        <f t="shared" si="1"/>
        <v>0.1027972027972028</v>
      </c>
      <c r="H19" s="229"/>
      <c r="I19" s="263"/>
      <c r="J19" s="34"/>
      <c r="K19" s="229">
        <v>0</v>
      </c>
      <c r="L19" s="263">
        <v>1</v>
      </c>
      <c r="M19" s="34">
        <f aca="true" t="shared" si="6" ref="M19:M26">IF(L19=0,"NA",K19/L19)</f>
        <v>0</v>
      </c>
      <c r="N19" s="229">
        <v>0</v>
      </c>
      <c r="O19" s="263">
        <v>1</v>
      </c>
      <c r="P19" s="34">
        <f t="shared" si="5"/>
        <v>0</v>
      </c>
      <c r="Q19" s="229">
        <v>19</v>
      </c>
      <c r="R19" s="263">
        <v>183</v>
      </c>
      <c r="S19" s="34">
        <f aca="true" t="shared" si="7" ref="S19:S25">IF(R19=0,"NA",Q19/R19)</f>
        <v>0.10382513661202186</v>
      </c>
      <c r="T19" s="229">
        <f t="shared" si="4"/>
        <v>853</v>
      </c>
      <c r="U19" s="263">
        <f t="shared" si="4"/>
        <v>8544</v>
      </c>
      <c r="V19" s="34">
        <f t="shared" si="3"/>
        <v>0.09983614232209738</v>
      </c>
    </row>
    <row r="20" spans="1:22" s="180" customFormat="1" ht="12.75">
      <c r="A20" s="409">
        <v>2008</v>
      </c>
      <c r="B20" s="398">
        <v>503</v>
      </c>
      <c r="C20" s="263">
        <v>5372</v>
      </c>
      <c r="D20" s="34">
        <f t="shared" si="0"/>
        <v>0.09363365599404319</v>
      </c>
      <c r="E20" s="229">
        <v>134</v>
      </c>
      <c r="F20" s="263">
        <v>1138</v>
      </c>
      <c r="G20" s="34">
        <f t="shared" si="1"/>
        <v>0.11775043936731107</v>
      </c>
      <c r="H20" s="229">
        <v>61</v>
      </c>
      <c r="I20" s="263">
        <v>459</v>
      </c>
      <c r="J20" s="34">
        <f aca="true" t="shared" si="8" ref="J20:J26">IF(I20=0,"NA",H20/I20)</f>
        <v>0.1328976034858388</v>
      </c>
      <c r="K20" s="229">
        <v>0</v>
      </c>
      <c r="L20" s="263">
        <v>3</v>
      </c>
      <c r="M20" s="34">
        <f t="shared" si="6"/>
        <v>0</v>
      </c>
      <c r="N20" s="229">
        <v>0</v>
      </c>
      <c r="O20" s="263">
        <v>1</v>
      </c>
      <c r="P20" s="34">
        <f t="shared" si="5"/>
        <v>0</v>
      </c>
      <c r="Q20" s="229">
        <v>47</v>
      </c>
      <c r="R20" s="263">
        <v>242</v>
      </c>
      <c r="S20" s="34">
        <f t="shared" si="7"/>
        <v>0.19421487603305784</v>
      </c>
      <c r="T20" s="229">
        <f t="shared" si="4"/>
        <v>745</v>
      </c>
      <c r="U20" s="263">
        <f t="shared" si="4"/>
        <v>7215</v>
      </c>
      <c r="V20" s="34">
        <f t="shared" si="3"/>
        <v>0.10325710325710326</v>
      </c>
    </row>
    <row r="21" spans="1:22" s="180" customFormat="1" ht="12.75">
      <c r="A21" s="409">
        <v>2009</v>
      </c>
      <c r="B21" s="398">
        <v>410</v>
      </c>
      <c r="C21" s="263">
        <v>3634</v>
      </c>
      <c r="D21" s="34">
        <f t="shared" si="0"/>
        <v>0.11282333516785911</v>
      </c>
      <c r="E21" s="229">
        <v>52</v>
      </c>
      <c r="F21" s="263">
        <v>493</v>
      </c>
      <c r="G21" s="34">
        <f t="shared" si="1"/>
        <v>0.10547667342799188</v>
      </c>
      <c r="H21" s="229">
        <v>49</v>
      </c>
      <c r="I21" s="263">
        <v>311</v>
      </c>
      <c r="J21" s="34">
        <f t="shared" si="8"/>
        <v>0.15755627009646303</v>
      </c>
      <c r="K21" s="229">
        <v>10</v>
      </c>
      <c r="L21" s="263">
        <v>52</v>
      </c>
      <c r="M21" s="34">
        <f t="shared" si="6"/>
        <v>0.19230769230769232</v>
      </c>
      <c r="N21" s="229">
        <v>2</v>
      </c>
      <c r="O21" s="263">
        <v>4</v>
      </c>
      <c r="P21" s="34">
        <f t="shared" si="5"/>
        <v>0.5</v>
      </c>
      <c r="Q21" s="229">
        <v>8</v>
      </c>
      <c r="R21" s="263">
        <v>59</v>
      </c>
      <c r="S21" s="34">
        <f t="shared" si="7"/>
        <v>0.13559322033898305</v>
      </c>
      <c r="T21" s="229">
        <f t="shared" si="4"/>
        <v>531</v>
      </c>
      <c r="U21" s="263">
        <f t="shared" si="4"/>
        <v>4553</v>
      </c>
      <c r="V21" s="34">
        <f t="shared" si="3"/>
        <v>0.11662640017570833</v>
      </c>
    </row>
    <row r="22" spans="1:22" s="180" customFormat="1" ht="12.75">
      <c r="A22" s="409">
        <v>2010</v>
      </c>
      <c r="B22" s="398">
        <v>406</v>
      </c>
      <c r="C22" s="263">
        <v>3723</v>
      </c>
      <c r="D22" s="34">
        <f t="shared" si="0"/>
        <v>0.10905183991404781</v>
      </c>
      <c r="E22" s="229">
        <v>54</v>
      </c>
      <c r="F22" s="263">
        <v>574</v>
      </c>
      <c r="G22" s="34">
        <f t="shared" si="1"/>
        <v>0.09407665505226481</v>
      </c>
      <c r="H22" s="229">
        <v>41</v>
      </c>
      <c r="I22" s="263">
        <v>222</v>
      </c>
      <c r="J22" s="34">
        <f t="shared" si="8"/>
        <v>0.18468468468468469</v>
      </c>
      <c r="K22" s="229">
        <v>42</v>
      </c>
      <c r="L22" s="263">
        <v>129</v>
      </c>
      <c r="M22" s="34">
        <f t="shared" si="6"/>
        <v>0.32558139534883723</v>
      </c>
      <c r="N22" s="229">
        <v>4</v>
      </c>
      <c r="O22" s="263">
        <v>5</v>
      </c>
      <c r="P22" s="34">
        <f t="shared" si="5"/>
        <v>0.8</v>
      </c>
      <c r="Q22" s="229">
        <v>21</v>
      </c>
      <c r="R22" s="263">
        <v>55</v>
      </c>
      <c r="S22" s="34">
        <f t="shared" si="7"/>
        <v>0.38181818181818183</v>
      </c>
      <c r="T22" s="229">
        <f t="shared" si="4"/>
        <v>568</v>
      </c>
      <c r="U22" s="263">
        <f t="shared" si="4"/>
        <v>4708</v>
      </c>
      <c r="V22" s="34">
        <f t="shared" si="3"/>
        <v>0.12064570943075616</v>
      </c>
    </row>
    <row r="23" spans="1:22" s="180" customFormat="1" ht="12.75">
      <c r="A23" s="409">
        <v>2011</v>
      </c>
      <c r="B23" s="398">
        <v>372</v>
      </c>
      <c r="C23" s="263">
        <v>2910</v>
      </c>
      <c r="D23" s="34">
        <f t="shared" si="0"/>
        <v>0.12783505154639174</v>
      </c>
      <c r="E23" s="229">
        <v>61</v>
      </c>
      <c r="F23" s="263">
        <v>458</v>
      </c>
      <c r="G23" s="34">
        <f t="shared" si="1"/>
        <v>0.1331877729257642</v>
      </c>
      <c r="H23" s="229">
        <v>35</v>
      </c>
      <c r="I23" s="263">
        <v>203</v>
      </c>
      <c r="J23" s="34">
        <f t="shared" si="8"/>
        <v>0.1724137931034483</v>
      </c>
      <c r="K23" s="229">
        <v>37</v>
      </c>
      <c r="L23" s="263">
        <v>111</v>
      </c>
      <c r="M23" s="34">
        <f t="shared" si="6"/>
        <v>0.3333333333333333</v>
      </c>
      <c r="N23" s="229">
        <v>3</v>
      </c>
      <c r="O23" s="263">
        <v>7</v>
      </c>
      <c r="P23" s="34">
        <f t="shared" si="5"/>
        <v>0.42857142857142855</v>
      </c>
      <c r="Q23" s="229">
        <v>101</v>
      </c>
      <c r="R23" s="263">
        <v>221</v>
      </c>
      <c r="S23" s="34">
        <f t="shared" si="7"/>
        <v>0.45701357466063347</v>
      </c>
      <c r="T23" s="229">
        <f t="shared" si="4"/>
        <v>609</v>
      </c>
      <c r="U23" s="263">
        <f t="shared" si="4"/>
        <v>3910</v>
      </c>
      <c r="V23" s="34">
        <f>IF(U23=0,"NA",T23/U23)</f>
        <v>0.15575447570332482</v>
      </c>
    </row>
    <row r="24" spans="1:22" s="180" customFormat="1" ht="12.75">
      <c r="A24" s="409">
        <v>2012</v>
      </c>
      <c r="B24" s="398">
        <v>255</v>
      </c>
      <c r="C24" s="263">
        <v>2283</v>
      </c>
      <c r="D24" s="34">
        <f t="shared" si="0"/>
        <v>0.1116951379763469</v>
      </c>
      <c r="E24" s="229">
        <v>31</v>
      </c>
      <c r="F24" s="263">
        <v>314</v>
      </c>
      <c r="G24" s="34">
        <f t="shared" si="1"/>
        <v>0.09872611464968153</v>
      </c>
      <c r="H24" s="229">
        <v>24</v>
      </c>
      <c r="I24" s="263">
        <v>148</v>
      </c>
      <c r="J24" s="34">
        <f t="shared" si="8"/>
        <v>0.16216216216216217</v>
      </c>
      <c r="K24" s="229">
        <v>12</v>
      </c>
      <c r="L24" s="263">
        <v>53</v>
      </c>
      <c r="M24" s="34">
        <f t="shared" si="6"/>
        <v>0.22641509433962265</v>
      </c>
      <c r="N24" s="229">
        <v>2</v>
      </c>
      <c r="O24" s="263">
        <v>7</v>
      </c>
      <c r="P24" s="34">
        <f t="shared" si="5"/>
        <v>0.2857142857142857</v>
      </c>
      <c r="Q24" s="229">
        <v>38</v>
      </c>
      <c r="R24" s="263">
        <v>72</v>
      </c>
      <c r="S24" s="34">
        <f t="shared" si="7"/>
        <v>0.5277777777777778</v>
      </c>
      <c r="T24" s="229">
        <f t="shared" si="4"/>
        <v>362</v>
      </c>
      <c r="U24" s="263">
        <f t="shared" si="4"/>
        <v>2877</v>
      </c>
      <c r="V24" s="34">
        <f>IF(U24=0,"NA",T24/U24)</f>
        <v>0.12582551268682657</v>
      </c>
    </row>
    <row r="25" spans="1:22" s="180" customFormat="1" ht="12.75">
      <c r="A25" s="409">
        <v>2013</v>
      </c>
      <c r="B25" s="398">
        <v>138</v>
      </c>
      <c r="C25" s="263">
        <v>812</v>
      </c>
      <c r="D25" s="34">
        <f t="shared" si="0"/>
        <v>0.16995073891625614</v>
      </c>
      <c r="E25" s="229">
        <v>28</v>
      </c>
      <c r="F25" s="263">
        <v>100</v>
      </c>
      <c r="G25" s="34">
        <f t="shared" si="1"/>
        <v>0.28</v>
      </c>
      <c r="H25" s="229">
        <v>7</v>
      </c>
      <c r="I25" s="263">
        <v>47</v>
      </c>
      <c r="J25" s="34">
        <f t="shared" si="8"/>
        <v>0.14893617021276595</v>
      </c>
      <c r="K25" s="229">
        <v>6</v>
      </c>
      <c r="L25" s="263">
        <v>13</v>
      </c>
      <c r="M25" s="34">
        <f t="shared" si="6"/>
        <v>0.46153846153846156</v>
      </c>
      <c r="N25" s="229">
        <v>1</v>
      </c>
      <c r="O25" s="263">
        <v>1</v>
      </c>
      <c r="P25" s="34">
        <f t="shared" si="5"/>
        <v>1</v>
      </c>
      <c r="Q25" s="229">
        <v>15</v>
      </c>
      <c r="R25" s="263">
        <v>20</v>
      </c>
      <c r="S25" s="34">
        <f t="shared" si="7"/>
        <v>0.75</v>
      </c>
      <c r="T25" s="229">
        <f t="shared" si="4"/>
        <v>195</v>
      </c>
      <c r="U25" s="263">
        <f t="shared" si="4"/>
        <v>993</v>
      </c>
      <c r="V25" s="34">
        <f>IF(U25=0,"NA",T25/U25)</f>
        <v>0.19637462235649547</v>
      </c>
    </row>
    <row r="26" spans="1:22" s="180" customFormat="1" ht="13.5" thickBot="1">
      <c r="A26" s="410">
        <v>2014</v>
      </c>
      <c r="B26" s="404">
        <v>35</v>
      </c>
      <c r="C26" s="265">
        <v>54</v>
      </c>
      <c r="D26" s="41">
        <f t="shared" si="0"/>
        <v>0.6481481481481481</v>
      </c>
      <c r="E26" s="249">
        <v>2</v>
      </c>
      <c r="F26" s="265">
        <v>4</v>
      </c>
      <c r="G26" s="41">
        <f t="shared" si="1"/>
        <v>0.5</v>
      </c>
      <c r="H26" s="249">
        <v>3</v>
      </c>
      <c r="I26" s="265">
        <v>4</v>
      </c>
      <c r="J26" s="41">
        <f t="shared" si="8"/>
        <v>0.75</v>
      </c>
      <c r="K26" s="249">
        <v>1</v>
      </c>
      <c r="L26" s="265">
        <v>2</v>
      </c>
      <c r="M26" s="41">
        <f t="shared" si="6"/>
        <v>0.5</v>
      </c>
      <c r="N26" s="249"/>
      <c r="O26" s="265"/>
      <c r="P26" s="41"/>
      <c r="Q26" s="249"/>
      <c r="R26" s="265"/>
      <c r="S26" s="41"/>
      <c r="T26" s="249">
        <f t="shared" si="4"/>
        <v>41</v>
      </c>
      <c r="U26" s="265">
        <f t="shared" si="4"/>
        <v>64</v>
      </c>
      <c r="V26" s="41">
        <f>IF(U26=0,"NA",T26/U26)</f>
        <v>0.640625</v>
      </c>
    </row>
    <row r="27" spans="1:22" s="180" customFormat="1" ht="13.5" thickBot="1">
      <c r="A27" s="319" t="s">
        <v>7</v>
      </c>
      <c r="B27" s="115">
        <f>SUM(B11:B26)</f>
        <v>19934</v>
      </c>
      <c r="C27" s="169">
        <f>SUM(C11:C26)</f>
        <v>133111</v>
      </c>
      <c r="D27" s="42">
        <f>B27/C27</f>
        <v>0.14975471598891152</v>
      </c>
      <c r="E27" s="115">
        <f>SUM(E11:E26)</f>
        <v>4179</v>
      </c>
      <c r="F27" s="169">
        <f>SUM(F11:F26)</f>
        <v>28303</v>
      </c>
      <c r="G27" s="42">
        <f>E27/F27</f>
        <v>0.147652192347101</v>
      </c>
      <c r="H27" s="115">
        <f>SUM(H11:H26)</f>
        <v>220</v>
      </c>
      <c r="I27" s="169">
        <f>SUM(I11:I26)</f>
        <v>1394</v>
      </c>
      <c r="J27" s="42">
        <f>H27/I27</f>
        <v>0.15781922525107603</v>
      </c>
      <c r="K27" s="115">
        <f>SUM(K11:K26)</f>
        <v>109</v>
      </c>
      <c r="L27" s="169">
        <f>SUM(L11:L26)</f>
        <v>486</v>
      </c>
      <c r="M27" s="42">
        <f>K27/L27</f>
        <v>0.2242798353909465</v>
      </c>
      <c r="N27" s="115">
        <f>SUM(N11:N26)</f>
        <v>12</v>
      </c>
      <c r="O27" s="169">
        <f>SUM(O11:O26)</f>
        <v>30</v>
      </c>
      <c r="P27" s="42">
        <f>N27/O27</f>
        <v>0.4</v>
      </c>
      <c r="Q27" s="115">
        <f>SUM(Q11:Q26)</f>
        <v>249</v>
      </c>
      <c r="R27" s="169">
        <f>SUM(R11:R26)</f>
        <v>852</v>
      </c>
      <c r="S27" s="42">
        <f>Q27/R27</f>
        <v>0.29225352112676056</v>
      </c>
      <c r="T27" s="115">
        <f>SUM(T11:T26)</f>
        <v>24703</v>
      </c>
      <c r="U27" s="169">
        <f>SUM(U11:U26)</f>
        <v>164176</v>
      </c>
      <c r="V27" s="42">
        <f>T27/U27</f>
        <v>0.15046657245882467</v>
      </c>
    </row>
    <row r="28" spans="1:18" s="180" customFormat="1" ht="12.75">
      <c r="A28" s="222"/>
      <c r="B28" s="254"/>
      <c r="C28" s="254"/>
      <c r="D28" s="259"/>
      <c r="E28" s="254"/>
      <c r="F28" s="254"/>
      <c r="G28" s="259"/>
      <c r="H28" s="254"/>
      <c r="I28" s="254"/>
      <c r="J28" s="259"/>
      <c r="K28" s="254"/>
      <c r="L28" s="254"/>
      <c r="M28" s="259"/>
      <c r="N28" s="254"/>
      <c r="O28" s="254"/>
      <c r="P28" s="259"/>
      <c r="Q28" s="254"/>
      <c r="R28" s="254"/>
    </row>
    <row r="29" spans="7:16" ht="12.75" customHeight="1">
      <c r="G29" s="179"/>
      <c r="H29" s="179"/>
      <c r="I29" s="179"/>
      <c r="J29" s="179"/>
      <c r="K29" s="179"/>
      <c r="L29" s="179"/>
      <c r="M29" s="179"/>
      <c r="N29" s="179"/>
      <c r="O29" s="179"/>
      <c r="P29" s="179"/>
    </row>
    <row r="30" spans="7:24" ht="12.75" customHeight="1">
      <c r="G30" s="179"/>
      <c r="H30" s="179"/>
      <c r="I30" s="179"/>
      <c r="J30" s="179"/>
      <c r="K30" s="179"/>
      <c r="L30" s="179"/>
      <c r="M30" s="179"/>
      <c r="N30" s="179"/>
      <c r="O30" s="179"/>
      <c r="P30" s="330"/>
      <c r="Q30" s="237"/>
      <c r="R30" s="237"/>
      <c r="S30" s="237"/>
      <c r="T30" s="237"/>
      <c r="U30" s="237"/>
      <c r="V30" s="237"/>
      <c r="W30" s="237"/>
      <c r="X30" s="237"/>
    </row>
    <row r="31" spans="1:24" ht="12.75" customHeight="1">
      <c r="A31" s="181"/>
      <c r="N31" s="179"/>
      <c r="O31" s="179"/>
      <c r="P31" s="460"/>
      <c r="Q31" s="460"/>
      <c r="R31" s="460"/>
      <c r="S31" s="460"/>
      <c r="T31" s="460"/>
      <c r="U31" s="460"/>
      <c r="V31" s="460"/>
      <c r="W31" s="460"/>
      <c r="X31" s="237"/>
    </row>
    <row r="32" spans="16:24" ht="12.75">
      <c r="P32" s="458"/>
      <c r="Q32" s="459"/>
      <c r="R32" s="459"/>
      <c r="S32" s="459"/>
      <c r="T32" s="458"/>
      <c r="U32" s="458"/>
      <c r="V32" s="459"/>
      <c r="W32" s="459"/>
      <c r="X32" s="237"/>
    </row>
    <row r="33" spans="16:24" ht="12.75">
      <c r="P33" s="458"/>
      <c r="Q33" s="459"/>
      <c r="R33" s="459"/>
      <c r="S33" s="459"/>
      <c r="T33" s="458"/>
      <c r="U33" s="458"/>
      <c r="V33" s="459"/>
      <c r="W33" s="459"/>
      <c r="X33" s="237"/>
    </row>
    <row r="34" spans="16:24" ht="12.75">
      <c r="P34" s="458"/>
      <c r="Q34" s="459"/>
      <c r="R34" s="459"/>
      <c r="S34" s="459"/>
      <c r="T34" s="458"/>
      <c r="U34" s="458"/>
      <c r="V34" s="459"/>
      <c r="W34" s="459"/>
      <c r="X34" s="237"/>
    </row>
    <row r="35" spans="16:24" ht="12.75">
      <c r="P35" s="458"/>
      <c r="Q35" s="459"/>
      <c r="R35" s="459"/>
      <c r="S35" s="459"/>
      <c r="T35" s="458"/>
      <c r="U35" s="458"/>
      <c r="V35" s="459"/>
      <c r="W35" s="459"/>
      <c r="X35" s="237"/>
    </row>
    <row r="36" spans="16:24" ht="12.75">
      <c r="P36" s="458"/>
      <c r="Q36" s="459"/>
      <c r="R36" s="459"/>
      <c r="S36" s="459"/>
      <c r="T36" s="458"/>
      <c r="U36" s="458"/>
      <c r="V36" s="459"/>
      <c r="W36" s="459"/>
      <c r="X36" s="237"/>
    </row>
    <row r="37" spans="16:24" ht="12.75">
      <c r="P37" s="458"/>
      <c r="Q37" s="459"/>
      <c r="R37" s="459"/>
      <c r="S37" s="458"/>
      <c r="T37" s="458"/>
      <c r="U37" s="458"/>
      <c r="V37" s="459"/>
      <c r="W37" s="459"/>
      <c r="X37" s="237"/>
    </row>
    <row r="38" spans="16:24" ht="12.75">
      <c r="P38" s="458"/>
      <c r="Q38" s="459"/>
      <c r="R38" s="459"/>
      <c r="S38" s="459"/>
      <c r="T38" s="458"/>
      <c r="U38" s="458"/>
      <c r="V38" s="459"/>
      <c r="W38" s="459"/>
      <c r="X38" s="237"/>
    </row>
    <row r="39" spans="16:24" ht="12.75">
      <c r="P39" s="458"/>
      <c r="Q39" s="459"/>
      <c r="R39" s="459"/>
      <c r="S39" s="459"/>
      <c r="T39" s="458"/>
      <c r="U39" s="458"/>
      <c r="V39" s="459"/>
      <c r="W39" s="459"/>
      <c r="X39" s="237"/>
    </row>
    <row r="40" spans="16:24" ht="12.75">
      <c r="P40" s="458"/>
      <c r="Q40" s="458"/>
      <c r="R40" s="459"/>
      <c r="S40" s="459"/>
      <c r="T40" s="458"/>
      <c r="U40" s="458"/>
      <c r="V40" s="458"/>
      <c r="W40" s="459"/>
      <c r="X40" s="237"/>
    </row>
    <row r="41" spans="16:24" ht="12.75">
      <c r="P41" s="458"/>
      <c r="Q41" s="458"/>
      <c r="R41" s="459"/>
      <c r="S41" s="459"/>
      <c r="T41" s="458"/>
      <c r="U41" s="458"/>
      <c r="V41" s="458"/>
      <c r="W41" s="458"/>
      <c r="X41" s="237"/>
    </row>
    <row r="42" spans="16:24" ht="12.75">
      <c r="P42" s="458"/>
      <c r="Q42" s="458"/>
      <c r="R42" s="458"/>
      <c r="S42" s="458"/>
      <c r="T42" s="458"/>
      <c r="U42" s="458"/>
      <c r="V42" s="458"/>
      <c r="W42" s="458"/>
      <c r="X42" s="237"/>
    </row>
    <row r="43" spans="16:24" ht="12.75">
      <c r="P43" s="458"/>
      <c r="Q43" s="458"/>
      <c r="R43" s="458"/>
      <c r="S43" s="458"/>
      <c r="T43" s="458"/>
      <c r="U43" s="458"/>
      <c r="V43" s="458"/>
      <c r="W43" s="458"/>
      <c r="X43" s="237"/>
    </row>
    <row r="44" spans="16:24" ht="12.75">
      <c r="P44" s="458"/>
      <c r="Q44" s="458"/>
      <c r="R44" s="458"/>
      <c r="S44" s="458"/>
      <c r="T44" s="458"/>
      <c r="U44" s="458"/>
      <c r="V44" s="458"/>
      <c r="W44" s="458"/>
      <c r="X44" s="237"/>
    </row>
    <row r="45" spans="16:24" ht="12.75">
      <c r="P45" s="458"/>
      <c r="Q45" s="458"/>
      <c r="R45" s="458"/>
      <c r="S45" s="458"/>
      <c r="T45" s="458"/>
      <c r="U45" s="458"/>
      <c r="V45" s="458"/>
      <c r="W45" s="458"/>
      <c r="X45" s="237"/>
    </row>
    <row r="46" spans="16:24" ht="12.75">
      <c r="P46" s="458"/>
      <c r="Q46" s="458"/>
      <c r="R46" s="458"/>
      <c r="S46" s="458"/>
      <c r="T46" s="458"/>
      <c r="U46" s="458"/>
      <c r="V46" s="458"/>
      <c r="W46" s="458"/>
      <c r="X46" s="237"/>
    </row>
    <row r="47" spans="16:24" ht="12.75">
      <c r="P47" s="458"/>
      <c r="Q47" s="459"/>
      <c r="R47" s="459"/>
      <c r="S47" s="458"/>
      <c r="T47" s="458"/>
      <c r="U47" s="458"/>
      <c r="V47" s="459"/>
      <c r="W47" s="458"/>
      <c r="X47" s="237"/>
    </row>
    <row r="48" spans="16:24" ht="12.75">
      <c r="P48" s="237"/>
      <c r="Q48" s="237"/>
      <c r="R48" s="237"/>
      <c r="S48" s="237"/>
      <c r="T48" s="237"/>
      <c r="U48" s="237"/>
      <c r="V48" s="237"/>
      <c r="W48" s="237"/>
      <c r="X48" s="237"/>
    </row>
    <row r="49" spans="16:24" ht="12.75">
      <c r="P49" s="237"/>
      <c r="Q49" s="237"/>
      <c r="R49" s="237"/>
      <c r="S49" s="237"/>
      <c r="T49" s="237"/>
      <c r="U49" s="237"/>
      <c r="V49" s="237"/>
      <c r="W49" s="237"/>
      <c r="X49" s="237"/>
    </row>
    <row r="50" spans="16:24" ht="12.75">
      <c r="P50" s="237"/>
      <c r="Q50" s="237"/>
      <c r="R50" s="237"/>
      <c r="S50" s="237"/>
      <c r="T50" s="237"/>
      <c r="U50" s="237"/>
      <c r="V50" s="237"/>
      <c r="W50" s="237"/>
      <c r="X50" s="237"/>
    </row>
    <row r="51" spans="16:24" ht="12.75">
      <c r="P51" s="237"/>
      <c r="Q51" s="237"/>
      <c r="R51" s="237"/>
      <c r="S51" s="237"/>
      <c r="T51" s="237"/>
      <c r="U51" s="237"/>
      <c r="V51" s="237"/>
      <c r="W51" s="237"/>
      <c r="X51" s="237"/>
    </row>
    <row r="52" spans="16:24" ht="12.75">
      <c r="P52" s="237"/>
      <c r="Q52" s="237"/>
      <c r="R52" s="237"/>
      <c r="S52" s="237"/>
      <c r="T52" s="237"/>
      <c r="U52" s="237"/>
      <c r="V52" s="237"/>
      <c r="W52" s="237"/>
      <c r="X52" s="237"/>
    </row>
    <row r="53" spans="16:24" ht="12.75" customHeight="1">
      <c r="P53" s="237"/>
      <c r="Q53" s="330"/>
      <c r="R53" s="237"/>
      <c r="S53" s="237"/>
      <c r="T53" s="237"/>
      <c r="U53" s="237"/>
      <c r="V53" s="237"/>
      <c r="W53" s="237"/>
      <c r="X53" s="237"/>
    </row>
    <row r="54" spans="16:24" ht="12.75">
      <c r="P54" s="460"/>
      <c r="Q54" s="460"/>
      <c r="R54" s="460"/>
      <c r="S54" s="460"/>
      <c r="T54" s="460"/>
      <c r="U54" s="460"/>
      <c r="V54" s="460"/>
      <c r="W54" s="460"/>
      <c r="X54" s="237"/>
    </row>
    <row r="55" spans="16:24" ht="12.75">
      <c r="P55" s="458"/>
      <c r="Q55" s="459"/>
      <c r="R55" s="459"/>
      <c r="S55" s="458"/>
      <c r="T55" s="458"/>
      <c r="U55" s="458"/>
      <c r="V55" s="459"/>
      <c r="W55" s="459"/>
      <c r="X55" s="237"/>
    </row>
    <row r="56" spans="16:24" ht="12.75">
      <c r="P56" s="458"/>
      <c r="Q56" s="458"/>
      <c r="R56" s="458"/>
      <c r="S56" s="458"/>
      <c r="T56" s="458"/>
      <c r="U56" s="458"/>
      <c r="V56" s="459"/>
      <c r="W56" s="459"/>
      <c r="X56" s="237"/>
    </row>
    <row r="57" spans="16:24" ht="12.75">
      <c r="P57" s="458"/>
      <c r="Q57" s="458"/>
      <c r="R57" s="459"/>
      <c r="S57" s="458"/>
      <c r="T57" s="458"/>
      <c r="U57" s="458"/>
      <c r="V57" s="459"/>
      <c r="W57" s="459"/>
      <c r="X57" s="237"/>
    </row>
    <row r="58" spans="16:24" ht="12.75">
      <c r="P58" s="458"/>
      <c r="Q58" s="458"/>
      <c r="R58" s="459"/>
      <c r="S58" s="458"/>
      <c r="T58" s="458"/>
      <c r="U58" s="458"/>
      <c r="V58" s="459"/>
      <c r="W58" s="459"/>
      <c r="X58" s="237"/>
    </row>
    <row r="59" spans="16:24" ht="12.75">
      <c r="P59" s="458"/>
      <c r="Q59" s="458"/>
      <c r="R59" s="459"/>
      <c r="S59" s="458"/>
      <c r="T59" s="458"/>
      <c r="U59" s="458"/>
      <c r="V59" s="459"/>
      <c r="W59" s="459"/>
      <c r="X59" s="237"/>
    </row>
    <row r="60" spans="16:24" ht="12.75">
      <c r="P60" s="458"/>
      <c r="Q60" s="458"/>
      <c r="R60" s="459"/>
      <c r="S60" s="458"/>
      <c r="T60" s="458"/>
      <c r="U60" s="458"/>
      <c r="V60" s="459"/>
      <c r="W60" s="459"/>
      <c r="X60" s="237"/>
    </row>
    <row r="61" spans="16:24" ht="12.75">
      <c r="P61" s="458"/>
      <c r="Q61" s="458"/>
      <c r="R61" s="459"/>
      <c r="S61" s="458"/>
      <c r="T61" s="458"/>
      <c r="U61" s="458"/>
      <c r="V61" s="459"/>
      <c r="W61" s="459"/>
      <c r="X61" s="237"/>
    </row>
    <row r="62" spans="16:24" ht="12.75">
      <c r="P62" s="458"/>
      <c r="Q62" s="458"/>
      <c r="R62" s="458"/>
      <c r="S62" s="458"/>
      <c r="T62" s="458"/>
      <c r="U62" s="458"/>
      <c r="V62" s="459"/>
      <c r="W62" s="459"/>
      <c r="X62" s="237"/>
    </row>
    <row r="63" spans="16:24" ht="12.75">
      <c r="P63" s="458"/>
      <c r="Q63" s="458"/>
      <c r="R63" s="458"/>
      <c r="S63" s="458"/>
      <c r="T63" s="458"/>
      <c r="U63" s="458"/>
      <c r="V63" s="458"/>
      <c r="W63" s="459"/>
      <c r="X63" s="237"/>
    </row>
    <row r="64" spans="16:24" ht="12.75">
      <c r="P64" s="458"/>
      <c r="Q64" s="458"/>
      <c r="R64" s="458"/>
      <c r="S64" s="458"/>
      <c r="T64" s="458"/>
      <c r="U64" s="458"/>
      <c r="V64" s="458"/>
      <c r="W64" s="458"/>
      <c r="X64" s="237"/>
    </row>
    <row r="65" spans="16:24" ht="12.75">
      <c r="P65" s="458"/>
      <c r="Q65" s="458"/>
      <c r="R65" s="458"/>
      <c r="S65" s="458"/>
      <c r="T65" s="458"/>
      <c r="U65" s="458"/>
      <c r="V65" s="458"/>
      <c r="W65" s="458"/>
      <c r="X65" s="237"/>
    </row>
    <row r="66" spans="16:24" ht="12.75">
      <c r="P66" s="458"/>
      <c r="Q66" s="458"/>
      <c r="R66" s="458"/>
      <c r="S66" s="458"/>
      <c r="T66" s="458"/>
      <c r="U66" s="458"/>
      <c r="V66" s="458"/>
      <c r="W66" s="458"/>
      <c r="X66" s="237"/>
    </row>
    <row r="67" spans="16:24" ht="12.75">
      <c r="P67" s="458"/>
      <c r="Q67" s="458"/>
      <c r="R67" s="458"/>
      <c r="S67" s="458"/>
      <c r="T67" s="458"/>
      <c r="U67" s="458"/>
      <c r="V67" s="458"/>
      <c r="W67" s="458"/>
      <c r="X67" s="237"/>
    </row>
    <row r="68" spans="16:24" ht="12.75">
      <c r="P68" s="458"/>
      <c r="Q68" s="458"/>
      <c r="R68" s="458"/>
      <c r="S68" s="458"/>
      <c r="T68" s="458"/>
      <c r="U68" s="458"/>
      <c r="V68" s="458"/>
      <c r="W68" s="458"/>
      <c r="X68" s="237"/>
    </row>
    <row r="69" spans="16:24" ht="12.75">
      <c r="P69" s="458"/>
      <c r="Q69" s="458"/>
      <c r="R69" s="458"/>
      <c r="S69" s="458"/>
      <c r="T69" s="458"/>
      <c r="U69" s="458"/>
      <c r="V69" s="458"/>
      <c r="W69" s="458"/>
      <c r="X69" s="237"/>
    </row>
    <row r="70" spans="16:24" ht="12.75">
      <c r="P70" s="458"/>
      <c r="Q70" s="459"/>
      <c r="R70" s="459"/>
      <c r="S70" s="459"/>
      <c r="T70" s="458"/>
      <c r="U70" s="458"/>
      <c r="V70" s="459"/>
      <c r="W70" s="458"/>
      <c r="X70" s="237"/>
    </row>
    <row r="71" spans="16:24" ht="12.75">
      <c r="P71" s="448"/>
      <c r="Q71" s="237"/>
      <c r="R71" s="237"/>
      <c r="S71" s="237"/>
      <c r="T71" s="237"/>
      <c r="U71" s="237"/>
      <c r="V71" s="237"/>
      <c r="W71" s="237"/>
      <c r="X71" s="330"/>
    </row>
    <row r="72" spans="16:24" ht="12.75">
      <c r="P72" s="448"/>
      <c r="Q72" s="237"/>
      <c r="R72" s="237"/>
      <c r="S72" s="237"/>
      <c r="T72" s="237"/>
      <c r="U72" s="237"/>
      <c r="V72" s="237"/>
      <c r="W72" s="237"/>
      <c r="X72" s="237"/>
    </row>
    <row r="103" ht="12.75">
      <c r="P103" s="179"/>
    </row>
    <row r="104" ht="12.75">
      <c r="P104" s="179"/>
    </row>
    <row r="105" ht="12.75">
      <c r="P105" s="179"/>
    </row>
  </sheetData>
  <sheetProtection/>
  <mergeCells count="10">
    <mergeCell ref="T9:V9"/>
    <mergeCell ref="K9:M9"/>
    <mergeCell ref="A2:V3"/>
    <mergeCell ref="A5:V7"/>
    <mergeCell ref="Q9:S9"/>
    <mergeCell ref="A9:A10"/>
    <mergeCell ref="B9:D9"/>
    <mergeCell ref="E9:G9"/>
    <mergeCell ref="H9:J9"/>
    <mergeCell ref="N9:P9"/>
  </mergeCells>
  <printOptions/>
  <pageMargins left="0.75" right="0.75" top="1" bottom="1" header="0.5" footer="0.5"/>
  <pageSetup fitToHeight="1" fitToWidth="1" horizontalDpi="600" verticalDpi="600" orientation="portrait" scale="40"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A1:J22"/>
  <sheetViews>
    <sheetView zoomScale="115" zoomScaleNormal="115" zoomScalePageLayoutView="0" workbookViewId="0" topLeftCell="A1">
      <selection activeCell="A1" sqref="A1"/>
    </sheetView>
  </sheetViews>
  <sheetFormatPr defaultColWidth="9.140625" defaultRowHeight="12.75"/>
  <cols>
    <col min="1" max="1" width="12.8515625" style="304" customWidth="1"/>
    <col min="2" max="2" width="13.57421875" style="304" customWidth="1"/>
    <col min="3" max="3" width="18.7109375" style="304" customWidth="1"/>
    <col min="4" max="4" width="13.57421875" style="304" customWidth="1"/>
    <col min="5" max="7" width="9.140625" style="179" customWidth="1"/>
    <col min="8" max="8" width="9.8515625" style="179" bestFit="1" customWidth="1"/>
    <col min="9" max="9" width="10.421875" style="179" customWidth="1"/>
    <col min="10" max="10" width="11.7109375" style="179" bestFit="1" customWidth="1"/>
    <col min="11" max="11" width="19.140625" style="179" bestFit="1" customWidth="1"/>
    <col min="12" max="16384" width="9.140625" style="179" customWidth="1"/>
  </cols>
  <sheetData>
    <row r="1" ht="18">
      <c r="A1" s="305" t="s">
        <v>186</v>
      </c>
    </row>
    <row r="3" spans="1:10" ht="12.75" customHeight="1">
      <c r="A3" s="569" t="s">
        <v>187</v>
      </c>
      <c r="B3" s="569"/>
      <c r="C3" s="569"/>
      <c r="D3" s="569"/>
      <c r="E3" s="569"/>
      <c r="F3" s="569"/>
      <c r="G3" s="569"/>
      <c r="H3" s="569"/>
      <c r="I3" s="569"/>
      <c r="J3" s="178"/>
    </row>
    <row r="4" spans="1:10" ht="12.75">
      <c r="A4" s="569"/>
      <c r="B4" s="569"/>
      <c r="C4" s="569"/>
      <c r="D4" s="569"/>
      <c r="E4" s="569"/>
      <c r="F4" s="569"/>
      <c r="G4" s="569"/>
      <c r="H4" s="569"/>
      <c r="I4" s="569"/>
      <c r="J4" s="178"/>
    </row>
    <row r="5" spans="1:10" ht="12.75">
      <c r="A5" s="569"/>
      <c r="B5" s="569"/>
      <c r="C5" s="569"/>
      <c r="D5" s="569"/>
      <c r="E5" s="569"/>
      <c r="F5" s="569"/>
      <c r="G5" s="569"/>
      <c r="H5" s="569"/>
      <c r="I5" s="569"/>
      <c r="J5" s="178"/>
    </row>
    <row r="6" spans="1:10" ht="12.75">
      <c r="A6" s="569"/>
      <c r="B6" s="569"/>
      <c r="C6" s="569"/>
      <c r="D6" s="569"/>
      <c r="E6" s="569"/>
      <c r="F6" s="569"/>
      <c r="G6" s="569"/>
      <c r="H6" s="569"/>
      <c r="I6" s="569"/>
      <c r="J6" s="178"/>
    </row>
    <row r="7" spans="1:10" ht="13.5" thickBot="1">
      <c r="A7" s="178"/>
      <c r="B7" s="178"/>
      <c r="C7" s="178"/>
      <c r="D7" s="178"/>
      <c r="E7" s="178"/>
      <c r="F7" s="178"/>
      <c r="G7" s="178"/>
      <c r="H7" s="178"/>
      <c r="I7" s="178"/>
      <c r="J7" s="178"/>
    </row>
    <row r="8" spans="1:4" ht="39" thickBot="1">
      <c r="A8" s="422" t="s">
        <v>168</v>
      </c>
      <c r="B8" s="423" t="s">
        <v>169</v>
      </c>
      <c r="C8" s="423" t="s">
        <v>170</v>
      </c>
      <c r="D8" s="424" t="s">
        <v>167</v>
      </c>
    </row>
    <row r="9" spans="1:4" ht="12.75">
      <c r="A9" s="412">
        <v>2000</v>
      </c>
      <c r="B9" s="413" t="s">
        <v>171</v>
      </c>
      <c r="C9" s="464" t="s">
        <v>189</v>
      </c>
      <c r="D9" s="414">
        <v>15</v>
      </c>
    </row>
    <row r="10" spans="1:4" ht="12.75">
      <c r="A10" s="415">
        <v>2000</v>
      </c>
      <c r="B10" s="411" t="s">
        <v>176</v>
      </c>
      <c r="C10" s="411" t="s">
        <v>173</v>
      </c>
      <c r="D10" s="416">
        <v>1</v>
      </c>
    </row>
    <row r="11" spans="1:10" ht="12.75">
      <c r="A11" s="415">
        <v>2001</v>
      </c>
      <c r="B11" s="420" t="s">
        <v>175</v>
      </c>
      <c r="C11" s="420" t="s">
        <v>188</v>
      </c>
      <c r="D11" s="416">
        <v>13</v>
      </c>
      <c r="G11" s="461"/>
      <c r="H11" s="461"/>
      <c r="I11" s="461"/>
      <c r="J11" s="461"/>
    </row>
    <row r="12" spans="1:10" ht="12.75">
      <c r="A12" s="415">
        <v>2002</v>
      </c>
      <c r="B12" s="420" t="s">
        <v>176</v>
      </c>
      <c r="C12" s="411" t="s">
        <v>173</v>
      </c>
      <c r="D12" s="416">
        <v>1</v>
      </c>
      <c r="G12" s="462"/>
      <c r="H12" s="463"/>
      <c r="I12" s="462"/>
      <c r="J12" s="463"/>
    </row>
    <row r="13" spans="1:10" ht="12.75">
      <c r="A13" s="415">
        <v>2002</v>
      </c>
      <c r="B13" s="420" t="s">
        <v>175</v>
      </c>
      <c r="C13" s="420" t="s">
        <v>188</v>
      </c>
      <c r="D13" s="416">
        <v>36</v>
      </c>
      <c r="G13" s="462"/>
      <c r="H13" s="463"/>
      <c r="I13" s="462"/>
      <c r="J13" s="463"/>
    </row>
    <row r="14" spans="1:10" ht="12.75">
      <c r="A14" s="415">
        <v>2003</v>
      </c>
      <c r="B14" s="420" t="s">
        <v>176</v>
      </c>
      <c r="C14" s="411" t="s">
        <v>173</v>
      </c>
      <c r="D14" s="416">
        <v>2</v>
      </c>
      <c r="G14" s="462"/>
      <c r="H14" s="463"/>
      <c r="I14" s="462"/>
      <c r="J14" s="463"/>
    </row>
    <row r="15" spans="1:10" ht="12.75">
      <c r="A15" s="415">
        <v>2006</v>
      </c>
      <c r="B15" s="420" t="s">
        <v>177</v>
      </c>
      <c r="C15" s="411" t="s">
        <v>172</v>
      </c>
      <c r="D15" s="416">
        <v>5</v>
      </c>
      <c r="G15" s="462"/>
      <c r="H15" s="463"/>
      <c r="I15" s="462"/>
      <c r="J15" s="463"/>
    </row>
    <row r="16" spans="1:10" ht="13.5" thickBot="1">
      <c r="A16" s="417">
        <v>2006</v>
      </c>
      <c r="B16" s="421" t="s">
        <v>178</v>
      </c>
      <c r="C16" s="418" t="s">
        <v>174</v>
      </c>
      <c r="D16" s="419">
        <v>4</v>
      </c>
      <c r="G16" s="462"/>
      <c r="H16" s="463"/>
      <c r="I16" s="462"/>
      <c r="J16" s="463"/>
    </row>
    <row r="17" spans="3:10" ht="13.5" thickBot="1">
      <c r="C17" s="425" t="s">
        <v>85</v>
      </c>
      <c r="D17" s="426">
        <f>SUM(D9:D16)</f>
        <v>77</v>
      </c>
      <c r="G17" s="462"/>
      <c r="H17" s="463"/>
      <c r="I17" s="462"/>
      <c r="J17" s="463"/>
    </row>
    <row r="18" spans="7:10" ht="12.75">
      <c r="G18" s="462"/>
      <c r="H18" s="463"/>
      <c r="I18" s="462"/>
      <c r="J18" s="463"/>
    </row>
    <row r="19" spans="7:10" ht="12.75">
      <c r="G19" s="462"/>
      <c r="H19" s="463"/>
      <c r="I19" s="462"/>
      <c r="J19" s="463"/>
    </row>
    <row r="20" spans="7:10" ht="12.75">
      <c r="G20" s="462"/>
      <c r="H20" s="463"/>
      <c r="I20" s="462"/>
      <c r="J20" s="463"/>
    </row>
    <row r="21" spans="7:10" ht="12.75">
      <c r="G21" s="462"/>
      <c r="H21" s="463"/>
      <c r="I21" s="462"/>
      <c r="J21" s="463"/>
    </row>
    <row r="22" spans="7:10" ht="12.75">
      <c r="G22" s="237"/>
      <c r="H22" s="237"/>
      <c r="I22" s="237"/>
      <c r="J22" s="237"/>
    </row>
  </sheetData>
  <sheetProtection/>
  <mergeCells count="1">
    <mergeCell ref="A3:I6"/>
  </mergeCells>
  <printOptions/>
  <pageMargins left="0.75" right="0.75" top="1" bottom="1" header="0.5" footer="0.5"/>
  <pageSetup fitToHeight="1" fitToWidth="1" horizontalDpi="600" verticalDpi="600" orientation="portrait" scale="85" r:id="rId1"/>
</worksheet>
</file>

<file path=xl/worksheets/sheet27.xml><?xml version="1.0" encoding="utf-8"?>
<worksheet xmlns="http://schemas.openxmlformats.org/spreadsheetml/2006/main" xmlns:r="http://schemas.openxmlformats.org/officeDocument/2006/relationships">
  <dimension ref="A1:EU69"/>
  <sheetViews>
    <sheetView zoomScalePageLayoutView="0" workbookViewId="0" topLeftCell="A1">
      <selection activeCell="AZ9" sqref="AZ9"/>
    </sheetView>
  </sheetViews>
  <sheetFormatPr defaultColWidth="9.140625" defaultRowHeight="12.75"/>
  <cols>
    <col min="1" max="1" width="32.00390625" style="0" customWidth="1"/>
    <col min="2" max="2" width="31.7109375" style="0" bestFit="1" customWidth="1"/>
    <col min="4" max="4" width="23.00390625" style="0" bestFit="1" customWidth="1"/>
    <col min="5" max="5" width="30.00390625" style="0" bestFit="1" customWidth="1"/>
    <col min="27" max="27" width="6.00390625" style="0" bestFit="1" customWidth="1"/>
    <col min="28" max="28" width="18.421875" style="0" bestFit="1" customWidth="1"/>
    <col min="29" max="29" width="3.8515625" style="0" bestFit="1" customWidth="1"/>
    <col min="30" max="30" width="6.00390625" style="0" bestFit="1" customWidth="1"/>
    <col min="31" max="31" width="7.57421875" style="0" bestFit="1" customWidth="1"/>
    <col min="32" max="32" width="6.00390625" style="0" bestFit="1" customWidth="1"/>
    <col min="33" max="33" width="5.00390625" style="0" bestFit="1" customWidth="1"/>
    <col min="34" max="34" width="3.421875" style="0" bestFit="1" customWidth="1"/>
    <col min="36" max="36" width="1.28515625" style="0" customWidth="1"/>
    <col min="42" max="42" width="1.28515625" style="0" customWidth="1"/>
    <col min="50" max="50" width="9.57421875" style="0" bestFit="1" customWidth="1"/>
  </cols>
  <sheetData>
    <row r="1" spans="8:41" ht="12.75">
      <c r="H1" s="27" t="s">
        <v>40</v>
      </c>
      <c r="I1" s="27" t="s">
        <v>62</v>
      </c>
      <c r="J1" s="27" t="s">
        <v>27</v>
      </c>
      <c r="K1" s="27" t="s">
        <v>63</v>
      </c>
      <c r="L1" s="27" t="s">
        <v>64</v>
      </c>
      <c r="M1" s="27" t="s">
        <v>65</v>
      </c>
      <c r="N1" s="27" t="s">
        <v>66</v>
      </c>
      <c r="Q1" s="27" t="s">
        <v>40</v>
      </c>
      <c r="R1" s="27" t="s">
        <v>62</v>
      </c>
      <c r="S1" s="27" t="s">
        <v>27</v>
      </c>
      <c r="T1" s="27" t="s">
        <v>63</v>
      </c>
      <c r="U1" s="27" t="s">
        <v>64</v>
      </c>
      <c r="V1" s="27" t="s">
        <v>65</v>
      </c>
      <c r="W1" s="27" t="s">
        <v>66</v>
      </c>
      <c r="AA1" s="509" t="s">
        <v>71</v>
      </c>
      <c r="AB1" s="509"/>
      <c r="AC1" s="509"/>
      <c r="AD1" s="509"/>
      <c r="AE1" s="509"/>
      <c r="AF1" s="509"/>
      <c r="AG1" s="509"/>
      <c r="AH1" s="509"/>
      <c r="AI1" s="509"/>
      <c r="AK1" s="509" t="s">
        <v>72</v>
      </c>
      <c r="AL1" s="509"/>
      <c r="AM1" s="509"/>
      <c r="AN1" s="509"/>
      <c r="AO1" s="509"/>
    </row>
    <row r="2" spans="8:23" ht="13.5" thickBot="1">
      <c r="H2" s="29">
        <v>1984</v>
      </c>
      <c r="I2" s="28" t="s">
        <v>41</v>
      </c>
      <c r="J2" s="29">
        <v>366</v>
      </c>
      <c r="K2" s="29">
        <v>0.5586612021857924</v>
      </c>
      <c r="L2" s="29">
        <v>6.445163934426231</v>
      </c>
      <c r="M2" s="29">
        <v>1.2796994535519126</v>
      </c>
      <c r="N2" s="28" t="s">
        <v>55</v>
      </c>
      <c r="Q2" s="29">
        <v>1973</v>
      </c>
      <c r="R2" s="28" t="s">
        <v>41</v>
      </c>
      <c r="S2" s="29">
        <v>1</v>
      </c>
      <c r="T2" s="29">
        <v>2.35</v>
      </c>
      <c r="U2" s="29">
        <v>37.72</v>
      </c>
      <c r="V2" s="29">
        <v>3.33</v>
      </c>
      <c r="W2" s="28" t="s">
        <v>53</v>
      </c>
    </row>
    <row r="3" spans="1:151" ht="13.5" thickBot="1">
      <c r="A3" s="27" t="s">
        <v>58</v>
      </c>
      <c r="B3" s="27" t="s">
        <v>59</v>
      </c>
      <c r="D3" s="27" t="s">
        <v>50</v>
      </c>
      <c r="E3" s="27" t="s">
        <v>51</v>
      </c>
      <c r="H3" s="29">
        <v>1984</v>
      </c>
      <c r="I3" s="28" t="s">
        <v>42</v>
      </c>
      <c r="J3" s="29">
        <v>96</v>
      </c>
      <c r="K3" s="29">
        <v>1.2730208333333335</v>
      </c>
      <c r="L3" s="29">
        <v>21.961979166666666</v>
      </c>
      <c r="M3" s="29">
        <v>2.3278125</v>
      </c>
      <c r="N3" s="28" t="s">
        <v>55</v>
      </c>
      <c r="Q3" s="29">
        <v>1977</v>
      </c>
      <c r="R3" s="28" t="s">
        <v>41</v>
      </c>
      <c r="S3" s="29">
        <v>1</v>
      </c>
      <c r="T3" s="29">
        <v>6.91</v>
      </c>
      <c r="U3" s="29">
        <v>90.45</v>
      </c>
      <c r="V3" s="29">
        <v>3.28</v>
      </c>
      <c r="W3" s="28" t="s">
        <v>53</v>
      </c>
      <c r="AA3" s="52" t="s">
        <v>67</v>
      </c>
      <c r="AB3" s="53" t="s">
        <v>68</v>
      </c>
      <c r="AC3" s="56" t="s">
        <v>46</v>
      </c>
      <c r="AD3" s="57" t="s">
        <v>41</v>
      </c>
      <c r="AE3" s="57" t="s">
        <v>47</v>
      </c>
      <c r="AF3" s="57" t="s">
        <v>42</v>
      </c>
      <c r="AG3" s="57" t="s">
        <v>43</v>
      </c>
      <c r="AH3" s="57" t="s">
        <v>44</v>
      </c>
      <c r="AI3" s="58" t="s">
        <v>57</v>
      </c>
      <c r="AK3" s="71" t="s">
        <v>67</v>
      </c>
      <c r="AL3" s="72" t="s">
        <v>12</v>
      </c>
      <c r="AM3" s="73" t="s">
        <v>14</v>
      </c>
      <c r="AN3" s="73" t="s">
        <v>15</v>
      </c>
      <c r="AO3" s="74" t="s">
        <v>13</v>
      </c>
      <c r="AQ3" s="53" t="s">
        <v>67</v>
      </c>
      <c r="AR3" s="90" t="s">
        <v>41</v>
      </c>
      <c r="AS3" s="91" t="s">
        <v>42</v>
      </c>
      <c r="AT3" s="91" t="s">
        <v>43</v>
      </c>
      <c r="AU3" s="92" t="s">
        <v>57</v>
      </c>
      <c r="AX3" s="94" t="s">
        <v>67</v>
      </c>
      <c r="AY3" s="95">
        <v>1900</v>
      </c>
      <c r="AZ3" s="95">
        <v>1904</v>
      </c>
      <c r="BA3" s="95">
        <v>1905</v>
      </c>
      <c r="BB3" s="95">
        <v>1909</v>
      </c>
      <c r="BC3" s="95">
        <v>1910</v>
      </c>
      <c r="BD3" s="95">
        <v>1911</v>
      </c>
      <c r="BE3" s="95">
        <v>1912</v>
      </c>
      <c r="BF3" s="95">
        <v>1913</v>
      </c>
      <c r="BG3" s="95">
        <v>1914</v>
      </c>
      <c r="BH3" s="95">
        <v>1915</v>
      </c>
      <c r="BI3" s="95">
        <v>1916</v>
      </c>
      <c r="BJ3" s="95">
        <v>1917</v>
      </c>
      <c r="BK3" s="95">
        <v>1918</v>
      </c>
      <c r="BL3" s="95">
        <v>1919</v>
      </c>
      <c r="BM3" s="95">
        <v>1920</v>
      </c>
      <c r="BN3" s="95">
        <v>1921</v>
      </c>
      <c r="BO3" s="95">
        <v>1922</v>
      </c>
      <c r="BP3" s="95">
        <v>1923</v>
      </c>
      <c r="BQ3" s="95">
        <v>1924</v>
      </c>
      <c r="BR3" s="95">
        <v>1925</v>
      </c>
      <c r="BS3" s="95">
        <v>1926</v>
      </c>
      <c r="BT3" s="95">
        <v>1927</v>
      </c>
      <c r="BU3" s="95">
        <v>1928</v>
      </c>
      <c r="BV3" s="95">
        <v>1929</v>
      </c>
      <c r="BW3" s="95">
        <v>1930</v>
      </c>
      <c r="BX3" s="95">
        <v>1931</v>
      </c>
      <c r="BY3" s="95">
        <v>1932</v>
      </c>
      <c r="BZ3" s="95">
        <v>1933</v>
      </c>
      <c r="CA3" s="95">
        <v>1934</v>
      </c>
      <c r="CB3" s="95">
        <v>1935</v>
      </c>
      <c r="CC3" s="95">
        <v>1936</v>
      </c>
      <c r="CD3" s="95">
        <v>1937</v>
      </c>
      <c r="CE3" s="95">
        <v>1938</v>
      </c>
      <c r="CF3" s="95">
        <v>1939</v>
      </c>
      <c r="CG3" s="95">
        <v>1940</v>
      </c>
      <c r="CH3" s="95">
        <v>1941</v>
      </c>
      <c r="CI3" s="95">
        <v>1942</v>
      </c>
      <c r="CJ3" s="95">
        <v>1943</v>
      </c>
      <c r="CK3" s="95">
        <v>1944</v>
      </c>
      <c r="CL3" s="95">
        <v>1945</v>
      </c>
      <c r="CM3" s="95">
        <v>1946</v>
      </c>
      <c r="CN3" s="95">
        <v>1947</v>
      </c>
      <c r="CO3" s="95">
        <v>1948</v>
      </c>
      <c r="CP3" s="95">
        <v>1949</v>
      </c>
      <c r="CQ3" s="95">
        <v>1950</v>
      </c>
      <c r="CR3" s="95">
        <v>1951</v>
      </c>
      <c r="CS3" s="95">
        <v>1952</v>
      </c>
      <c r="CT3" s="95">
        <v>1953</v>
      </c>
      <c r="CU3" s="95">
        <v>1954</v>
      </c>
      <c r="CV3" s="95">
        <v>1955</v>
      </c>
      <c r="CW3" s="95">
        <v>1956</v>
      </c>
      <c r="CX3" s="95">
        <v>1957</v>
      </c>
      <c r="CY3" s="95">
        <v>1958</v>
      </c>
      <c r="CZ3" s="95">
        <v>1959</v>
      </c>
      <c r="DA3" s="95">
        <v>1960</v>
      </c>
      <c r="DB3" s="95">
        <v>1961</v>
      </c>
      <c r="DC3" s="95">
        <v>1962</v>
      </c>
      <c r="DD3" s="95">
        <v>1963</v>
      </c>
      <c r="DE3" s="95">
        <v>1964</v>
      </c>
      <c r="DF3" s="95">
        <v>1965</v>
      </c>
      <c r="DG3" s="95">
        <v>1966</v>
      </c>
      <c r="DH3" s="95">
        <v>1967</v>
      </c>
      <c r="DI3" s="95">
        <v>1968</v>
      </c>
      <c r="DJ3" s="95">
        <v>1969</v>
      </c>
      <c r="DK3" s="95">
        <v>1970</v>
      </c>
      <c r="DL3" s="95">
        <v>1971</v>
      </c>
      <c r="DM3" s="95">
        <v>1972</v>
      </c>
      <c r="DN3" s="95">
        <v>1973</v>
      </c>
      <c r="DO3" s="95">
        <v>1974</v>
      </c>
      <c r="DP3" s="95">
        <v>1975</v>
      </c>
      <c r="DQ3" s="95">
        <v>1976</v>
      </c>
      <c r="DR3" s="95">
        <v>1977</v>
      </c>
      <c r="DS3" s="95">
        <v>1978</v>
      </c>
      <c r="DT3" s="95">
        <v>1979</v>
      </c>
      <c r="DU3" s="95">
        <v>1980</v>
      </c>
      <c r="DV3" s="95">
        <v>1981</v>
      </c>
      <c r="DW3" s="95">
        <v>1982</v>
      </c>
      <c r="DX3" s="95">
        <v>1983</v>
      </c>
      <c r="DY3" s="95">
        <v>1984</v>
      </c>
      <c r="DZ3" s="95">
        <v>1985</v>
      </c>
      <c r="EA3" s="95">
        <v>1986</v>
      </c>
      <c r="EB3" s="95">
        <v>1987</v>
      </c>
      <c r="EC3" s="95">
        <v>1988</v>
      </c>
      <c r="ED3" s="95">
        <v>1989</v>
      </c>
      <c r="EE3" s="95">
        <v>1990</v>
      </c>
      <c r="EF3" s="95">
        <v>1991</v>
      </c>
      <c r="EG3" s="95">
        <v>1992</v>
      </c>
      <c r="EH3" s="95">
        <v>1993</v>
      </c>
      <c r="EI3" s="95">
        <v>1994</v>
      </c>
      <c r="EJ3" s="95">
        <v>1995</v>
      </c>
      <c r="EK3" s="95">
        <v>1996</v>
      </c>
      <c r="EL3" s="95">
        <v>1997</v>
      </c>
      <c r="EM3" s="95">
        <v>1998</v>
      </c>
      <c r="EN3" s="95">
        <v>1999</v>
      </c>
      <c r="EO3" s="95">
        <v>2000</v>
      </c>
      <c r="EP3" s="95">
        <v>2001</v>
      </c>
      <c r="EQ3" s="95">
        <v>2002</v>
      </c>
      <c r="ER3" s="95">
        <v>2003</v>
      </c>
      <c r="ES3" s="95">
        <v>2004</v>
      </c>
      <c r="ET3" s="95">
        <v>2005</v>
      </c>
      <c r="EU3" s="95">
        <v>2006</v>
      </c>
    </row>
    <row r="4" spans="1:151" ht="12.75">
      <c r="A4" s="28" t="s">
        <v>25</v>
      </c>
      <c r="B4" s="29">
        <v>0</v>
      </c>
      <c r="D4" s="28" t="s">
        <v>52</v>
      </c>
      <c r="E4" s="29">
        <v>15241</v>
      </c>
      <c r="H4" s="29">
        <v>1984</v>
      </c>
      <c r="I4" s="28" t="s">
        <v>43</v>
      </c>
      <c r="J4" s="29">
        <v>63</v>
      </c>
      <c r="K4" s="29">
        <v>1.390952380952381</v>
      </c>
      <c r="L4" s="29">
        <v>24.375714285714285</v>
      </c>
      <c r="M4" s="29">
        <v>2.5693650793650793</v>
      </c>
      <c r="N4" s="28" t="s">
        <v>55</v>
      </c>
      <c r="Q4" s="29">
        <v>1982</v>
      </c>
      <c r="R4" s="28" t="s">
        <v>41</v>
      </c>
      <c r="S4" s="29">
        <v>1</v>
      </c>
      <c r="T4" s="29">
        <v>11.78</v>
      </c>
      <c r="U4" s="29">
        <v>44.11</v>
      </c>
      <c r="V4" s="29">
        <v>0.85</v>
      </c>
      <c r="W4" s="28" t="s">
        <v>53</v>
      </c>
      <c r="AA4" s="44">
        <v>1984</v>
      </c>
      <c r="AB4" s="54">
        <f>SUM(AC4:AG4)</f>
        <v>387</v>
      </c>
      <c r="AC4" s="59">
        <v>10</v>
      </c>
      <c r="AD4" s="45">
        <v>224</v>
      </c>
      <c r="AE4" s="45">
        <v>22</v>
      </c>
      <c r="AF4" s="45">
        <v>69</v>
      </c>
      <c r="AG4" s="45">
        <v>62</v>
      </c>
      <c r="AH4" s="45">
        <v>0</v>
      </c>
      <c r="AI4" s="61">
        <f aca="true" t="shared" si="0" ref="AI4:AI27">SUM(AE4,AC4)</f>
        <v>32</v>
      </c>
      <c r="AK4" s="75">
        <v>1984</v>
      </c>
      <c r="AL4" s="68">
        <v>0</v>
      </c>
      <c r="AM4" s="69">
        <v>0</v>
      </c>
      <c r="AN4" s="69">
        <v>0</v>
      </c>
      <c r="AO4" s="70">
        <v>6</v>
      </c>
      <c r="AQ4" s="76">
        <v>1984</v>
      </c>
      <c r="AR4" s="87">
        <f>(AD4-AO4)</f>
        <v>218</v>
      </c>
      <c r="AS4" s="88">
        <f>(AF4-AM4)</f>
        <v>69</v>
      </c>
      <c r="AT4" s="88">
        <f>(AG4-AN4)</f>
        <v>62</v>
      </c>
      <c r="AU4" s="89">
        <f>SUM(AI4-AL4)</f>
        <v>32</v>
      </c>
      <c r="AX4" s="94" t="s">
        <v>73</v>
      </c>
      <c r="AY4" s="95">
        <v>1</v>
      </c>
      <c r="AZ4" s="95">
        <v>1</v>
      </c>
      <c r="BA4" s="95">
        <v>1</v>
      </c>
      <c r="BB4" s="95">
        <v>1</v>
      </c>
      <c r="BC4" s="95">
        <v>9</v>
      </c>
      <c r="BD4" s="95">
        <v>4</v>
      </c>
      <c r="BE4" s="95">
        <v>6</v>
      </c>
      <c r="BF4" s="95">
        <v>5</v>
      </c>
      <c r="BG4" s="95">
        <v>19</v>
      </c>
      <c r="BH4" s="95">
        <v>14</v>
      </c>
      <c r="BI4" s="95">
        <v>6</v>
      </c>
      <c r="BJ4" s="95">
        <v>7</v>
      </c>
      <c r="BK4" s="95">
        <v>2</v>
      </c>
      <c r="BL4" s="95">
        <v>12</v>
      </c>
      <c r="BM4" s="95">
        <v>27</v>
      </c>
      <c r="BN4" s="95">
        <v>8</v>
      </c>
      <c r="BO4" s="95">
        <v>25</v>
      </c>
      <c r="BP4" s="95">
        <v>118</v>
      </c>
      <c r="BQ4" s="95">
        <v>27</v>
      </c>
      <c r="BR4" s="95">
        <v>17</v>
      </c>
      <c r="BS4" s="95">
        <v>47</v>
      </c>
      <c r="BT4" s="95">
        <v>46</v>
      </c>
      <c r="BU4" s="95">
        <v>109</v>
      </c>
      <c r="BV4" s="95">
        <v>256</v>
      </c>
      <c r="BW4" s="95">
        <v>374</v>
      </c>
      <c r="BX4" s="95">
        <v>442</v>
      </c>
      <c r="BY4" s="95">
        <v>252</v>
      </c>
      <c r="BZ4" s="95">
        <v>102</v>
      </c>
      <c r="CA4" s="95">
        <v>188</v>
      </c>
      <c r="CB4" s="95">
        <v>99</v>
      </c>
      <c r="CC4" s="95">
        <v>149</v>
      </c>
      <c r="CD4" s="95">
        <v>193</v>
      </c>
      <c r="CE4" s="95">
        <v>88</v>
      </c>
      <c r="CF4" s="95">
        <v>156</v>
      </c>
      <c r="CG4" s="95">
        <v>228</v>
      </c>
      <c r="CH4" s="95">
        <v>188</v>
      </c>
      <c r="CI4" s="95">
        <v>45</v>
      </c>
      <c r="CJ4" s="95">
        <v>9</v>
      </c>
      <c r="CK4" s="95">
        <v>15</v>
      </c>
      <c r="CL4" s="95">
        <v>37</v>
      </c>
      <c r="CM4" s="95">
        <v>134</v>
      </c>
      <c r="CN4" s="95">
        <v>140</v>
      </c>
      <c r="CO4" s="95">
        <v>218</v>
      </c>
      <c r="CP4" s="95">
        <v>184</v>
      </c>
      <c r="CQ4" s="95">
        <v>292</v>
      </c>
      <c r="CR4" s="95">
        <v>308</v>
      </c>
      <c r="CS4" s="95">
        <v>221</v>
      </c>
      <c r="CT4" s="95">
        <v>311</v>
      </c>
      <c r="CU4" s="95">
        <v>289</v>
      </c>
      <c r="CV4" s="95">
        <v>664</v>
      </c>
      <c r="CW4" s="95">
        <v>529</v>
      </c>
      <c r="CX4" s="95">
        <v>614</v>
      </c>
      <c r="CY4" s="95">
        <v>251</v>
      </c>
      <c r="CZ4" s="95">
        <v>363</v>
      </c>
      <c r="DA4" s="95">
        <v>374</v>
      </c>
      <c r="DB4" s="95">
        <v>375</v>
      </c>
      <c r="DC4" s="95">
        <v>561</v>
      </c>
      <c r="DD4" s="95">
        <v>804</v>
      </c>
      <c r="DE4" s="95">
        <v>1104</v>
      </c>
      <c r="DF4" s="95">
        <v>1664</v>
      </c>
      <c r="DG4" s="95">
        <v>2013</v>
      </c>
      <c r="DH4" s="95">
        <v>2215</v>
      </c>
      <c r="DI4" s="95">
        <v>2040</v>
      </c>
      <c r="DJ4" s="95">
        <v>2304</v>
      </c>
      <c r="DK4" s="95">
        <v>2207</v>
      </c>
      <c r="DL4" s="95">
        <v>1910</v>
      </c>
      <c r="DM4" s="95">
        <v>2387</v>
      </c>
      <c r="DN4" s="95">
        <v>2264</v>
      </c>
      <c r="DO4" s="95">
        <v>1844</v>
      </c>
      <c r="DP4" s="95">
        <v>1508</v>
      </c>
      <c r="DQ4" s="95">
        <v>1973</v>
      </c>
      <c r="DR4" s="95">
        <v>2567</v>
      </c>
      <c r="DS4" s="95">
        <v>3405</v>
      </c>
      <c r="DT4" s="95">
        <v>4352</v>
      </c>
      <c r="DU4" s="95">
        <v>3212</v>
      </c>
      <c r="DV4" s="95">
        <v>3452</v>
      </c>
      <c r="DW4" s="95">
        <v>3971</v>
      </c>
      <c r="DX4" s="95">
        <v>6262</v>
      </c>
      <c r="DY4" s="95">
        <v>11630</v>
      </c>
      <c r="DZ4" s="95">
        <v>17664</v>
      </c>
      <c r="EA4" s="95">
        <v>27160</v>
      </c>
      <c r="EB4" s="95">
        <v>39636</v>
      </c>
      <c r="EC4" s="95">
        <v>54959</v>
      </c>
      <c r="ED4" s="95">
        <v>67530</v>
      </c>
      <c r="EE4" s="95">
        <v>75391</v>
      </c>
      <c r="EF4" s="95">
        <v>89882</v>
      </c>
      <c r="EG4" s="95">
        <v>119084</v>
      </c>
      <c r="EH4" s="95">
        <v>165716</v>
      </c>
      <c r="EI4" s="95">
        <v>207270</v>
      </c>
      <c r="EJ4" s="95">
        <v>256420</v>
      </c>
      <c r="EK4" s="95">
        <v>257291</v>
      </c>
      <c r="EL4" s="95">
        <v>314477</v>
      </c>
      <c r="EM4" s="95">
        <v>335068</v>
      </c>
      <c r="EN4" s="95">
        <v>373922</v>
      </c>
      <c r="EO4" s="95">
        <v>413770</v>
      </c>
      <c r="EP4" s="95">
        <v>387232</v>
      </c>
      <c r="EQ4" s="95">
        <v>390774</v>
      </c>
      <c r="ER4" s="95">
        <v>382511</v>
      </c>
      <c r="ES4" s="95">
        <v>386029</v>
      </c>
      <c r="ET4" s="95">
        <v>373023</v>
      </c>
      <c r="EU4" s="95">
        <v>78331</v>
      </c>
    </row>
    <row r="5" spans="1:47" ht="12.75">
      <c r="A5" s="28" t="s">
        <v>53</v>
      </c>
      <c r="B5" s="29">
        <v>74981</v>
      </c>
      <c r="D5" s="28" t="s">
        <v>53</v>
      </c>
      <c r="E5" s="29">
        <v>70118</v>
      </c>
      <c r="H5" s="29">
        <v>1985</v>
      </c>
      <c r="I5" s="28" t="s">
        <v>41</v>
      </c>
      <c r="J5" s="29">
        <v>660</v>
      </c>
      <c r="K5" s="29">
        <v>0.6278484848484849</v>
      </c>
      <c r="L5" s="29">
        <v>6.767712121212122</v>
      </c>
      <c r="M5" s="29">
        <v>1.408378787878788</v>
      </c>
      <c r="N5" s="28" t="s">
        <v>55</v>
      </c>
      <c r="Q5" s="29">
        <v>1983</v>
      </c>
      <c r="R5" s="28" t="s">
        <v>41</v>
      </c>
      <c r="S5" s="29">
        <v>2</v>
      </c>
      <c r="T5" s="29">
        <v>2.955</v>
      </c>
      <c r="U5" s="29">
        <v>30.01</v>
      </c>
      <c r="V5" s="29">
        <v>1.865</v>
      </c>
      <c r="W5" s="28" t="s">
        <v>53</v>
      </c>
      <c r="AA5" s="44">
        <v>1985</v>
      </c>
      <c r="AB5" s="54">
        <f aca="true" t="shared" si="1" ref="AB5:AB26">SUM(AC5:AG5)</f>
        <v>601</v>
      </c>
      <c r="AC5" s="59">
        <v>8</v>
      </c>
      <c r="AD5" s="45">
        <v>369</v>
      </c>
      <c r="AE5" s="45">
        <v>30</v>
      </c>
      <c r="AF5" s="45">
        <v>102</v>
      </c>
      <c r="AG5" s="45">
        <v>92</v>
      </c>
      <c r="AH5" s="45">
        <v>1</v>
      </c>
      <c r="AI5" s="61">
        <f t="shared" si="0"/>
        <v>38</v>
      </c>
      <c r="AK5" s="76">
        <v>1985</v>
      </c>
      <c r="AL5" s="59">
        <v>0</v>
      </c>
      <c r="AM5" s="45">
        <v>0</v>
      </c>
      <c r="AN5" s="45">
        <v>1</v>
      </c>
      <c r="AO5" s="64">
        <v>9</v>
      </c>
      <c r="AQ5" s="76">
        <v>1985</v>
      </c>
      <c r="AR5" s="84">
        <f aca="true" t="shared" si="2" ref="AR5:AR26">(AD5-AO5)</f>
        <v>360</v>
      </c>
      <c r="AS5" s="63">
        <f aca="true" t="shared" si="3" ref="AS5:AS26">(AF5-AM5)</f>
        <v>102</v>
      </c>
      <c r="AT5" s="63">
        <f aca="true" t="shared" si="4" ref="AT5:AT26">(AG5-AN5)</f>
        <v>91</v>
      </c>
      <c r="AU5" s="61">
        <f aca="true" t="shared" si="5" ref="AU5:AU26">SUM(AI5-AL5)</f>
        <v>38</v>
      </c>
    </row>
    <row r="6" spans="1:47" ht="12.75">
      <c r="A6" s="28" t="s">
        <v>55</v>
      </c>
      <c r="B6" s="29">
        <v>1272189</v>
      </c>
      <c r="D6" s="28" t="s">
        <v>54</v>
      </c>
      <c r="E6" s="29">
        <v>686561</v>
      </c>
      <c r="H6" s="29">
        <v>1985</v>
      </c>
      <c r="I6" s="28" t="s">
        <v>42</v>
      </c>
      <c r="J6" s="29">
        <v>134</v>
      </c>
      <c r="K6" s="29">
        <v>1.1942537313432835</v>
      </c>
      <c r="L6" s="29">
        <v>23.13417910447761</v>
      </c>
      <c r="M6" s="29">
        <v>2.0378358208955225</v>
      </c>
      <c r="N6" s="28" t="s">
        <v>55</v>
      </c>
      <c r="Q6" s="29">
        <v>1984</v>
      </c>
      <c r="R6" s="28" t="s">
        <v>41</v>
      </c>
      <c r="S6" s="29">
        <v>590</v>
      </c>
      <c r="T6" s="29">
        <v>2.0963898305084747</v>
      </c>
      <c r="U6" s="29">
        <v>40.73181355932203</v>
      </c>
      <c r="V6" s="29">
        <v>3.308762711864407</v>
      </c>
      <c r="W6" s="28" t="s">
        <v>53</v>
      </c>
      <c r="AA6" s="44">
        <v>1986</v>
      </c>
      <c r="AB6" s="54">
        <f t="shared" si="1"/>
        <v>821</v>
      </c>
      <c r="AC6" s="59">
        <v>16</v>
      </c>
      <c r="AD6" s="45">
        <v>489</v>
      </c>
      <c r="AE6" s="45">
        <v>49</v>
      </c>
      <c r="AF6" s="45">
        <v>135</v>
      </c>
      <c r="AG6" s="45">
        <v>132</v>
      </c>
      <c r="AH6" s="45">
        <v>0</v>
      </c>
      <c r="AI6" s="61">
        <f t="shared" si="0"/>
        <v>65</v>
      </c>
      <c r="AK6" s="76">
        <v>1986</v>
      </c>
      <c r="AL6" s="59">
        <v>0</v>
      </c>
      <c r="AM6" s="45">
        <v>1</v>
      </c>
      <c r="AN6" s="45">
        <v>0</v>
      </c>
      <c r="AO6" s="64">
        <v>12</v>
      </c>
      <c r="AQ6" s="76">
        <v>1986</v>
      </c>
      <c r="AR6" s="84">
        <f t="shared" si="2"/>
        <v>477</v>
      </c>
      <c r="AS6" s="63">
        <f t="shared" si="3"/>
        <v>134</v>
      </c>
      <c r="AT6" s="63">
        <f t="shared" si="4"/>
        <v>132</v>
      </c>
      <c r="AU6" s="61">
        <f t="shared" si="5"/>
        <v>65</v>
      </c>
    </row>
    <row r="7" spans="4:47" ht="12.75">
      <c r="D7" s="28" t="s">
        <v>55</v>
      </c>
      <c r="E7" s="29">
        <v>1234350</v>
      </c>
      <c r="H7" s="29">
        <v>1985</v>
      </c>
      <c r="I7" s="28" t="s">
        <v>43</v>
      </c>
      <c r="J7" s="29">
        <v>86</v>
      </c>
      <c r="K7" s="29">
        <v>1.2615116279069767</v>
      </c>
      <c r="L7" s="29">
        <v>22.752906976744185</v>
      </c>
      <c r="M7" s="29">
        <v>2.645581395348837</v>
      </c>
      <c r="N7" s="28" t="s">
        <v>55</v>
      </c>
      <c r="Q7" s="29">
        <v>1984</v>
      </c>
      <c r="R7" s="28" t="s">
        <v>42</v>
      </c>
      <c r="S7" s="29">
        <v>161</v>
      </c>
      <c r="T7" s="29">
        <v>5.027204968944099</v>
      </c>
      <c r="U7" s="29">
        <v>87.31645962732918</v>
      </c>
      <c r="V7" s="29">
        <v>3.3246583850931675</v>
      </c>
      <c r="W7" s="28" t="s">
        <v>53</v>
      </c>
      <c r="AA7" s="44">
        <v>1987</v>
      </c>
      <c r="AB7" s="54">
        <f t="shared" si="1"/>
        <v>1039</v>
      </c>
      <c r="AC7" s="59">
        <v>16</v>
      </c>
      <c r="AD7" s="45">
        <v>710</v>
      </c>
      <c r="AE7" s="45">
        <v>53</v>
      </c>
      <c r="AF7" s="45">
        <v>148</v>
      </c>
      <c r="AG7" s="45">
        <v>112</v>
      </c>
      <c r="AH7" s="45">
        <v>1</v>
      </c>
      <c r="AI7" s="61">
        <f t="shared" si="0"/>
        <v>69</v>
      </c>
      <c r="AK7" s="76">
        <v>1987</v>
      </c>
      <c r="AL7" s="59">
        <v>3</v>
      </c>
      <c r="AM7" s="45">
        <v>2</v>
      </c>
      <c r="AN7" s="45">
        <v>0</v>
      </c>
      <c r="AO7" s="64">
        <v>14</v>
      </c>
      <c r="AQ7" s="76">
        <v>1987</v>
      </c>
      <c r="AR7" s="84">
        <f t="shared" si="2"/>
        <v>696</v>
      </c>
      <c r="AS7" s="63">
        <f t="shared" si="3"/>
        <v>146</v>
      </c>
      <c r="AT7" s="63">
        <f t="shared" si="4"/>
        <v>112</v>
      </c>
      <c r="AU7" s="61">
        <f t="shared" si="5"/>
        <v>66</v>
      </c>
    </row>
    <row r="8" spans="8:47" ht="12.75">
      <c r="H8" s="29">
        <v>1986</v>
      </c>
      <c r="I8" s="28" t="s">
        <v>41</v>
      </c>
      <c r="J8" s="29">
        <v>758</v>
      </c>
      <c r="K8" s="29">
        <v>0.5472559366754618</v>
      </c>
      <c r="L8" s="29">
        <v>5.951306068601584</v>
      </c>
      <c r="M8" s="29">
        <v>1.2908575197889183</v>
      </c>
      <c r="N8" s="28" t="s">
        <v>55</v>
      </c>
      <c r="Q8" s="29">
        <v>1984</v>
      </c>
      <c r="R8" s="28" t="s">
        <v>43</v>
      </c>
      <c r="S8" s="29">
        <v>108</v>
      </c>
      <c r="T8" s="29">
        <v>4.109166666666667</v>
      </c>
      <c r="U8" s="29">
        <v>77.12666666666667</v>
      </c>
      <c r="V8" s="29">
        <v>4.278888888888889</v>
      </c>
      <c r="W8" s="28" t="s">
        <v>53</v>
      </c>
      <c r="AA8" s="44">
        <v>1988</v>
      </c>
      <c r="AB8" s="54">
        <f t="shared" si="1"/>
        <v>1292</v>
      </c>
      <c r="AC8" s="59">
        <v>8</v>
      </c>
      <c r="AD8" s="45">
        <v>679</v>
      </c>
      <c r="AE8" s="45">
        <v>50</v>
      </c>
      <c r="AF8" s="45">
        <v>392</v>
      </c>
      <c r="AG8" s="45">
        <v>163</v>
      </c>
      <c r="AH8" s="45">
        <v>0</v>
      </c>
      <c r="AI8" s="61">
        <f t="shared" si="0"/>
        <v>58</v>
      </c>
      <c r="AK8" s="76">
        <v>1988</v>
      </c>
      <c r="AL8" s="59">
        <v>1</v>
      </c>
      <c r="AM8" s="45">
        <v>7</v>
      </c>
      <c r="AN8" s="45">
        <v>1</v>
      </c>
      <c r="AO8" s="64">
        <v>8</v>
      </c>
      <c r="AQ8" s="76">
        <v>1988</v>
      </c>
      <c r="AR8" s="84">
        <f t="shared" si="2"/>
        <v>671</v>
      </c>
      <c r="AS8" s="63">
        <f t="shared" si="3"/>
        <v>385</v>
      </c>
      <c r="AT8" s="63">
        <f t="shared" si="4"/>
        <v>162</v>
      </c>
      <c r="AU8" s="61">
        <f t="shared" si="5"/>
        <v>57</v>
      </c>
    </row>
    <row r="9" spans="8:47" ht="12.75">
      <c r="H9" s="29">
        <v>1986</v>
      </c>
      <c r="I9" s="28" t="s">
        <v>42</v>
      </c>
      <c r="J9" s="29">
        <v>145</v>
      </c>
      <c r="K9" s="29">
        <v>1.146</v>
      </c>
      <c r="L9" s="29">
        <v>14.997172413793102</v>
      </c>
      <c r="M9" s="29">
        <v>2.469310344827586</v>
      </c>
      <c r="N9" s="28" t="s">
        <v>55</v>
      </c>
      <c r="Q9" s="29">
        <v>1985</v>
      </c>
      <c r="R9" s="28" t="s">
        <v>41</v>
      </c>
      <c r="S9" s="29">
        <v>1044</v>
      </c>
      <c r="T9" s="29">
        <v>2.038199233716475</v>
      </c>
      <c r="U9" s="29">
        <v>35.76240421455938</v>
      </c>
      <c r="V9" s="29">
        <v>3.4240613026819924</v>
      </c>
      <c r="W9" s="28" t="s">
        <v>53</v>
      </c>
      <c r="AA9" s="44">
        <v>1989</v>
      </c>
      <c r="AB9" s="54">
        <f t="shared" si="1"/>
        <v>1499</v>
      </c>
      <c r="AC9" s="59">
        <v>8</v>
      </c>
      <c r="AD9" s="45">
        <v>876</v>
      </c>
      <c r="AE9" s="45">
        <v>26</v>
      </c>
      <c r="AF9" s="45">
        <v>411</v>
      </c>
      <c r="AG9" s="45">
        <v>178</v>
      </c>
      <c r="AH9" s="45">
        <v>1</v>
      </c>
      <c r="AI9" s="61">
        <f t="shared" si="0"/>
        <v>34</v>
      </c>
      <c r="AK9" s="76">
        <v>1989</v>
      </c>
      <c r="AL9" s="59">
        <v>0</v>
      </c>
      <c r="AM9" s="45">
        <v>4</v>
      </c>
      <c r="AN9" s="45">
        <v>0</v>
      </c>
      <c r="AO9" s="64">
        <v>11</v>
      </c>
      <c r="AQ9" s="76">
        <v>1989</v>
      </c>
      <c r="AR9" s="84">
        <f t="shared" si="2"/>
        <v>865</v>
      </c>
      <c r="AS9" s="63">
        <f t="shared" si="3"/>
        <v>407</v>
      </c>
      <c r="AT9" s="63">
        <f t="shared" si="4"/>
        <v>178</v>
      </c>
      <c r="AU9" s="61">
        <f t="shared" si="5"/>
        <v>34</v>
      </c>
    </row>
    <row r="10" spans="1:47" ht="12.75">
      <c r="A10" s="27" t="s">
        <v>58</v>
      </c>
      <c r="B10" s="27" t="s">
        <v>59</v>
      </c>
      <c r="H10" s="29">
        <v>1986</v>
      </c>
      <c r="I10" s="28" t="s">
        <v>43</v>
      </c>
      <c r="J10" s="29">
        <v>118</v>
      </c>
      <c r="K10" s="29">
        <v>1.1943220338983052</v>
      </c>
      <c r="L10" s="29">
        <v>22.016864406779664</v>
      </c>
      <c r="M10" s="29">
        <v>2.7474576271186444</v>
      </c>
      <c r="N10" s="28" t="s">
        <v>55</v>
      </c>
      <c r="Q10" s="29">
        <v>1985</v>
      </c>
      <c r="R10" s="28" t="s">
        <v>42</v>
      </c>
      <c r="S10" s="29">
        <v>229</v>
      </c>
      <c r="T10" s="29">
        <v>4.980829694323145</v>
      </c>
      <c r="U10" s="29">
        <v>75.93681222707424</v>
      </c>
      <c r="V10" s="29">
        <v>3.6265065502183407</v>
      </c>
      <c r="W10" s="28" t="s">
        <v>53</v>
      </c>
      <c r="AA10" s="44">
        <v>1990</v>
      </c>
      <c r="AB10" s="54">
        <f t="shared" si="1"/>
        <v>1371</v>
      </c>
      <c r="AC10" s="59">
        <v>4</v>
      </c>
      <c r="AD10" s="45">
        <v>937</v>
      </c>
      <c r="AE10" s="45">
        <v>13</v>
      </c>
      <c r="AF10" s="45">
        <v>315</v>
      </c>
      <c r="AG10" s="45">
        <v>102</v>
      </c>
      <c r="AH10" s="45">
        <v>0</v>
      </c>
      <c r="AI10" s="61">
        <f t="shared" si="0"/>
        <v>17</v>
      </c>
      <c r="AK10" s="76">
        <v>1990</v>
      </c>
      <c r="AL10" s="59">
        <v>0</v>
      </c>
      <c r="AM10" s="45">
        <v>2</v>
      </c>
      <c r="AN10" s="45">
        <v>1</v>
      </c>
      <c r="AO10" s="64">
        <v>12</v>
      </c>
      <c r="AQ10" s="76">
        <v>1990</v>
      </c>
      <c r="AR10" s="84">
        <f t="shared" si="2"/>
        <v>925</v>
      </c>
      <c r="AS10" s="63">
        <f t="shared" si="3"/>
        <v>313</v>
      </c>
      <c r="AT10" s="63">
        <f t="shared" si="4"/>
        <v>101</v>
      </c>
      <c r="AU10" s="61">
        <f t="shared" si="5"/>
        <v>17</v>
      </c>
    </row>
    <row r="11" spans="1:47" ht="12.75">
      <c r="A11" s="28" t="s">
        <v>25</v>
      </c>
      <c r="B11" s="29">
        <v>0</v>
      </c>
      <c r="H11" s="29">
        <v>1987</v>
      </c>
      <c r="I11" s="28" t="s">
        <v>41</v>
      </c>
      <c r="J11" s="29">
        <v>1362</v>
      </c>
      <c r="K11" s="29">
        <v>0.5497503671071953</v>
      </c>
      <c r="L11" s="29">
        <v>5.386600587371513</v>
      </c>
      <c r="M11" s="29">
        <v>1.3344713656387666</v>
      </c>
      <c r="N11" s="28" t="s">
        <v>55</v>
      </c>
      <c r="Q11" s="29">
        <v>1985</v>
      </c>
      <c r="R11" s="28" t="s">
        <v>43</v>
      </c>
      <c r="S11" s="29">
        <v>146</v>
      </c>
      <c r="T11" s="29">
        <v>5.8941780821917815</v>
      </c>
      <c r="U11" s="29">
        <v>72.04232876712328</v>
      </c>
      <c r="V11" s="29">
        <v>4.452808219178082</v>
      </c>
      <c r="W11" s="28" t="s">
        <v>53</v>
      </c>
      <c r="AA11" s="44">
        <v>1991</v>
      </c>
      <c r="AB11" s="54">
        <f t="shared" si="1"/>
        <v>2017</v>
      </c>
      <c r="AC11" s="59">
        <v>2</v>
      </c>
      <c r="AD11" s="45">
        <v>1558</v>
      </c>
      <c r="AE11" s="45">
        <v>8</v>
      </c>
      <c r="AF11" s="45">
        <v>343</v>
      </c>
      <c r="AG11" s="45">
        <v>106</v>
      </c>
      <c r="AH11" s="45">
        <v>0</v>
      </c>
      <c r="AI11" s="61">
        <f t="shared" si="0"/>
        <v>10</v>
      </c>
      <c r="AK11" s="76">
        <v>1991</v>
      </c>
      <c r="AL11" s="59">
        <v>0</v>
      </c>
      <c r="AM11" s="45">
        <v>1</v>
      </c>
      <c r="AN11" s="45">
        <v>0</v>
      </c>
      <c r="AO11" s="64">
        <v>22</v>
      </c>
      <c r="AQ11" s="76">
        <v>1991</v>
      </c>
      <c r="AR11" s="84">
        <f t="shared" si="2"/>
        <v>1536</v>
      </c>
      <c r="AS11" s="63">
        <f t="shared" si="3"/>
        <v>342</v>
      </c>
      <c r="AT11" s="63">
        <f t="shared" si="4"/>
        <v>106</v>
      </c>
      <c r="AU11" s="61">
        <f t="shared" si="5"/>
        <v>10</v>
      </c>
    </row>
    <row r="12" spans="1:47" ht="12.75">
      <c r="A12" s="28" t="s">
        <v>53</v>
      </c>
      <c r="B12" s="29">
        <v>74981</v>
      </c>
      <c r="H12" s="29">
        <v>1987</v>
      </c>
      <c r="I12" s="28" t="s">
        <v>42</v>
      </c>
      <c r="J12" s="29">
        <v>211</v>
      </c>
      <c r="K12" s="29">
        <v>1.1843601895734597</v>
      </c>
      <c r="L12" s="29">
        <v>14.839383886255924</v>
      </c>
      <c r="M12" s="29">
        <v>2.1442180094786734</v>
      </c>
      <c r="N12" s="28" t="s">
        <v>55</v>
      </c>
      <c r="Q12" s="29">
        <v>1985</v>
      </c>
      <c r="R12" s="28" t="s">
        <v>44</v>
      </c>
      <c r="S12" s="29">
        <v>1</v>
      </c>
      <c r="T12" s="29">
        <v>3.19</v>
      </c>
      <c r="U12" s="29">
        <v>82.41</v>
      </c>
      <c r="V12" s="29">
        <v>1.07</v>
      </c>
      <c r="W12" s="28" t="s">
        <v>53</v>
      </c>
      <c r="AA12" s="44">
        <v>1992</v>
      </c>
      <c r="AB12" s="54">
        <f t="shared" si="1"/>
        <v>2174</v>
      </c>
      <c r="AC12" s="59">
        <v>2</v>
      </c>
      <c r="AD12" s="45">
        <v>1578</v>
      </c>
      <c r="AE12" s="45">
        <v>7</v>
      </c>
      <c r="AF12" s="45">
        <v>456</v>
      </c>
      <c r="AG12" s="45">
        <v>131</v>
      </c>
      <c r="AH12" s="45">
        <v>0</v>
      </c>
      <c r="AI12" s="61">
        <f t="shared" si="0"/>
        <v>9</v>
      </c>
      <c r="AK12" s="76">
        <v>1992</v>
      </c>
      <c r="AL12" s="59">
        <v>0</v>
      </c>
      <c r="AM12" s="45">
        <v>3</v>
      </c>
      <c r="AN12" s="45">
        <v>1</v>
      </c>
      <c r="AO12" s="64">
        <v>10</v>
      </c>
      <c r="AQ12" s="76">
        <v>1992</v>
      </c>
      <c r="AR12" s="84">
        <f t="shared" si="2"/>
        <v>1568</v>
      </c>
      <c r="AS12" s="63">
        <f t="shared" si="3"/>
        <v>453</v>
      </c>
      <c r="AT12" s="63">
        <f t="shared" si="4"/>
        <v>130</v>
      </c>
      <c r="AU12" s="61">
        <f t="shared" si="5"/>
        <v>9</v>
      </c>
    </row>
    <row r="13" spans="1:47" ht="12.75">
      <c r="A13" s="28" t="s">
        <v>55</v>
      </c>
      <c r="B13" s="29">
        <v>1272189</v>
      </c>
      <c r="H13" s="29">
        <v>1987</v>
      </c>
      <c r="I13" s="28" t="s">
        <v>43</v>
      </c>
      <c r="J13" s="29">
        <v>173</v>
      </c>
      <c r="K13" s="29">
        <v>1.316242774566474</v>
      </c>
      <c r="L13" s="29">
        <v>18.340173410404624</v>
      </c>
      <c r="M13" s="29">
        <v>2.8583815028901736</v>
      </c>
      <c r="N13" s="28" t="s">
        <v>55</v>
      </c>
      <c r="Q13" s="29">
        <v>1986</v>
      </c>
      <c r="R13" s="28" t="s">
        <v>41</v>
      </c>
      <c r="S13" s="29">
        <v>1265</v>
      </c>
      <c r="T13" s="29">
        <v>1.989897233201581</v>
      </c>
      <c r="U13" s="29">
        <v>34.653778656126484</v>
      </c>
      <c r="V13" s="29">
        <v>3.1837944664031625</v>
      </c>
      <c r="W13" s="28" t="s">
        <v>53</v>
      </c>
      <c r="AA13" s="44">
        <v>1993</v>
      </c>
      <c r="AB13" s="54">
        <f t="shared" si="1"/>
        <v>2497</v>
      </c>
      <c r="AC13" s="59">
        <v>1</v>
      </c>
      <c r="AD13" s="45">
        <v>1781</v>
      </c>
      <c r="AE13" s="45">
        <v>7</v>
      </c>
      <c r="AF13" s="45">
        <v>586</v>
      </c>
      <c r="AG13" s="45">
        <v>122</v>
      </c>
      <c r="AH13" s="45">
        <v>1</v>
      </c>
      <c r="AI13" s="61">
        <f t="shared" si="0"/>
        <v>8</v>
      </c>
      <c r="AK13" s="76">
        <v>1993</v>
      </c>
      <c r="AL13" s="59">
        <v>0</v>
      </c>
      <c r="AM13" s="45">
        <v>4</v>
      </c>
      <c r="AN13" s="45">
        <v>1</v>
      </c>
      <c r="AO13" s="64">
        <v>24</v>
      </c>
      <c r="AQ13" s="76">
        <v>1993</v>
      </c>
      <c r="AR13" s="84">
        <f t="shared" si="2"/>
        <v>1757</v>
      </c>
      <c r="AS13" s="63">
        <f t="shared" si="3"/>
        <v>582</v>
      </c>
      <c r="AT13" s="63">
        <f t="shared" si="4"/>
        <v>121</v>
      </c>
      <c r="AU13" s="61">
        <f t="shared" si="5"/>
        <v>8</v>
      </c>
    </row>
    <row r="14" spans="8:47" ht="12.75">
      <c r="H14" s="29">
        <v>1988</v>
      </c>
      <c r="I14" s="28" t="s">
        <v>41</v>
      </c>
      <c r="J14" s="29">
        <v>1130</v>
      </c>
      <c r="K14" s="29">
        <v>0.5494513274336283</v>
      </c>
      <c r="L14" s="29">
        <v>5.572079646017699</v>
      </c>
      <c r="M14" s="29">
        <v>1.333566371681416</v>
      </c>
      <c r="N14" s="28" t="s">
        <v>55</v>
      </c>
      <c r="Q14" s="29">
        <v>1986</v>
      </c>
      <c r="R14" s="28" t="s">
        <v>42</v>
      </c>
      <c r="S14" s="29">
        <v>259</v>
      </c>
      <c r="T14" s="29">
        <v>5.068841698841699</v>
      </c>
      <c r="U14" s="29">
        <v>65.42490347490347</v>
      </c>
      <c r="V14" s="29">
        <v>4.536679536679537</v>
      </c>
      <c r="W14" s="28" t="s">
        <v>53</v>
      </c>
      <c r="AA14" s="44">
        <v>1994</v>
      </c>
      <c r="AB14" s="54">
        <f t="shared" si="1"/>
        <v>2053</v>
      </c>
      <c r="AC14" s="59">
        <v>1</v>
      </c>
      <c r="AD14" s="45">
        <v>1276</v>
      </c>
      <c r="AE14" s="45">
        <v>18</v>
      </c>
      <c r="AF14" s="45">
        <v>524</v>
      </c>
      <c r="AG14" s="45">
        <v>234</v>
      </c>
      <c r="AH14" s="45">
        <v>0</v>
      </c>
      <c r="AI14" s="61">
        <f t="shared" si="0"/>
        <v>19</v>
      </c>
      <c r="AK14" s="76">
        <v>1994</v>
      </c>
      <c r="AL14" s="59">
        <v>3</v>
      </c>
      <c r="AM14" s="45">
        <v>2</v>
      </c>
      <c r="AN14" s="45">
        <v>2</v>
      </c>
      <c r="AO14" s="64">
        <v>12</v>
      </c>
      <c r="AQ14" s="76">
        <v>1994</v>
      </c>
      <c r="AR14" s="84">
        <f t="shared" si="2"/>
        <v>1264</v>
      </c>
      <c r="AS14" s="63">
        <f t="shared" si="3"/>
        <v>522</v>
      </c>
      <c r="AT14" s="63">
        <f t="shared" si="4"/>
        <v>232</v>
      </c>
      <c r="AU14" s="61">
        <f t="shared" si="5"/>
        <v>16</v>
      </c>
    </row>
    <row r="15" spans="1:47" ht="12.75">
      <c r="A15" s="30" t="s">
        <v>69</v>
      </c>
      <c r="H15" s="29">
        <v>1988</v>
      </c>
      <c r="I15" s="28" t="s">
        <v>42</v>
      </c>
      <c r="J15" s="29">
        <v>723</v>
      </c>
      <c r="K15" s="29">
        <v>0.7734163208852005</v>
      </c>
      <c r="L15" s="29">
        <v>10.048769017980636</v>
      </c>
      <c r="M15" s="29">
        <v>1.6652143845089904</v>
      </c>
      <c r="N15" s="28" t="s">
        <v>55</v>
      </c>
      <c r="Q15" s="29">
        <v>1986</v>
      </c>
      <c r="R15" s="28" t="s">
        <v>43</v>
      </c>
      <c r="S15" s="29">
        <v>198</v>
      </c>
      <c r="T15" s="29">
        <v>5.165</v>
      </c>
      <c r="U15" s="29">
        <v>61.236010101010095</v>
      </c>
      <c r="V15" s="29">
        <v>4.637676767676768</v>
      </c>
      <c r="W15" s="28" t="s">
        <v>53</v>
      </c>
      <c r="AA15" s="44">
        <v>1995</v>
      </c>
      <c r="AB15" s="54">
        <f t="shared" si="1"/>
        <v>1806</v>
      </c>
      <c r="AC15" s="59">
        <v>2</v>
      </c>
      <c r="AD15" s="45">
        <v>1028</v>
      </c>
      <c r="AE15" s="45">
        <v>21</v>
      </c>
      <c r="AF15" s="45">
        <v>465</v>
      </c>
      <c r="AG15" s="45">
        <v>290</v>
      </c>
      <c r="AH15" s="45">
        <v>0</v>
      </c>
      <c r="AI15" s="61">
        <f t="shared" si="0"/>
        <v>23</v>
      </c>
      <c r="AK15" s="76">
        <v>1995</v>
      </c>
      <c r="AL15" s="59">
        <v>2</v>
      </c>
      <c r="AM15" s="45">
        <v>5</v>
      </c>
      <c r="AN15" s="45">
        <v>1</v>
      </c>
      <c r="AO15" s="64">
        <v>10</v>
      </c>
      <c r="AQ15" s="76">
        <v>1995</v>
      </c>
      <c r="AR15" s="84">
        <f t="shared" si="2"/>
        <v>1018</v>
      </c>
      <c r="AS15" s="63">
        <f t="shared" si="3"/>
        <v>460</v>
      </c>
      <c r="AT15" s="63">
        <f t="shared" si="4"/>
        <v>289</v>
      </c>
      <c r="AU15" s="61">
        <f t="shared" si="5"/>
        <v>21</v>
      </c>
    </row>
    <row r="16" spans="1:47" ht="12.75">
      <c r="A16">
        <v>74407</v>
      </c>
      <c r="H16" s="29">
        <v>1988</v>
      </c>
      <c r="I16" s="28" t="s">
        <v>43</v>
      </c>
      <c r="J16" s="29">
        <v>254</v>
      </c>
      <c r="K16" s="29">
        <v>1.0436614173228347</v>
      </c>
      <c r="L16" s="29">
        <v>11.836141732283465</v>
      </c>
      <c r="M16" s="29">
        <v>2.295</v>
      </c>
      <c r="N16" s="28" t="s">
        <v>55</v>
      </c>
      <c r="Q16" s="29">
        <v>1987</v>
      </c>
      <c r="R16" s="28" t="s">
        <v>41</v>
      </c>
      <c r="S16" s="29">
        <v>2109</v>
      </c>
      <c r="T16" s="29">
        <v>1.960900900900901</v>
      </c>
      <c r="U16" s="29">
        <v>31.778790896159315</v>
      </c>
      <c r="V16" s="29">
        <v>3.3184732100521575</v>
      </c>
      <c r="W16" s="28" t="s">
        <v>53</v>
      </c>
      <c r="AA16" s="44">
        <v>1996</v>
      </c>
      <c r="AB16" s="54">
        <f t="shared" si="1"/>
        <v>7205</v>
      </c>
      <c r="AC16" s="59">
        <v>0</v>
      </c>
      <c r="AD16" s="45">
        <v>4744</v>
      </c>
      <c r="AE16" s="45">
        <v>5</v>
      </c>
      <c r="AF16" s="45">
        <v>1860</v>
      </c>
      <c r="AG16" s="45">
        <v>596</v>
      </c>
      <c r="AH16" s="45">
        <v>0</v>
      </c>
      <c r="AI16" s="61">
        <f t="shared" si="0"/>
        <v>5</v>
      </c>
      <c r="AK16" s="76">
        <v>1996</v>
      </c>
      <c r="AL16" s="59">
        <v>2</v>
      </c>
      <c r="AM16" s="45">
        <v>11</v>
      </c>
      <c r="AN16" s="45">
        <v>4</v>
      </c>
      <c r="AO16" s="64">
        <v>31</v>
      </c>
      <c r="AQ16" s="76">
        <v>1996</v>
      </c>
      <c r="AR16" s="84">
        <f t="shared" si="2"/>
        <v>4713</v>
      </c>
      <c r="AS16" s="63">
        <f t="shared" si="3"/>
        <v>1849</v>
      </c>
      <c r="AT16" s="63">
        <f t="shared" si="4"/>
        <v>592</v>
      </c>
      <c r="AU16" s="61">
        <f t="shared" si="5"/>
        <v>3</v>
      </c>
    </row>
    <row r="17" spans="8:47" ht="12.75">
      <c r="H17" s="29">
        <v>1989</v>
      </c>
      <c r="I17" s="28" t="s">
        <v>41</v>
      </c>
      <c r="J17" s="29">
        <v>1775</v>
      </c>
      <c r="K17" s="29">
        <v>0.5257014084507042</v>
      </c>
      <c r="L17" s="29">
        <v>5.165059154929578</v>
      </c>
      <c r="M17" s="29">
        <v>1.3490478873239438</v>
      </c>
      <c r="N17" s="28" t="s">
        <v>55</v>
      </c>
      <c r="Q17" s="29">
        <v>1987</v>
      </c>
      <c r="R17" s="28" t="s">
        <v>42</v>
      </c>
      <c r="S17" s="29">
        <v>331</v>
      </c>
      <c r="T17" s="29">
        <v>4.948882175226586</v>
      </c>
      <c r="U17" s="29">
        <v>62.03274924471299</v>
      </c>
      <c r="V17" s="29">
        <v>3.7679456193353476</v>
      </c>
      <c r="W17" s="28" t="s">
        <v>53</v>
      </c>
      <c r="AA17" s="44">
        <v>1997</v>
      </c>
      <c r="AB17" s="54">
        <f t="shared" si="1"/>
        <v>5677</v>
      </c>
      <c r="AC17" s="59">
        <v>1</v>
      </c>
      <c r="AD17" s="45">
        <v>3747</v>
      </c>
      <c r="AE17" s="45">
        <v>7</v>
      </c>
      <c r="AF17" s="45">
        <v>1415</v>
      </c>
      <c r="AG17" s="45">
        <v>507</v>
      </c>
      <c r="AH17" s="45">
        <v>3</v>
      </c>
      <c r="AI17" s="61">
        <f t="shared" si="0"/>
        <v>8</v>
      </c>
      <c r="AK17" s="76">
        <v>1997</v>
      </c>
      <c r="AL17" s="59">
        <v>3</v>
      </c>
      <c r="AM17" s="45">
        <v>7</v>
      </c>
      <c r="AN17" s="45">
        <v>0</v>
      </c>
      <c r="AO17" s="64">
        <v>26</v>
      </c>
      <c r="AQ17" s="76">
        <v>1997</v>
      </c>
      <c r="AR17" s="84">
        <f t="shared" si="2"/>
        <v>3721</v>
      </c>
      <c r="AS17" s="63">
        <f t="shared" si="3"/>
        <v>1408</v>
      </c>
      <c r="AT17" s="63">
        <f t="shared" si="4"/>
        <v>507</v>
      </c>
      <c r="AU17" s="61">
        <f t="shared" si="5"/>
        <v>5</v>
      </c>
    </row>
    <row r="18" spans="1:47" ht="12.75">
      <c r="A18" t="s">
        <v>60</v>
      </c>
      <c r="H18" s="29">
        <v>1989</v>
      </c>
      <c r="I18" s="28" t="s">
        <v>42</v>
      </c>
      <c r="J18" s="29">
        <v>776</v>
      </c>
      <c r="K18" s="29">
        <v>0.8679896907216496</v>
      </c>
      <c r="L18" s="29">
        <v>11.321572164948453</v>
      </c>
      <c r="M18" s="29">
        <v>1.6710824742268042</v>
      </c>
      <c r="N18" s="28" t="s">
        <v>55</v>
      </c>
      <c r="Q18" s="29">
        <v>1987</v>
      </c>
      <c r="R18" s="28" t="s">
        <v>43</v>
      </c>
      <c r="S18" s="29">
        <v>255</v>
      </c>
      <c r="T18" s="29">
        <v>5.160509803921569</v>
      </c>
      <c r="U18" s="29">
        <v>60.64090196078432</v>
      </c>
      <c r="V18" s="29">
        <v>5.185568627450981</v>
      </c>
      <c r="W18" s="28" t="s">
        <v>53</v>
      </c>
      <c r="AA18" s="44">
        <v>1998</v>
      </c>
      <c r="AB18" s="54">
        <f t="shared" si="1"/>
        <v>3603</v>
      </c>
      <c r="AC18" s="59">
        <v>1</v>
      </c>
      <c r="AD18" s="45">
        <v>2261</v>
      </c>
      <c r="AE18" s="45">
        <v>3</v>
      </c>
      <c r="AF18" s="45">
        <v>1078</v>
      </c>
      <c r="AG18" s="45">
        <v>260</v>
      </c>
      <c r="AH18" s="45">
        <v>1</v>
      </c>
      <c r="AI18" s="61">
        <f t="shared" si="0"/>
        <v>4</v>
      </c>
      <c r="AK18" s="76">
        <v>1998</v>
      </c>
      <c r="AL18" s="59">
        <v>0</v>
      </c>
      <c r="AM18" s="45">
        <v>4</v>
      </c>
      <c r="AN18" s="45">
        <v>1</v>
      </c>
      <c r="AO18" s="64">
        <v>14</v>
      </c>
      <c r="AQ18" s="76">
        <v>1998</v>
      </c>
      <c r="AR18" s="84">
        <f t="shared" si="2"/>
        <v>2247</v>
      </c>
      <c r="AS18" s="63">
        <f t="shared" si="3"/>
        <v>1074</v>
      </c>
      <c r="AT18" s="63">
        <f t="shared" si="4"/>
        <v>259</v>
      </c>
      <c r="AU18" s="61">
        <f t="shared" si="5"/>
        <v>4</v>
      </c>
    </row>
    <row r="19" spans="1:47" ht="12.75">
      <c r="A19">
        <v>84710</v>
      </c>
      <c r="H19" s="29">
        <v>1989</v>
      </c>
      <c r="I19" s="28" t="s">
        <v>43</v>
      </c>
      <c r="J19" s="29">
        <v>303</v>
      </c>
      <c r="K19" s="29">
        <v>1.0664686468646867</v>
      </c>
      <c r="L19" s="29">
        <v>10.85990099009901</v>
      </c>
      <c r="M19" s="29">
        <v>2.4045874587458744</v>
      </c>
      <c r="N19" s="28" t="s">
        <v>55</v>
      </c>
      <c r="Q19" s="29">
        <v>1987</v>
      </c>
      <c r="R19" s="28" t="s">
        <v>44</v>
      </c>
      <c r="S19" s="29">
        <v>1</v>
      </c>
      <c r="T19" s="29">
        <v>0.31</v>
      </c>
      <c r="U19" s="29">
        <v>0.23</v>
      </c>
      <c r="V19" s="29">
        <v>7.36</v>
      </c>
      <c r="W19" s="28" t="s">
        <v>53</v>
      </c>
      <c r="AA19" s="44">
        <v>1999</v>
      </c>
      <c r="AB19" s="54">
        <f t="shared" si="1"/>
        <v>2723</v>
      </c>
      <c r="AC19" s="59">
        <v>0</v>
      </c>
      <c r="AD19" s="45">
        <v>1739</v>
      </c>
      <c r="AE19" s="45">
        <v>5</v>
      </c>
      <c r="AF19" s="45">
        <v>698</v>
      </c>
      <c r="AG19" s="45">
        <v>281</v>
      </c>
      <c r="AH19" s="45">
        <v>2</v>
      </c>
      <c r="AI19" s="61">
        <f t="shared" si="0"/>
        <v>5</v>
      </c>
      <c r="AK19" s="76">
        <v>1999</v>
      </c>
      <c r="AL19" s="59">
        <v>1</v>
      </c>
      <c r="AM19" s="45">
        <v>3</v>
      </c>
      <c r="AN19" s="45">
        <v>0</v>
      </c>
      <c r="AO19" s="64">
        <v>6</v>
      </c>
      <c r="AQ19" s="76">
        <v>1999</v>
      </c>
      <c r="AR19" s="84">
        <f t="shared" si="2"/>
        <v>1733</v>
      </c>
      <c r="AS19" s="63">
        <f t="shared" si="3"/>
        <v>695</v>
      </c>
      <c r="AT19" s="63">
        <f t="shared" si="4"/>
        <v>281</v>
      </c>
      <c r="AU19" s="61">
        <f t="shared" si="5"/>
        <v>4</v>
      </c>
    </row>
    <row r="20" spans="8:47" ht="12.75">
      <c r="H20" s="29">
        <v>1989</v>
      </c>
      <c r="I20" s="28" t="s">
        <v>44</v>
      </c>
      <c r="J20" s="29">
        <v>1</v>
      </c>
      <c r="K20" s="29">
        <v>2.64</v>
      </c>
      <c r="L20" s="29">
        <v>29.43</v>
      </c>
      <c r="M20" s="29">
        <v>2.68</v>
      </c>
      <c r="N20" s="28" t="s">
        <v>55</v>
      </c>
      <c r="Q20" s="29">
        <v>1988</v>
      </c>
      <c r="R20" s="28" t="s">
        <v>41</v>
      </c>
      <c r="S20" s="29">
        <v>1832</v>
      </c>
      <c r="T20" s="29">
        <v>2.1905403930131007</v>
      </c>
      <c r="U20" s="29">
        <v>32.23996724890829</v>
      </c>
      <c r="V20" s="29">
        <v>3.2664737991266377</v>
      </c>
      <c r="W20" s="28" t="s">
        <v>53</v>
      </c>
      <c r="AA20" s="44">
        <v>2000</v>
      </c>
      <c r="AB20" s="54">
        <f t="shared" si="1"/>
        <v>2136</v>
      </c>
      <c r="AC20" s="59">
        <v>0</v>
      </c>
      <c r="AD20" s="45">
        <v>1354</v>
      </c>
      <c r="AE20" s="45">
        <v>6</v>
      </c>
      <c r="AF20" s="45">
        <v>625</v>
      </c>
      <c r="AG20" s="45">
        <v>151</v>
      </c>
      <c r="AH20" s="45">
        <v>0</v>
      </c>
      <c r="AI20" s="61">
        <f t="shared" si="0"/>
        <v>6</v>
      </c>
      <c r="AK20" s="76">
        <v>2000</v>
      </c>
      <c r="AL20" s="59">
        <v>0</v>
      </c>
      <c r="AM20" s="45">
        <v>2</v>
      </c>
      <c r="AN20" s="45">
        <v>1</v>
      </c>
      <c r="AO20" s="64">
        <v>3</v>
      </c>
      <c r="AQ20" s="76">
        <v>2000</v>
      </c>
      <c r="AR20" s="84">
        <f t="shared" si="2"/>
        <v>1351</v>
      </c>
      <c r="AS20" s="63">
        <f t="shared" si="3"/>
        <v>623</v>
      </c>
      <c r="AT20" s="63">
        <f t="shared" si="4"/>
        <v>150</v>
      </c>
      <c r="AU20" s="61">
        <f t="shared" si="5"/>
        <v>6</v>
      </c>
    </row>
    <row r="21" spans="8:47" ht="12.75">
      <c r="H21" s="29">
        <v>1990</v>
      </c>
      <c r="I21" s="28" t="s">
        <v>41</v>
      </c>
      <c r="J21" s="29">
        <v>1846</v>
      </c>
      <c r="K21" s="29">
        <v>0.4592036836403034</v>
      </c>
      <c r="L21" s="29">
        <v>4.705482123510293</v>
      </c>
      <c r="M21" s="29">
        <v>1.3542903575297942</v>
      </c>
      <c r="N21" s="28" t="s">
        <v>55</v>
      </c>
      <c r="Q21" s="29">
        <v>1988</v>
      </c>
      <c r="R21" s="28" t="s">
        <v>42</v>
      </c>
      <c r="S21" s="29">
        <v>1138</v>
      </c>
      <c r="T21" s="29">
        <v>2.3819156414762745</v>
      </c>
      <c r="U21" s="29">
        <v>29.908594024604568</v>
      </c>
      <c r="V21" s="29">
        <v>4.545456942003515</v>
      </c>
      <c r="W21" s="28" t="s">
        <v>53</v>
      </c>
      <c r="AA21" s="44">
        <v>2001</v>
      </c>
      <c r="AB21" s="54">
        <f t="shared" si="1"/>
        <v>1673</v>
      </c>
      <c r="AC21" s="59">
        <v>1</v>
      </c>
      <c r="AD21" s="45">
        <v>935</v>
      </c>
      <c r="AE21" s="45">
        <v>1</v>
      </c>
      <c r="AF21" s="45">
        <v>529</v>
      </c>
      <c r="AG21" s="45">
        <v>207</v>
      </c>
      <c r="AH21" s="45">
        <v>1</v>
      </c>
      <c r="AI21" s="61">
        <f t="shared" si="0"/>
        <v>2</v>
      </c>
      <c r="AK21" s="76">
        <v>2001</v>
      </c>
      <c r="AL21" s="59">
        <v>0</v>
      </c>
      <c r="AM21" s="45">
        <v>1</v>
      </c>
      <c r="AN21" s="45">
        <v>0</v>
      </c>
      <c r="AO21" s="64">
        <v>4</v>
      </c>
      <c r="AQ21" s="76">
        <v>2001</v>
      </c>
      <c r="AR21" s="84">
        <f t="shared" si="2"/>
        <v>931</v>
      </c>
      <c r="AS21" s="63">
        <f t="shared" si="3"/>
        <v>528</v>
      </c>
      <c r="AT21" s="63">
        <f t="shared" si="4"/>
        <v>207</v>
      </c>
      <c r="AU21" s="61">
        <f t="shared" si="5"/>
        <v>2</v>
      </c>
    </row>
    <row r="22" spans="8:47" ht="12.75">
      <c r="H22" s="29">
        <v>1990</v>
      </c>
      <c r="I22" s="28" t="s">
        <v>47</v>
      </c>
      <c r="J22" s="29">
        <v>1</v>
      </c>
      <c r="K22" s="29">
        <v>2.02</v>
      </c>
      <c r="L22" s="29">
        <v>5.3</v>
      </c>
      <c r="M22" s="29">
        <v>1.79</v>
      </c>
      <c r="N22" s="28" t="s">
        <v>55</v>
      </c>
      <c r="Q22" s="29">
        <v>1988</v>
      </c>
      <c r="R22" s="28" t="s">
        <v>43</v>
      </c>
      <c r="S22" s="29">
        <v>405</v>
      </c>
      <c r="T22" s="29">
        <v>3.4907654320987653</v>
      </c>
      <c r="U22" s="29">
        <v>39.9603950617284</v>
      </c>
      <c r="V22" s="29">
        <v>5.164518518518518</v>
      </c>
      <c r="W22" s="28" t="s">
        <v>53</v>
      </c>
      <c r="AA22" s="44">
        <v>2002</v>
      </c>
      <c r="AB22" s="54">
        <f t="shared" si="1"/>
        <v>1011</v>
      </c>
      <c r="AC22" s="59">
        <v>0</v>
      </c>
      <c r="AD22" s="45">
        <v>494</v>
      </c>
      <c r="AE22" s="45">
        <v>0</v>
      </c>
      <c r="AF22" s="45">
        <v>314</v>
      </c>
      <c r="AG22" s="45">
        <v>203</v>
      </c>
      <c r="AH22" s="45">
        <v>1</v>
      </c>
      <c r="AI22" s="61">
        <f t="shared" si="0"/>
        <v>0</v>
      </c>
      <c r="AK22" s="76">
        <v>2002</v>
      </c>
      <c r="AL22" s="59">
        <v>0</v>
      </c>
      <c r="AM22" s="45">
        <v>0</v>
      </c>
      <c r="AN22" s="45">
        <v>0</v>
      </c>
      <c r="AO22" s="64">
        <v>2</v>
      </c>
      <c r="AQ22" s="76">
        <v>2002</v>
      </c>
      <c r="AR22" s="84">
        <f t="shared" si="2"/>
        <v>492</v>
      </c>
      <c r="AS22" s="63">
        <f t="shared" si="3"/>
        <v>314</v>
      </c>
      <c r="AT22" s="63">
        <f t="shared" si="4"/>
        <v>203</v>
      </c>
      <c r="AU22" s="61">
        <f t="shared" si="5"/>
        <v>0</v>
      </c>
    </row>
    <row r="23" spans="8:47" ht="12.75">
      <c r="H23" s="29">
        <v>1990</v>
      </c>
      <c r="I23" s="28" t="s">
        <v>42</v>
      </c>
      <c r="J23" s="29">
        <v>557</v>
      </c>
      <c r="K23" s="29">
        <v>0.762657091561939</v>
      </c>
      <c r="L23" s="29">
        <v>9.944416517055654</v>
      </c>
      <c r="M23" s="29">
        <v>1.6529802513464993</v>
      </c>
      <c r="N23" s="28" t="s">
        <v>55</v>
      </c>
      <c r="Q23" s="29">
        <v>1989</v>
      </c>
      <c r="R23" s="28" t="s">
        <v>41</v>
      </c>
      <c r="S23" s="29">
        <v>2740</v>
      </c>
      <c r="T23" s="29">
        <v>1.8583905109489052</v>
      </c>
      <c r="U23" s="29">
        <v>32.16825547445255</v>
      </c>
      <c r="V23" s="29">
        <v>3.2986204379562043</v>
      </c>
      <c r="W23" s="28" t="s">
        <v>53</v>
      </c>
      <c r="AA23" s="44">
        <v>2003</v>
      </c>
      <c r="AB23" s="54">
        <f t="shared" si="1"/>
        <v>366</v>
      </c>
      <c r="AC23" s="59">
        <v>0</v>
      </c>
      <c r="AD23" s="45">
        <v>234</v>
      </c>
      <c r="AE23" s="45">
        <v>0</v>
      </c>
      <c r="AF23" s="45">
        <v>92</v>
      </c>
      <c r="AG23" s="45">
        <v>40</v>
      </c>
      <c r="AH23" s="45">
        <v>0</v>
      </c>
      <c r="AI23" s="61">
        <f t="shared" si="0"/>
        <v>0</v>
      </c>
      <c r="AK23" s="76">
        <v>2003</v>
      </c>
      <c r="AL23" s="59">
        <v>0</v>
      </c>
      <c r="AM23" s="45">
        <v>0</v>
      </c>
      <c r="AN23" s="45">
        <v>0</v>
      </c>
      <c r="AO23" s="64">
        <v>1</v>
      </c>
      <c r="AQ23" s="76">
        <v>2003</v>
      </c>
      <c r="AR23" s="84">
        <f t="shared" si="2"/>
        <v>233</v>
      </c>
      <c r="AS23" s="63">
        <f t="shared" si="3"/>
        <v>92</v>
      </c>
      <c r="AT23" s="63">
        <f t="shared" si="4"/>
        <v>40</v>
      </c>
      <c r="AU23" s="61">
        <f t="shared" si="5"/>
        <v>0</v>
      </c>
    </row>
    <row r="24" spans="8:47" ht="12.75">
      <c r="H24" s="29">
        <v>1990</v>
      </c>
      <c r="I24" s="28" t="s">
        <v>43</v>
      </c>
      <c r="J24" s="29">
        <v>201</v>
      </c>
      <c r="K24" s="29">
        <v>1.0358208955223882</v>
      </c>
      <c r="L24" s="29">
        <v>10.578457711442786</v>
      </c>
      <c r="M24" s="29">
        <v>2.1512437810945273</v>
      </c>
      <c r="N24" s="28" t="s">
        <v>55</v>
      </c>
      <c r="Q24" s="29">
        <v>1989</v>
      </c>
      <c r="R24" s="28" t="s">
        <v>42</v>
      </c>
      <c r="S24" s="29">
        <v>1229</v>
      </c>
      <c r="T24" s="29">
        <v>2.3678763222131813</v>
      </c>
      <c r="U24" s="29">
        <v>35.7853051261188</v>
      </c>
      <c r="V24" s="29">
        <v>4.388364524003255</v>
      </c>
      <c r="W24" s="28" t="s">
        <v>53</v>
      </c>
      <c r="AA24" s="44">
        <v>2004</v>
      </c>
      <c r="AB24" s="54">
        <f t="shared" si="1"/>
        <v>257</v>
      </c>
      <c r="AC24" s="59">
        <v>0</v>
      </c>
      <c r="AD24" s="45">
        <v>141</v>
      </c>
      <c r="AE24" s="45">
        <v>1</v>
      </c>
      <c r="AF24" s="45">
        <v>68</v>
      </c>
      <c r="AG24" s="45">
        <v>47</v>
      </c>
      <c r="AH24" s="45">
        <v>0</v>
      </c>
      <c r="AI24" s="61">
        <f t="shared" si="0"/>
        <v>1</v>
      </c>
      <c r="AK24" s="77">
        <v>2004</v>
      </c>
      <c r="AL24" s="60">
        <v>1</v>
      </c>
      <c r="AM24" s="47">
        <v>0</v>
      </c>
      <c r="AN24" s="47">
        <v>0</v>
      </c>
      <c r="AO24" s="78">
        <v>0</v>
      </c>
      <c r="AQ24" s="76">
        <v>2004</v>
      </c>
      <c r="AR24" s="84">
        <f t="shared" si="2"/>
        <v>141</v>
      </c>
      <c r="AS24" s="63">
        <f t="shared" si="3"/>
        <v>68</v>
      </c>
      <c r="AT24" s="63">
        <f t="shared" si="4"/>
        <v>47</v>
      </c>
      <c r="AU24" s="61">
        <f t="shared" si="5"/>
        <v>0</v>
      </c>
    </row>
    <row r="25" spans="8:47" ht="12.75">
      <c r="H25" s="29">
        <v>1991</v>
      </c>
      <c r="I25" s="28" t="s">
        <v>41</v>
      </c>
      <c r="J25" s="29">
        <v>3620</v>
      </c>
      <c r="K25" s="29">
        <v>0.3550110497237569</v>
      </c>
      <c r="L25" s="29">
        <v>3.649118784530387</v>
      </c>
      <c r="M25" s="29">
        <v>1.146839779005525</v>
      </c>
      <c r="N25" s="28" t="s">
        <v>55</v>
      </c>
      <c r="Q25" s="29">
        <v>1989</v>
      </c>
      <c r="R25" s="28" t="s">
        <v>43</v>
      </c>
      <c r="S25" s="29">
        <v>470</v>
      </c>
      <c r="T25" s="29">
        <v>3.4615319148936172</v>
      </c>
      <c r="U25" s="29">
        <v>34.436</v>
      </c>
      <c r="V25" s="29">
        <v>5.138276595744681</v>
      </c>
      <c r="W25" s="28" t="s">
        <v>53</v>
      </c>
      <c r="AA25" s="44">
        <v>2005</v>
      </c>
      <c r="AB25" s="54">
        <f t="shared" si="1"/>
        <v>62</v>
      </c>
      <c r="AC25" s="59">
        <v>0</v>
      </c>
      <c r="AD25" s="45">
        <v>42</v>
      </c>
      <c r="AE25" s="45">
        <v>0</v>
      </c>
      <c r="AF25" s="45">
        <v>13</v>
      </c>
      <c r="AG25" s="45">
        <v>7</v>
      </c>
      <c r="AH25" s="45">
        <v>0</v>
      </c>
      <c r="AI25" s="61">
        <f t="shared" si="0"/>
        <v>0</v>
      </c>
      <c r="AK25" s="76">
        <v>2005</v>
      </c>
      <c r="AL25" s="60">
        <v>0</v>
      </c>
      <c r="AM25" s="47">
        <v>0</v>
      </c>
      <c r="AN25" s="47">
        <v>0</v>
      </c>
      <c r="AO25" s="78">
        <v>0</v>
      </c>
      <c r="AQ25" s="76">
        <v>2005</v>
      </c>
      <c r="AR25" s="84">
        <f t="shared" si="2"/>
        <v>42</v>
      </c>
      <c r="AS25" s="63">
        <f t="shared" si="3"/>
        <v>13</v>
      </c>
      <c r="AT25" s="63">
        <f t="shared" si="4"/>
        <v>7</v>
      </c>
      <c r="AU25" s="61">
        <f t="shared" si="5"/>
        <v>0</v>
      </c>
    </row>
    <row r="26" spans="8:47" ht="13.5" thickBot="1">
      <c r="H26" s="29">
        <v>1991</v>
      </c>
      <c r="I26" s="28" t="s">
        <v>42</v>
      </c>
      <c r="J26" s="29">
        <v>751</v>
      </c>
      <c r="K26" s="29">
        <v>0.6420905459387484</v>
      </c>
      <c r="L26" s="29">
        <v>7.386724367509987</v>
      </c>
      <c r="M26" s="29">
        <v>1.3865645805592544</v>
      </c>
      <c r="N26" s="28" t="s">
        <v>55</v>
      </c>
      <c r="Q26" s="29">
        <v>1989</v>
      </c>
      <c r="R26" s="28" t="s">
        <v>44</v>
      </c>
      <c r="S26" s="29">
        <v>1</v>
      </c>
      <c r="T26" s="29">
        <v>3.41</v>
      </c>
      <c r="U26" s="29">
        <v>29.17</v>
      </c>
      <c r="V26" s="29">
        <v>3.34</v>
      </c>
      <c r="W26" s="28" t="s">
        <v>53</v>
      </c>
      <c r="AA26" s="46">
        <v>2006</v>
      </c>
      <c r="AB26" s="54">
        <f t="shared" si="1"/>
        <v>6</v>
      </c>
      <c r="AC26" s="60">
        <v>0</v>
      </c>
      <c r="AD26" s="47">
        <v>5</v>
      </c>
      <c r="AE26" s="47">
        <v>0</v>
      </c>
      <c r="AF26" s="47">
        <v>1</v>
      </c>
      <c r="AG26" s="47">
        <v>0</v>
      </c>
      <c r="AH26" s="47">
        <v>0</v>
      </c>
      <c r="AI26" s="62">
        <f t="shared" si="0"/>
        <v>0</v>
      </c>
      <c r="AK26" s="76">
        <v>2006</v>
      </c>
      <c r="AL26" s="67">
        <v>0</v>
      </c>
      <c r="AM26" s="65">
        <v>0</v>
      </c>
      <c r="AN26" s="65">
        <v>0</v>
      </c>
      <c r="AO26" s="66">
        <v>0</v>
      </c>
      <c r="AQ26" s="77">
        <v>2006</v>
      </c>
      <c r="AR26" s="85">
        <f t="shared" si="2"/>
        <v>5</v>
      </c>
      <c r="AS26" s="86">
        <f t="shared" si="3"/>
        <v>1</v>
      </c>
      <c r="AT26" s="86">
        <f t="shared" si="4"/>
        <v>0</v>
      </c>
      <c r="AU26" s="62">
        <f t="shared" si="5"/>
        <v>0</v>
      </c>
    </row>
    <row r="27" spans="8:47" ht="13.5" thickBot="1">
      <c r="H27" s="29">
        <v>1991</v>
      </c>
      <c r="I27" s="28" t="s">
        <v>43</v>
      </c>
      <c r="J27" s="29">
        <v>229</v>
      </c>
      <c r="K27" s="29">
        <v>0.923231441048035</v>
      </c>
      <c r="L27" s="29">
        <v>9.264017467248909</v>
      </c>
      <c r="M27" s="29">
        <v>2.302882096069869</v>
      </c>
      <c r="N27" s="28" t="s">
        <v>55</v>
      </c>
      <c r="Q27" s="29">
        <v>1990</v>
      </c>
      <c r="R27" s="28" t="s">
        <v>41</v>
      </c>
      <c r="S27" s="29">
        <v>2856</v>
      </c>
      <c r="T27" s="29">
        <v>1.7528921568627451</v>
      </c>
      <c r="U27" s="29">
        <v>31.383764005602238</v>
      </c>
      <c r="V27" s="29">
        <v>3.330220588235294</v>
      </c>
      <c r="W27" s="28" t="s">
        <v>53</v>
      </c>
      <c r="AA27" s="55" t="s">
        <v>70</v>
      </c>
      <c r="AB27" s="48">
        <f aca="true" t="shared" si="6" ref="AB27:AH27">SUM(AB4:AB26)</f>
        <v>42276</v>
      </c>
      <c r="AC27" s="49">
        <f t="shared" si="6"/>
        <v>81</v>
      </c>
      <c r="AD27" s="50">
        <f t="shared" si="6"/>
        <v>27201</v>
      </c>
      <c r="AE27" s="50">
        <f t="shared" si="6"/>
        <v>332</v>
      </c>
      <c r="AF27" s="50">
        <f t="shared" si="6"/>
        <v>10639</v>
      </c>
      <c r="AG27" s="50">
        <f t="shared" si="6"/>
        <v>4023</v>
      </c>
      <c r="AH27" s="50">
        <f t="shared" si="6"/>
        <v>12</v>
      </c>
      <c r="AI27" s="51">
        <f t="shared" si="0"/>
        <v>413</v>
      </c>
      <c r="AK27" s="80">
        <f>SUM(AL27:AO27)</f>
        <v>326</v>
      </c>
      <c r="AL27" s="81">
        <f>SUM(AL4:AL24)</f>
        <v>16</v>
      </c>
      <c r="AM27" s="82">
        <f>SUM(AM4:AM24)</f>
        <v>59</v>
      </c>
      <c r="AN27" s="82">
        <f>SUM(AN4:AN24)</f>
        <v>14</v>
      </c>
      <c r="AO27" s="83">
        <f>SUM(AO4:AO24)</f>
        <v>237</v>
      </c>
      <c r="AQ27" s="55" t="s">
        <v>70</v>
      </c>
      <c r="AR27" s="79">
        <f>SUM(AR4:AR26)</f>
        <v>26964</v>
      </c>
      <c r="AS27" s="50">
        <f>SUM(AS4:AS26)</f>
        <v>10580</v>
      </c>
      <c r="AT27" s="50">
        <f>SUM(AT4:AT26)</f>
        <v>4009</v>
      </c>
      <c r="AU27" s="51">
        <f>SUM(AU4:AU26)</f>
        <v>397</v>
      </c>
    </row>
    <row r="28" spans="8:44" ht="12.75">
      <c r="H28" s="29">
        <v>1991</v>
      </c>
      <c r="I28" s="28" t="s">
        <v>44</v>
      </c>
      <c r="J28" s="29">
        <v>1</v>
      </c>
      <c r="K28" s="29">
        <v>2.99</v>
      </c>
      <c r="L28" s="29">
        <v>74.83</v>
      </c>
      <c r="M28" s="29">
        <v>1.4</v>
      </c>
      <c r="N28" s="28" t="s">
        <v>55</v>
      </c>
      <c r="Q28" s="29">
        <v>1990</v>
      </c>
      <c r="R28" s="28" t="s">
        <v>42</v>
      </c>
      <c r="S28" s="29">
        <v>874</v>
      </c>
      <c r="T28" s="29">
        <v>2.3756750572082383</v>
      </c>
      <c r="U28" s="29">
        <v>33.329221967963385</v>
      </c>
      <c r="V28" s="29">
        <v>4.4392791762013735</v>
      </c>
      <c r="W28" s="28" t="s">
        <v>53</v>
      </c>
      <c r="AR28" s="93">
        <f>SUM(AR27:AU27)</f>
        <v>41950</v>
      </c>
    </row>
    <row r="29" spans="8:44" ht="12.75">
      <c r="H29" s="29">
        <v>1992</v>
      </c>
      <c r="I29" s="28" t="s">
        <v>41</v>
      </c>
      <c r="J29" s="29">
        <v>3529</v>
      </c>
      <c r="K29" s="29">
        <v>0.33591952394446023</v>
      </c>
      <c r="L29" s="29">
        <v>3.617220175687164</v>
      </c>
      <c r="M29" s="29">
        <v>1.1614338339472938</v>
      </c>
      <c r="N29" s="28" t="s">
        <v>55</v>
      </c>
      <c r="Q29" s="29">
        <v>1990</v>
      </c>
      <c r="R29" s="28" t="s">
        <v>43</v>
      </c>
      <c r="S29" s="29">
        <v>299</v>
      </c>
      <c r="T29" s="29">
        <v>3.2225752508361207</v>
      </c>
      <c r="U29" s="29">
        <v>43.35548494983278</v>
      </c>
      <c r="V29" s="29">
        <v>5.2245819397993305</v>
      </c>
      <c r="W29" s="28" t="s">
        <v>53</v>
      </c>
      <c r="AR29">
        <f>(AB27-AR28)</f>
        <v>326</v>
      </c>
    </row>
    <row r="30" spans="8:40" ht="12.75">
      <c r="H30" s="29">
        <v>1992</v>
      </c>
      <c r="I30" s="28" t="s">
        <v>42</v>
      </c>
      <c r="J30" s="29">
        <v>926</v>
      </c>
      <c r="K30" s="29">
        <v>0.5806695464362851</v>
      </c>
      <c r="L30" s="29">
        <v>6.5610475161987045</v>
      </c>
      <c r="M30" s="29">
        <v>1.4161987041036719</v>
      </c>
      <c r="N30" s="28" t="s">
        <v>55</v>
      </c>
      <c r="Q30" s="29">
        <v>1991</v>
      </c>
      <c r="R30" s="28" t="s">
        <v>41</v>
      </c>
      <c r="S30" s="29">
        <v>5353</v>
      </c>
      <c r="T30" s="29">
        <v>1.2435736969923408</v>
      </c>
      <c r="U30" s="29">
        <v>22.01134877638707</v>
      </c>
      <c r="V30" s="29">
        <v>2.972441621520643</v>
      </c>
      <c r="W30" s="28" t="s">
        <v>53</v>
      </c>
      <c r="AN30" s="47">
        <v>0</v>
      </c>
    </row>
    <row r="31" spans="8:23" ht="12.75">
      <c r="H31" s="29">
        <v>1992</v>
      </c>
      <c r="I31" s="28" t="s">
        <v>43</v>
      </c>
      <c r="J31" s="29">
        <v>299</v>
      </c>
      <c r="K31" s="29">
        <v>0.9466555183946489</v>
      </c>
      <c r="L31" s="29">
        <v>10.562943143812708</v>
      </c>
      <c r="M31" s="29">
        <v>2.3059866220735787</v>
      </c>
      <c r="N31" s="28" t="s">
        <v>55</v>
      </c>
      <c r="Q31" s="29">
        <v>1991</v>
      </c>
      <c r="R31" s="28" t="s">
        <v>42</v>
      </c>
      <c r="S31" s="29">
        <v>1136</v>
      </c>
      <c r="T31" s="29">
        <v>2.187649647887324</v>
      </c>
      <c r="U31" s="29">
        <v>33.36976232394366</v>
      </c>
      <c r="V31" s="29">
        <v>3.6552904929577466</v>
      </c>
      <c r="W31" s="28" t="s">
        <v>53</v>
      </c>
    </row>
    <row r="32" spans="8:23" ht="12.75">
      <c r="H32" s="29">
        <v>1993</v>
      </c>
      <c r="I32" s="28" t="s">
        <v>41</v>
      </c>
      <c r="J32" s="29">
        <v>4933</v>
      </c>
      <c r="K32" s="29">
        <v>0.3473160348672208</v>
      </c>
      <c r="L32" s="29">
        <v>3.8222663693492804</v>
      </c>
      <c r="M32" s="29">
        <v>1.168023515102372</v>
      </c>
      <c r="N32" s="28" t="s">
        <v>55</v>
      </c>
      <c r="Q32" s="29">
        <v>1991</v>
      </c>
      <c r="R32" s="28" t="s">
        <v>43</v>
      </c>
      <c r="S32" s="29">
        <v>342</v>
      </c>
      <c r="T32" s="29">
        <v>3.3612573099415206</v>
      </c>
      <c r="U32" s="29">
        <v>36.830584795321634</v>
      </c>
      <c r="V32" s="29">
        <v>4.7214912280701755</v>
      </c>
      <c r="W32" s="28" t="s">
        <v>53</v>
      </c>
    </row>
    <row r="33" spans="8:23" ht="12.75">
      <c r="H33" s="29">
        <v>1993</v>
      </c>
      <c r="I33" s="28" t="s">
        <v>42</v>
      </c>
      <c r="J33" s="29">
        <v>1481</v>
      </c>
      <c r="K33" s="29">
        <v>0.5341458474004052</v>
      </c>
      <c r="L33" s="29">
        <v>6.573180283592168</v>
      </c>
      <c r="M33" s="29">
        <v>1.3823295070898043</v>
      </c>
      <c r="N33" s="28" t="s">
        <v>55</v>
      </c>
      <c r="Q33" s="29">
        <v>1991</v>
      </c>
      <c r="R33" s="28" t="s">
        <v>44</v>
      </c>
      <c r="S33" s="29">
        <v>1</v>
      </c>
      <c r="T33" s="29">
        <v>4.55</v>
      </c>
      <c r="U33" s="29">
        <v>125.47</v>
      </c>
      <c r="V33" s="29">
        <v>0.81</v>
      </c>
      <c r="W33" s="28" t="s">
        <v>53</v>
      </c>
    </row>
    <row r="34" spans="8:23" ht="12.75">
      <c r="H34" s="29">
        <v>1993</v>
      </c>
      <c r="I34" s="28" t="s">
        <v>43</v>
      </c>
      <c r="J34" s="29">
        <v>402</v>
      </c>
      <c r="K34" s="29">
        <v>0.8879850746268657</v>
      </c>
      <c r="L34" s="29">
        <v>9.052039800995026</v>
      </c>
      <c r="M34" s="29">
        <v>2.2772388059701494</v>
      </c>
      <c r="N34" s="28" t="s">
        <v>55</v>
      </c>
      <c r="Q34" s="29">
        <v>1992</v>
      </c>
      <c r="R34" s="28" t="s">
        <v>41</v>
      </c>
      <c r="S34" s="29">
        <v>5306</v>
      </c>
      <c r="T34" s="29">
        <v>1.3836920467395402</v>
      </c>
      <c r="U34" s="29">
        <v>26.455789672069354</v>
      </c>
      <c r="V34" s="29">
        <v>2.753556351300415</v>
      </c>
      <c r="W34" s="28" t="s">
        <v>53</v>
      </c>
    </row>
    <row r="35" spans="8:23" ht="12.75">
      <c r="H35" s="29">
        <v>1993</v>
      </c>
      <c r="I35" s="28" t="s">
        <v>44</v>
      </c>
      <c r="J35" s="29">
        <v>1</v>
      </c>
      <c r="K35" s="29">
        <v>0.03</v>
      </c>
      <c r="L35" s="29">
        <v>0</v>
      </c>
      <c r="M35" s="29">
        <v>0.14</v>
      </c>
      <c r="N35" s="28" t="s">
        <v>55</v>
      </c>
      <c r="Q35" s="29">
        <v>1992</v>
      </c>
      <c r="R35" s="28" t="s">
        <v>42</v>
      </c>
      <c r="S35" s="29">
        <v>1419</v>
      </c>
      <c r="T35" s="29">
        <v>1.946356589147287</v>
      </c>
      <c r="U35" s="29">
        <v>33.05417899929528</v>
      </c>
      <c r="V35" s="29">
        <v>3.5073431994362227</v>
      </c>
      <c r="W35" s="28" t="s">
        <v>53</v>
      </c>
    </row>
    <row r="36" spans="8:23" ht="12.75">
      <c r="H36" s="29">
        <v>1994</v>
      </c>
      <c r="I36" s="28" t="s">
        <v>41</v>
      </c>
      <c r="J36" s="29">
        <v>3065</v>
      </c>
      <c r="K36" s="29">
        <v>0.34897226753670474</v>
      </c>
      <c r="L36" s="29">
        <v>3.886257748776509</v>
      </c>
      <c r="M36" s="29">
        <v>1.0990864600326264</v>
      </c>
      <c r="N36" s="28" t="s">
        <v>55</v>
      </c>
      <c r="Q36" s="29">
        <v>1992</v>
      </c>
      <c r="R36" s="28" t="s">
        <v>43</v>
      </c>
      <c r="S36" s="29">
        <v>444</v>
      </c>
      <c r="T36" s="29">
        <v>3.234076576576577</v>
      </c>
      <c r="U36" s="29">
        <v>36.64367117117117</v>
      </c>
      <c r="V36" s="29">
        <v>4.551238738738739</v>
      </c>
      <c r="W36" s="28" t="s">
        <v>53</v>
      </c>
    </row>
    <row r="37" spans="8:23" ht="12.75">
      <c r="H37" s="29">
        <v>1994</v>
      </c>
      <c r="I37" s="28" t="s">
        <v>42</v>
      </c>
      <c r="J37" s="29">
        <v>1190</v>
      </c>
      <c r="K37" s="29">
        <v>0.5390840336134454</v>
      </c>
      <c r="L37" s="29">
        <v>5.925126050420169</v>
      </c>
      <c r="M37" s="29">
        <v>1.3938991596638657</v>
      </c>
      <c r="N37" s="28" t="s">
        <v>55</v>
      </c>
      <c r="Q37" s="29">
        <v>1993</v>
      </c>
      <c r="R37" s="28" t="s">
        <v>41</v>
      </c>
      <c r="S37" s="29">
        <v>6950</v>
      </c>
      <c r="T37" s="29">
        <v>1.2472762589928057</v>
      </c>
      <c r="U37" s="29">
        <v>21.092998561151077</v>
      </c>
      <c r="V37" s="29">
        <v>2.8928460431654677</v>
      </c>
      <c r="W37" s="28" t="s">
        <v>53</v>
      </c>
    </row>
    <row r="38" spans="8:23" ht="12.75">
      <c r="H38" s="29">
        <v>1994</v>
      </c>
      <c r="I38" s="28" t="s">
        <v>43</v>
      </c>
      <c r="J38" s="29">
        <v>491</v>
      </c>
      <c r="K38" s="29">
        <v>0.79030549898167</v>
      </c>
      <c r="L38" s="29">
        <v>9.753014256619144</v>
      </c>
      <c r="M38" s="29">
        <v>2.142362525458249</v>
      </c>
      <c r="N38" s="28" t="s">
        <v>55</v>
      </c>
      <c r="Q38" s="29">
        <v>1993</v>
      </c>
      <c r="R38" s="28" t="s">
        <v>42</v>
      </c>
      <c r="S38" s="29">
        <v>2106</v>
      </c>
      <c r="T38" s="29">
        <v>1.815982905982906</v>
      </c>
      <c r="U38" s="29">
        <v>26.268300094966758</v>
      </c>
      <c r="V38" s="29">
        <v>3.656576448243115</v>
      </c>
      <c r="W38" s="28" t="s">
        <v>53</v>
      </c>
    </row>
    <row r="39" spans="8:23" ht="12.75">
      <c r="H39" s="29">
        <v>1995</v>
      </c>
      <c r="I39" s="28" t="s">
        <v>41</v>
      </c>
      <c r="J39" s="29">
        <v>2777</v>
      </c>
      <c r="K39" s="29">
        <v>0.33269355419517466</v>
      </c>
      <c r="L39" s="29">
        <v>3.7526467410875046</v>
      </c>
      <c r="M39" s="29">
        <v>1.006726683471372</v>
      </c>
      <c r="N39" s="28" t="s">
        <v>55</v>
      </c>
      <c r="Q39" s="29">
        <v>1993</v>
      </c>
      <c r="R39" s="28" t="s">
        <v>43</v>
      </c>
      <c r="S39" s="29">
        <v>542</v>
      </c>
      <c r="T39" s="29">
        <v>2.849741697416974</v>
      </c>
      <c r="U39" s="29">
        <v>30.320055350553503</v>
      </c>
      <c r="V39" s="29">
        <v>4.499557195571955</v>
      </c>
      <c r="W39" s="28" t="s">
        <v>53</v>
      </c>
    </row>
    <row r="40" spans="8:23" ht="12.75">
      <c r="H40" s="29">
        <v>1995</v>
      </c>
      <c r="I40" s="28" t="s">
        <v>42</v>
      </c>
      <c r="J40" s="29">
        <v>1398</v>
      </c>
      <c r="K40" s="29">
        <v>0.47115879828326185</v>
      </c>
      <c r="L40" s="29">
        <v>5.565443490701002</v>
      </c>
      <c r="M40" s="29">
        <v>1.3615951359084408</v>
      </c>
      <c r="N40" s="28" t="s">
        <v>55</v>
      </c>
      <c r="Q40" s="29">
        <v>1993</v>
      </c>
      <c r="R40" s="28" t="s">
        <v>44</v>
      </c>
      <c r="S40" s="29">
        <v>1</v>
      </c>
      <c r="T40" s="29">
        <v>2.14</v>
      </c>
      <c r="U40" s="29">
        <v>83.5</v>
      </c>
      <c r="V40" s="29">
        <v>0.92</v>
      </c>
      <c r="W40" s="28" t="s">
        <v>53</v>
      </c>
    </row>
    <row r="41" spans="8:23" ht="12.75">
      <c r="H41" s="29">
        <v>1995</v>
      </c>
      <c r="I41" s="28" t="s">
        <v>43</v>
      </c>
      <c r="J41" s="29">
        <v>843</v>
      </c>
      <c r="K41" s="29">
        <v>0.6470818505338078</v>
      </c>
      <c r="L41" s="29">
        <v>8.582574139976275</v>
      </c>
      <c r="M41" s="29">
        <v>2.1590391459074736</v>
      </c>
      <c r="N41" s="28" t="s">
        <v>55</v>
      </c>
      <c r="Q41" s="29">
        <v>1994</v>
      </c>
      <c r="R41" s="28" t="s">
        <v>41</v>
      </c>
      <c r="S41" s="29">
        <v>4423</v>
      </c>
      <c r="T41" s="29">
        <v>1.4608320144698168</v>
      </c>
      <c r="U41" s="29">
        <v>21.95732308387972</v>
      </c>
      <c r="V41" s="29">
        <v>2.62236943251187</v>
      </c>
      <c r="W41" s="28" t="s">
        <v>53</v>
      </c>
    </row>
    <row r="42" spans="8:23" ht="12.75">
      <c r="H42" s="29">
        <v>1996</v>
      </c>
      <c r="I42" s="28" t="s">
        <v>41</v>
      </c>
      <c r="J42" s="29">
        <v>84</v>
      </c>
      <c r="K42" s="29">
        <v>0.1738095238095238</v>
      </c>
      <c r="L42" s="29">
        <v>2.108571428571429</v>
      </c>
      <c r="M42" s="29">
        <v>0.6305952380952381</v>
      </c>
      <c r="N42" s="28" t="s">
        <v>55</v>
      </c>
      <c r="Q42" s="29">
        <v>1994</v>
      </c>
      <c r="R42" s="28" t="s">
        <v>42</v>
      </c>
      <c r="S42" s="29">
        <v>1720</v>
      </c>
      <c r="T42" s="29">
        <v>2.0049593023255814</v>
      </c>
      <c r="U42" s="29">
        <v>26.294</v>
      </c>
      <c r="V42" s="29">
        <v>3.503494186046512</v>
      </c>
      <c r="W42" s="28" t="s">
        <v>53</v>
      </c>
    </row>
    <row r="43" spans="8:23" ht="12.75">
      <c r="H43" s="29">
        <v>1996</v>
      </c>
      <c r="I43" s="28" t="s">
        <v>42</v>
      </c>
      <c r="J43" s="29">
        <v>40</v>
      </c>
      <c r="K43" s="29">
        <v>0.2295</v>
      </c>
      <c r="L43" s="29">
        <v>3.35</v>
      </c>
      <c r="M43" s="29">
        <v>1.1565</v>
      </c>
      <c r="N43" s="28" t="s">
        <v>55</v>
      </c>
      <c r="Q43" s="29">
        <v>1994</v>
      </c>
      <c r="R43" s="28" t="s">
        <v>43</v>
      </c>
      <c r="S43" s="29">
        <v>735</v>
      </c>
      <c r="T43" s="29">
        <v>2.5369251700680273</v>
      </c>
      <c r="U43" s="29">
        <v>33.5821768707483</v>
      </c>
      <c r="V43" s="29">
        <v>5.044993197278911</v>
      </c>
      <c r="W43" s="28" t="s">
        <v>53</v>
      </c>
    </row>
    <row r="44" spans="8:23" ht="12.75">
      <c r="H44" s="29">
        <v>1996</v>
      </c>
      <c r="I44" s="28" t="s">
        <v>43</v>
      </c>
      <c r="J44" s="29">
        <v>271</v>
      </c>
      <c r="K44" s="29">
        <v>0.4857564575645757</v>
      </c>
      <c r="L44" s="29">
        <v>9.389963099630997</v>
      </c>
      <c r="M44" s="29">
        <v>2.078819188191882</v>
      </c>
      <c r="N44" s="28" t="s">
        <v>55</v>
      </c>
      <c r="Q44" s="29">
        <v>1995</v>
      </c>
      <c r="R44" s="28" t="s">
        <v>41</v>
      </c>
      <c r="S44" s="29">
        <v>3825</v>
      </c>
      <c r="T44" s="29">
        <v>1.4267503267973858</v>
      </c>
      <c r="U44" s="29">
        <v>23.537461437908497</v>
      </c>
      <c r="V44" s="29">
        <v>2.4229150326797386</v>
      </c>
      <c r="W44" s="28" t="s">
        <v>53</v>
      </c>
    </row>
    <row r="45" spans="8:23" ht="12.75">
      <c r="H45" s="29">
        <v>1997</v>
      </c>
      <c r="I45" s="28" t="s">
        <v>41</v>
      </c>
      <c r="J45" s="29">
        <v>79</v>
      </c>
      <c r="K45" s="29">
        <v>0.16139240506329114</v>
      </c>
      <c r="L45" s="29">
        <v>2.577088607594937</v>
      </c>
      <c r="M45" s="29">
        <v>0.6459493670886076</v>
      </c>
      <c r="N45" s="28" t="s">
        <v>55</v>
      </c>
      <c r="Q45" s="29">
        <v>1995</v>
      </c>
      <c r="R45" s="28" t="s">
        <v>42</v>
      </c>
      <c r="S45" s="29">
        <v>1907</v>
      </c>
      <c r="T45" s="29">
        <v>1.9143418982695335</v>
      </c>
      <c r="U45" s="29">
        <v>23.774126900891453</v>
      </c>
      <c r="V45" s="29">
        <v>3.664913476664919</v>
      </c>
      <c r="W45" s="28" t="s">
        <v>53</v>
      </c>
    </row>
    <row r="46" spans="8:23" ht="12.75">
      <c r="H46" s="29">
        <v>1997</v>
      </c>
      <c r="I46" s="28" t="s">
        <v>42</v>
      </c>
      <c r="J46" s="29">
        <v>26</v>
      </c>
      <c r="K46" s="29">
        <v>0.2303846153846154</v>
      </c>
      <c r="L46" s="29">
        <v>2.8823076923076925</v>
      </c>
      <c r="M46" s="29">
        <v>0.835</v>
      </c>
      <c r="N46" s="28" t="s">
        <v>55</v>
      </c>
      <c r="Q46" s="29">
        <v>1995</v>
      </c>
      <c r="R46" s="28" t="s">
        <v>43</v>
      </c>
      <c r="S46" s="29">
        <v>1157</v>
      </c>
      <c r="T46" s="29">
        <v>2.175012964563526</v>
      </c>
      <c r="U46" s="29">
        <v>27.019092480553155</v>
      </c>
      <c r="V46" s="29">
        <v>5.3953068280034575</v>
      </c>
      <c r="W46" s="28" t="s">
        <v>53</v>
      </c>
    </row>
    <row r="47" spans="8:23" ht="12.75">
      <c r="H47" s="29">
        <v>1997</v>
      </c>
      <c r="I47" s="28" t="s">
        <v>43</v>
      </c>
      <c r="J47" s="29">
        <v>400</v>
      </c>
      <c r="K47" s="29">
        <v>0.468875</v>
      </c>
      <c r="L47" s="29">
        <v>10.1043</v>
      </c>
      <c r="M47" s="29">
        <v>2.3699</v>
      </c>
      <c r="N47" s="28" t="s">
        <v>55</v>
      </c>
      <c r="Q47" s="29">
        <v>1996</v>
      </c>
      <c r="R47" s="28" t="s">
        <v>41</v>
      </c>
      <c r="S47" s="29">
        <v>127</v>
      </c>
      <c r="T47" s="29">
        <v>1.29</v>
      </c>
      <c r="U47" s="29">
        <v>25.233385826771656</v>
      </c>
      <c r="V47" s="29">
        <v>2.408503937007874</v>
      </c>
      <c r="W47" s="28" t="s">
        <v>53</v>
      </c>
    </row>
    <row r="48" spans="8:23" ht="12.75">
      <c r="H48" s="29">
        <v>1998</v>
      </c>
      <c r="I48" s="28" t="s">
        <v>41</v>
      </c>
      <c r="J48" s="29">
        <v>41</v>
      </c>
      <c r="K48" s="29">
        <v>0.19390243902439025</v>
      </c>
      <c r="L48" s="29">
        <v>3.3</v>
      </c>
      <c r="M48" s="29">
        <v>0.6458536585365854</v>
      </c>
      <c r="N48" s="28" t="s">
        <v>55</v>
      </c>
      <c r="Q48" s="29">
        <v>1996</v>
      </c>
      <c r="R48" s="28" t="s">
        <v>42</v>
      </c>
      <c r="S48" s="29">
        <v>49</v>
      </c>
      <c r="T48" s="29">
        <v>1.1516326530612244</v>
      </c>
      <c r="U48" s="29">
        <v>17.020816326530614</v>
      </c>
      <c r="V48" s="29">
        <v>3.459387755102041</v>
      </c>
      <c r="W48" s="28" t="s">
        <v>53</v>
      </c>
    </row>
    <row r="49" spans="8:23" ht="12.75">
      <c r="H49" s="29">
        <v>1998</v>
      </c>
      <c r="I49" s="28" t="s">
        <v>42</v>
      </c>
      <c r="J49" s="29">
        <v>12</v>
      </c>
      <c r="K49" s="29">
        <v>0.14333333333333334</v>
      </c>
      <c r="L49" s="29">
        <v>1.97</v>
      </c>
      <c r="M49" s="29">
        <v>0.6575</v>
      </c>
      <c r="N49" s="28" t="s">
        <v>55</v>
      </c>
      <c r="Q49" s="29">
        <v>1996</v>
      </c>
      <c r="R49" s="28" t="s">
        <v>43</v>
      </c>
      <c r="S49" s="29">
        <v>380</v>
      </c>
      <c r="T49" s="29">
        <v>1.681763157894737</v>
      </c>
      <c r="U49" s="29">
        <v>35.66421052631579</v>
      </c>
      <c r="V49" s="29">
        <v>5.228447368421053</v>
      </c>
      <c r="W49" s="28" t="s">
        <v>53</v>
      </c>
    </row>
    <row r="50" spans="8:23" ht="12.75">
      <c r="H50" s="29">
        <v>1998</v>
      </c>
      <c r="I50" s="28" t="s">
        <v>43</v>
      </c>
      <c r="J50" s="29">
        <v>43</v>
      </c>
      <c r="K50" s="29">
        <v>0.41348837209302325</v>
      </c>
      <c r="L50" s="29">
        <v>4.745348837209303</v>
      </c>
      <c r="M50" s="29">
        <v>1.727906976744186</v>
      </c>
      <c r="N50" s="28" t="s">
        <v>55</v>
      </c>
      <c r="Q50" s="29">
        <v>1997</v>
      </c>
      <c r="R50" s="28" t="s">
        <v>41</v>
      </c>
      <c r="S50" s="29">
        <v>104</v>
      </c>
      <c r="T50" s="29">
        <v>1.1734615384615383</v>
      </c>
      <c r="U50" s="29">
        <v>27.854615384615386</v>
      </c>
      <c r="V50" s="29">
        <v>2.022307692307692</v>
      </c>
      <c r="W50" s="28" t="s">
        <v>53</v>
      </c>
    </row>
    <row r="51" spans="8:23" ht="12.75">
      <c r="H51" s="29">
        <v>1999</v>
      </c>
      <c r="I51" s="28" t="s">
        <v>41</v>
      </c>
      <c r="J51" s="29">
        <v>40</v>
      </c>
      <c r="K51" s="29">
        <v>0.17025</v>
      </c>
      <c r="L51" s="29">
        <v>2.3865</v>
      </c>
      <c r="M51" s="29">
        <v>0.3805</v>
      </c>
      <c r="N51" s="28" t="s">
        <v>55</v>
      </c>
      <c r="Q51" s="29">
        <v>1997</v>
      </c>
      <c r="R51" s="28" t="s">
        <v>42</v>
      </c>
      <c r="S51" s="29">
        <v>33</v>
      </c>
      <c r="T51" s="29">
        <v>1.4327272727272728</v>
      </c>
      <c r="U51" s="29">
        <v>17.64969696969697</v>
      </c>
      <c r="V51" s="29">
        <v>4.123636363636364</v>
      </c>
      <c r="W51" s="28" t="s">
        <v>53</v>
      </c>
    </row>
    <row r="52" spans="8:23" ht="12.75">
      <c r="H52" s="29">
        <v>1999</v>
      </c>
      <c r="I52" s="28" t="s">
        <v>42</v>
      </c>
      <c r="J52" s="29">
        <v>10</v>
      </c>
      <c r="K52" s="29">
        <v>0.176</v>
      </c>
      <c r="L52" s="29">
        <v>2.152</v>
      </c>
      <c r="M52" s="29">
        <v>0.969</v>
      </c>
      <c r="N52" s="28" t="s">
        <v>55</v>
      </c>
      <c r="Q52" s="29">
        <v>1997</v>
      </c>
      <c r="R52" s="28" t="s">
        <v>43</v>
      </c>
      <c r="S52" s="29">
        <v>547</v>
      </c>
      <c r="T52" s="29">
        <v>1.343363802559415</v>
      </c>
      <c r="U52" s="29">
        <v>26.977111517367458</v>
      </c>
      <c r="V52" s="29">
        <v>5.73583180987203</v>
      </c>
      <c r="W52" s="28" t="s">
        <v>53</v>
      </c>
    </row>
    <row r="53" spans="8:23" ht="12.75">
      <c r="H53" s="29">
        <v>1999</v>
      </c>
      <c r="I53" s="28" t="s">
        <v>43</v>
      </c>
      <c r="J53" s="29">
        <v>60</v>
      </c>
      <c r="K53" s="29">
        <v>0.31683333333333336</v>
      </c>
      <c r="L53" s="29">
        <v>5.101</v>
      </c>
      <c r="M53" s="29">
        <v>1.7266666666666666</v>
      </c>
      <c r="N53" s="28" t="s">
        <v>55</v>
      </c>
      <c r="Q53" s="29">
        <v>1998</v>
      </c>
      <c r="R53" s="28" t="s">
        <v>41</v>
      </c>
      <c r="S53" s="29">
        <v>52</v>
      </c>
      <c r="T53" s="29">
        <v>0.9211538461538462</v>
      </c>
      <c r="U53" s="29">
        <v>25.632884615384615</v>
      </c>
      <c r="V53" s="29">
        <v>1.9059615384615385</v>
      </c>
      <c r="W53" s="28" t="s">
        <v>53</v>
      </c>
    </row>
    <row r="54" spans="8:23" ht="12.75">
      <c r="H54" s="29">
        <v>2000</v>
      </c>
      <c r="I54" s="28" t="s">
        <v>41</v>
      </c>
      <c r="J54" s="29">
        <v>31</v>
      </c>
      <c r="K54" s="29">
        <v>0.23032258064516128</v>
      </c>
      <c r="L54" s="29">
        <v>2.6148387096774193</v>
      </c>
      <c r="M54" s="29">
        <v>0.7819354838709677</v>
      </c>
      <c r="N54" s="28" t="s">
        <v>55</v>
      </c>
      <c r="Q54" s="29">
        <v>1998</v>
      </c>
      <c r="R54" s="28" t="s">
        <v>42</v>
      </c>
      <c r="S54" s="29">
        <v>15</v>
      </c>
      <c r="T54" s="29">
        <v>0.8993333333333334</v>
      </c>
      <c r="U54" s="29">
        <v>19.061333333333334</v>
      </c>
      <c r="V54" s="29">
        <v>3.082666666666667</v>
      </c>
      <c r="W54" s="28" t="s">
        <v>53</v>
      </c>
    </row>
    <row r="55" spans="8:23" ht="12.75">
      <c r="H55" s="29">
        <v>2000</v>
      </c>
      <c r="I55" s="28" t="s">
        <v>42</v>
      </c>
      <c r="J55" s="29">
        <v>1</v>
      </c>
      <c r="K55" s="29">
        <v>0.12</v>
      </c>
      <c r="L55" s="29">
        <v>0.24</v>
      </c>
      <c r="M55" s="29">
        <v>0.91</v>
      </c>
      <c r="N55" s="28" t="s">
        <v>55</v>
      </c>
      <c r="Q55" s="29">
        <v>1998</v>
      </c>
      <c r="R55" s="28" t="s">
        <v>43</v>
      </c>
      <c r="S55" s="29">
        <v>57</v>
      </c>
      <c r="T55" s="29">
        <v>2.473859649122807</v>
      </c>
      <c r="U55" s="29">
        <v>25.972105263157893</v>
      </c>
      <c r="V55" s="29">
        <v>5.055964912280702</v>
      </c>
      <c r="W55" s="28" t="s">
        <v>53</v>
      </c>
    </row>
    <row r="56" spans="8:23" ht="12.75">
      <c r="H56" s="29">
        <v>2000</v>
      </c>
      <c r="I56" s="28" t="s">
        <v>43</v>
      </c>
      <c r="J56" s="29">
        <v>31</v>
      </c>
      <c r="K56" s="29">
        <v>0.25129032258064515</v>
      </c>
      <c r="L56" s="29">
        <v>4.49225806451613</v>
      </c>
      <c r="M56" s="29">
        <v>1.0819354838709678</v>
      </c>
      <c r="N56" s="28" t="s">
        <v>55</v>
      </c>
      <c r="Q56" s="29">
        <v>1999</v>
      </c>
      <c r="R56" s="28" t="s">
        <v>41</v>
      </c>
      <c r="S56" s="29">
        <v>44</v>
      </c>
      <c r="T56" s="29">
        <v>0.8390909090909091</v>
      </c>
      <c r="U56" s="29">
        <v>30.6925</v>
      </c>
      <c r="V56" s="29">
        <v>1.9431818181818183</v>
      </c>
      <c r="W56" s="28" t="s">
        <v>53</v>
      </c>
    </row>
    <row r="57" spans="8:23" ht="12.75">
      <c r="H57" s="29">
        <v>2001</v>
      </c>
      <c r="I57" s="28" t="s">
        <v>41</v>
      </c>
      <c r="J57" s="29">
        <v>8</v>
      </c>
      <c r="K57" s="29">
        <v>0.14375</v>
      </c>
      <c r="L57" s="29">
        <v>1.93375</v>
      </c>
      <c r="M57" s="29">
        <v>0.69625</v>
      </c>
      <c r="N57" s="28" t="s">
        <v>55</v>
      </c>
      <c r="Q57" s="29">
        <v>1999</v>
      </c>
      <c r="R57" s="28" t="s">
        <v>42</v>
      </c>
      <c r="S57" s="29">
        <v>12</v>
      </c>
      <c r="T57" s="29">
        <v>0.9191666666666667</v>
      </c>
      <c r="U57" s="29">
        <v>12.445</v>
      </c>
      <c r="V57" s="29">
        <v>2.9591666666666665</v>
      </c>
      <c r="W57" s="28" t="s">
        <v>53</v>
      </c>
    </row>
    <row r="58" spans="8:23" ht="12.75">
      <c r="H58" s="29">
        <v>2001</v>
      </c>
      <c r="I58" s="28" t="s">
        <v>42</v>
      </c>
      <c r="J58" s="29">
        <v>4</v>
      </c>
      <c r="K58" s="29">
        <v>0.1525</v>
      </c>
      <c r="L58" s="29">
        <v>0.8675</v>
      </c>
      <c r="M58" s="29">
        <v>0.5175</v>
      </c>
      <c r="N58" s="28" t="s">
        <v>55</v>
      </c>
      <c r="Q58" s="29">
        <v>1999</v>
      </c>
      <c r="R58" s="28" t="s">
        <v>43</v>
      </c>
      <c r="S58" s="29">
        <v>65</v>
      </c>
      <c r="T58" s="29">
        <v>1.457230769230769</v>
      </c>
      <c r="U58" s="29">
        <v>20.96353846153846</v>
      </c>
      <c r="V58" s="29">
        <v>5.21723076923077</v>
      </c>
      <c r="W58" s="28" t="s">
        <v>53</v>
      </c>
    </row>
    <row r="59" spans="8:23" ht="12.75">
      <c r="H59" s="29">
        <v>2001</v>
      </c>
      <c r="I59" s="28" t="s">
        <v>43</v>
      </c>
      <c r="J59" s="29">
        <v>26</v>
      </c>
      <c r="K59" s="29">
        <v>0.3734615384615385</v>
      </c>
      <c r="L59" s="29">
        <v>5.497692307692308</v>
      </c>
      <c r="M59" s="29">
        <v>1.0926923076923079</v>
      </c>
      <c r="N59" s="28" t="s">
        <v>55</v>
      </c>
      <c r="Q59" s="29">
        <v>2000</v>
      </c>
      <c r="R59" s="28" t="s">
        <v>41</v>
      </c>
      <c r="S59" s="29">
        <v>36</v>
      </c>
      <c r="T59" s="29">
        <v>0.6225</v>
      </c>
      <c r="U59" s="29">
        <v>13.438611111111111</v>
      </c>
      <c r="V59" s="29">
        <v>2.4419444444444443</v>
      </c>
      <c r="W59" s="28" t="s">
        <v>53</v>
      </c>
    </row>
    <row r="60" spans="8:23" ht="12.75">
      <c r="H60" s="29">
        <v>2002</v>
      </c>
      <c r="I60" s="28" t="s">
        <v>41</v>
      </c>
      <c r="J60" s="29">
        <v>8</v>
      </c>
      <c r="K60" s="29">
        <v>0.11125</v>
      </c>
      <c r="L60" s="29">
        <v>0.51125</v>
      </c>
      <c r="M60" s="29">
        <v>0.6</v>
      </c>
      <c r="N60" s="28" t="s">
        <v>55</v>
      </c>
      <c r="Q60" s="29">
        <v>2000</v>
      </c>
      <c r="R60" s="28" t="s">
        <v>42</v>
      </c>
      <c r="S60" s="29">
        <v>3</v>
      </c>
      <c r="T60" s="29">
        <v>2.336666666666667</v>
      </c>
      <c r="U60" s="29">
        <v>12.316666666666666</v>
      </c>
      <c r="V60" s="29">
        <v>1.79</v>
      </c>
      <c r="W60" s="28" t="s">
        <v>53</v>
      </c>
    </row>
    <row r="61" spans="8:23" ht="12.75">
      <c r="H61" s="29">
        <v>2002</v>
      </c>
      <c r="I61" s="28" t="s">
        <v>42</v>
      </c>
      <c r="J61" s="29">
        <v>1</v>
      </c>
      <c r="K61" s="29">
        <v>0.05</v>
      </c>
      <c r="L61" s="29">
        <v>0</v>
      </c>
      <c r="M61" s="29">
        <v>0.17</v>
      </c>
      <c r="N61" s="28" t="s">
        <v>55</v>
      </c>
      <c r="Q61" s="29">
        <v>2000</v>
      </c>
      <c r="R61" s="28" t="s">
        <v>43</v>
      </c>
      <c r="S61" s="29">
        <v>24</v>
      </c>
      <c r="T61" s="29">
        <v>1.9691666666666667</v>
      </c>
      <c r="U61" s="29">
        <v>18.555416666666666</v>
      </c>
      <c r="V61" s="29">
        <v>4.495</v>
      </c>
      <c r="W61" s="28" t="s">
        <v>53</v>
      </c>
    </row>
    <row r="62" spans="8:23" ht="12.75">
      <c r="H62" s="29">
        <v>2002</v>
      </c>
      <c r="I62" s="28" t="s">
        <v>43</v>
      </c>
      <c r="J62" s="29">
        <v>18</v>
      </c>
      <c r="K62" s="29">
        <v>0.06888888888888889</v>
      </c>
      <c r="L62" s="29">
        <v>0.47222222222222227</v>
      </c>
      <c r="M62" s="29">
        <v>0.2505555555555556</v>
      </c>
      <c r="N62" s="28" t="s">
        <v>55</v>
      </c>
      <c r="Q62" s="29">
        <v>2001</v>
      </c>
      <c r="R62" s="28" t="s">
        <v>41</v>
      </c>
      <c r="S62" s="29">
        <v>10</v>
      </c>
      <c r="T62" s="29">
        <v>0.64</v>
      </c>
      <c r="U62" s="29">
        <v>11.316</v>
      </c>
      <c r="V62" s="29">
        <v>3.01</v>
      </c>
      <c r="W62" s="28" t="s">
        <v>53</v>
      </c>
    </row>
    <row r="63" spans="8:23" ht="12.75">
      <c r="H63" s="29">
        <v>2003</v>
      </c>
      <c r="I63" s="28" t="s">
        <v>42</v>
      </c>
      <c r="J63" s="29">
        <v>1</v>
      </c>
      <c r="K63" s="29">
        <v>0</v>
      </c>
      <c r="L63" s="29">
        <v>0</v>
      </c>
      <c r="M63" s="29">
        <v>0</v>
      </c>
      <c r="N63" s="28" t="s">
        <v>55</v>
      </c>
      <c r="Q63" s="29">
        <v>2001</v>
      </c>
      <c r="R63" s="28" t="s">
        <v>42</v>
      </c>
      <c r="S63" s="29">
        <v>5</v>
      </c>
      <c r="T63" s="29">
        <v>0.768</v>
      </c>
      <c r="U63" s="29">
        <v>16.39</v>
      </c>
      <c r="V63" s="29">
        <v>2.662</v>
      </c>
      <c r="W63" s="28" t="s">
        <v>53</v>
      </c>
    </row>
    <row r="64" spans="8:23" ht="12.75">
      <c r="H64" s="29">
        <v>2003</v>
      </c>
      <c r="I64" s="28" t="s">
        <v>43</v>
      </c>
      <c r="J64" s="29">
        <v>3</v>
      </c>
      <c r="K64" s="29">
        <v>0.03</v>
      </c>
      <c r="L64" s="29">
        <v>14.693333333333333</v>
      </c>
      <c r="M64" s="29">
        <v>0.37333333333333335</v>
      </c>
      <c r="N64" s="28" t="s">
        <v>55</v>
      </c>
      <c r="Q64" s="29">
        <v>2001</v>
      </c>
      <c r="R64" s="28" t="s">
        <v>43</v>
      </c>
      <c r="S64" s="29">
        <v>27</v>
      </c>
      <c r="T64" s="29">
        <v>1.7066666666666668</v>
      </c>
      <c r="U64" s="29">
        <v>15.732592592592592</v>
      </c>
      <c r="V64" s="29">
        <v>4.930370370370371</v>
      </c>
      <c r="W64" s="28" t="s">
        <v>53</v>
      </c>
    </row>
    <row r="65" spans="8:23" ht="12.75">
      <c r="H65" s="29">
        <v>2005</v>
      </c>
      <c r="I65" s="28" t="s">
        <v>41</v>
      </c>
      <c r="J65" s="29">
        <v>1</v>
      </c>
      <c r="K65" s="29">
        <v>0.03</v>
      </c>
      <c r="L65" s="29">
        <v>0.03</v>
      </c>
      <c r="M65" s="29">
        <v>0.05</v>
      </c>
      <c r="N65" s="28" t="s">
        <v>55</v>
      </c>
      <c r="Q65" s="29">
        <v>2002</v>
      </c>
      <c r="R65" s="28" t="s">
        <v>41</v>
      </c>
      <c r="S65" s="29">
        <v>10</v>
      </c>
      <c r="T65" s="29">
        <v>0.547</v>
      </c>
      <c r="U65" s="29">
        <v>7.617</v>
      </c>
      <c r="V65" s="29">
        <v>2.773</v>
      </c>
      <c r="W65" s="28" t="s">
        <v>53</v>
      </c>
    </row>
    <row r="66" spans="17:23" ht="12.75">
      <c r="Q66" s="29">
        <v>2002</v>
      </c>
      <c r="R66" s="28" t="s">
        <v>42</v>
      </c>
      <c r="S66" s="29">
        <v>1</v>
      </c>
      <c r="T66" s="29">
        <v>0.22</v>
      </c>
      <c r="U66" s="29">
        <v>4.69</v>
      </c>
      <c r="V66" s="29">
        <v>2.3</v>
      </c>
      <c r="W66" s="28" t="s">
        <v>53</v>
      </c>
    </row>
    <row r="67" spans="17:23" ht="12.75">
      <c r="Q67" s="29">
        <v>2002</v>
      </c>
      <c r="R67" s="28" t="s">
        <v>43</v>
      </c>
      <c r="S67" s="29">
        <v>14</v>
      </c>
      <c r="T67" s="29">
        <v>2.575714285714286</v>
      </c>
      <c r="U67" s="29">
        <v>21.77142857142857</v>
      </c>
      <c r="V67" s="29">
        <v>3.8457142857142856</v>
      </c>
      <c r="W67" s="28" t="s">
        <v>53</v>
      </c>
    </row>
    <row r="68" spans="17:23" ht="12.75">
      <c r="Q68" s="29">
        <v>2003</v>
      </c>
      <c r="R68" s="28" t="s">
        <v>43</v>
      </c>
      <c r="S68" s="29">
        <v>2</v>
      </c>
      <c r="T68" s="29">
        <v>0.285</v>
      </c>
      <c r="U68" s="29">
        <v>110.845</v>
      </c>
      <c r="V68" s="29">
        <v>0.08</v>
      </c>
      <c r="W68" s="28" t="s">
        <v>53</v>
      </c>
    </row>
    <row r="69" spans="17:23" ht="12.75">
      <c r="Q69" s="29">
        <v>2005</v>
      </c>
      <c r="R69" s="28" t="s">
        <v>41</v>
      </c>
      <c r="S69" s="29">
        <v>1</v>
      </c>
      <c r="T69" s="29">
        <v>0.01</v>
      </c>
      <c r="U69" s="29">
        <v>55.95</v>
      </c>
      <c r="V69" s="29">
        <v>0</v>
      </c>
      <c r="W69" s="28" t="s">
        <v>53</v>
      </c>
    </row>
  </sheetData>
  <sheetProtection/>
  <mergeCells count="2">
    <mergeCell ref="AA1:AI1"/>
    <mergeCell ref="AK1:AO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M31"/>
  <sheetViews>
    <sheetView zoomScalePageLayoutView="0" workbookViewId="0" topLeftCell="A1">
      <selection activeCell="B23" sqref="B23"/>
    </sheetView>
  </sheetViews>
  <sheetFormatPr defaultColWidth="9.140625" defaultRowHeight="12.75"/>
  <cols>
    <col min="1" max="1" width="11.7109375" style="0" customWidth="1"/>
    <col min="2" max="10" width="9.421875" style="0" customWidth="1"/>
  </cols>
  <sheetData>
    <row r="1" spans="1:5" ht="12.75">
      <c r="A1" s="124" t="s">
        <v>100</v>
      </c>
      <c r="B1" s="124"/>
      <c r="D1" s="143">
        <v>4472965</v>
      </c>
      <c r="E1" t="s">
        <v>101</v>
      </c>
    </row>
    <row r="4" spans="2:10" ht="12.75">
      <c r="B4" s="508" t="s">
        <v>104</v>
      </c>
      <c r="C4" s="508"/>
      <c r="D4" s="508"/>
      <c r="E4" s="509" t="s">
        <v>36</v>
      </c>
      <c r="F4" s="509"/>
      <c r="G4" s="509"/>
      <c r="H4" s="509" t="s">
        <v>106</v>
      </c>
      <c r="I4" s="509"/>
      <c r="J4" s="509"/>
    </row>
    <row r="5" spans="1:10" ht="12.75">
      <c r="A5" s="144" t="s">
        <v>40</v>
      </c>
      <c r="B5" s="144" t="s">
        <v>30</v>
      </c>
      <c r="C5" s="144" t="s">
        <v>45</v>
      </c>
      <c r="D5" s="144" t="s">
        <v>105</v>
      </c>
      <c r="E5" s="144" t="s">
        <v>30</v>
      </c>
      <c r="F5" s="144" t="s">
        <v>45</v>
      </c>
      <c r="G5" s="144" t="s">
        <v>105</v>
      </c>
      <c r="H5" s="144" t="s">
        <v>30</v>
      </c>
      <c r="I5" s="144" t="s">
        <v>45</v>
      </c>
      <c r="J5" s="144" t="s">
        <v>105</v>
      </c>
    </row>
    <row r="6" spans="1:10" ht="12.75">
      <c r="A6" s="145">
        <v>1984</v>
      </c>
      <c r="B6" s="145">
        <v>4254</v>
      </c>
      <c r="C6" s="145">
        <v>1087</v>
      </c>
      <c r="D6" s="18">
        <f>C6/B6</f>
        <v>0.2555242125058768</v>
      </c>
      <c r="E6" s="145">
        <v>320</v>
      </c>
      <c r="F6" s="145">
        <v>18</v>
      </c>
      <c r="G6" s="18">
        <f>F6/E6</f>
        <v>0.05625</v>
      </c>
      <c r="H6" s="14">
        <f>B6+E6</f>
        <v>4574</v>
      </c>
      <c r="I6" s="14">
        <f>C6+F6</f>
        <v>1105</v>
      </c>
      <c r="J6" s="18">
        <f>I6/H6</f>
        <v>0.24158285964145168</v>
      </c>
    </row>
    <row r="7" spans="1:10" ht="12.75">
      <c r="A7" s="145">
        <v>1985</v>
      </c>
      <c r="B7" s="145">
        <v>7984</v>
      </c>
      <c r="C7" s="145">
        <v>1759</v>
      </c>
      <c r="D7" s="18">
        <f aca="true" t="shared" si="0" ref="D7:D31">C7/B7</f>
        <v>0.22031563126252504</v>
      </c>
      <c r="E7" s="145">
        <v>939</v>
      </c>
      <c r="F7" s="145">
        <v>42</v>
      </c>
      <c r="G7" s="18">
        <f aca="true" t="shared" si="1" ref="G7:G17">F7/E7</f>
        <v>0.04472843450479233</v>
      </c>
      <c r="H7" s="14">
        <f aca="true" t="shared" si="2" ref="H7:H17">B7+E7</f>
        <v>8923</v>
      </c>
      <c r="I7" s="14">
        <f aca="true" t="shared" si="3" ref="I7:I17">C7+F7</f>
        <v>1801</v>
      </c>
      <c r="J7" s="18">
        <f aca="true" t="shared" si="4" ref="J7:J18">I7/H7</f>
        <v>0.2018379468788524</v>
      </c>
    </row>
    <row r="8" spans="1:10" ht="12.75">
      <c r="A8" s="145">
        <v>1986</v>
      </c>
      <c r="B8" s="145">
        <v>10202</v>
      </c>
      <c r="C8" s="145">
        <v>2176</v>
      </c>
      <c r="D8" s="18">
        <f t="shared" si="0"/>
        <v>0.21329151146833955</v>
      </c>
      <c r="E8" s="145">
        <v>642</v>
      </c>
      <c r="F8" s="145">
        <v>39</v>
      </c>
      <c r="G8" s="18">
        <f t="shared" si="1"/>
        <v>0.06074766355140187</v>
      </c>
      <c r="H8" s="14">
        <f t="shared" si="2"/>
        <v>10844</v>
      </c>
      <c r="I8" s="14">
        <f t="shared" si="3"/>
        <v>2215</v>
      </c>
      <c r="J8" s="18">
        <f t="shared" si="4"/>
        <v>0.20426042050903725</v>
      </c>
    </row>
    <row r="9" spans="1:10" ht="12.75">
      <c r="A9" s="145">
        <v>1987</v>
      </c>
      <c r="B9" s="145">
        <v>19414</v>
      </c>
      <c r="C9" s="145">
        <v>3245</v>
      </c>
      <c r="D9" s="18">
        <f t="shared" si="0"/>
        <v>0.16714741938807046</v>
      </c>
      <c r="E9" s="145">
        <v>1623</v>
      </c>
      <c r="F9" s="145">
        <v>98</v>
      </c>
      <c r="G9" s="18">
        <f t="shared" si="1"/>
        <v>0.06038200862600123</v>
      </c>
      <c r="H9" s="14">
        <f t="shared" si="2"/>
        <v>21037</v>
      </c>
      <c r="I9" s="14">
        <f t="shared" si="3"/>
        <v>3343</v>
      </c>
      <c r="J9" s="18">
        <f t="shared" si="4"/>
        <v>0.1589104910395969</v>
      </c>
    </row>
    <row r="10" spans="1:10" ht="12.75">
      <c r="A10" s="145">
        <v>1988</v>
      </c>
      <c r="B10" s="145">
        <v>21764</v>
      </c>
      <c r="C10" s="145">
        <v>3854</v>
      </c>
      <c r="D10" s="18">
        <f t="shared" si="0"/>
        <v>0.1770814188568278</v>
      </c>
      <c r="E10" s="145">
        <v>998</v>
      </c>
      <c r="F10" s="145">
        <v>54</v>
      </c>
      <c r="G10" s="18">
        <f t="shared" si="1"/>
        <v>0.05410821643286573</v>
      </c>
      <c r="H10" s="14">
        <f t="shared" si="2"/>
        <v>22762</v>
      </c>
      <c r="I10" s="14">
        <f t="shared" si="3"/>
        <v>3908</v>
      </c>
      <c r="J10" s="18">
        <f t="shared" si="4"/>
        <v>0.17168965820226695</v>
      </c>
    </row>
    <row r="11" spans="1:10" ht="12.75">
      <c r="A11" s="145">
        <v>1989</v>
      </c>
      <c r="B11" s="145">
        <v>33939</v>
      </c>
      <c r="C11" s="145">
        <v>4889</v>
      </c>
      <c r="D11" s="18">
        <f t="shared" si="0"/>
        <v>0.14405256489584253</v>
      </c>
      <c r="E11" s="145">
        <v>1445</v>
      </c>
      <c r="F11" s="145">
        <v>70</v>
      </c>
      <c r="G11" s="18">
        <f t="shared" si="1"/>
        <v>0.04844290657439446</v>
      </c>
      <c r="H11" s="14">
        <f t="shared" si="2"/>
        <v>35384</v>
      </c>
      <c r="I11" s="14">
        <f t="shared" si="3"/>
        <v>4959</v>
      </c>
      <c r="J11" s="18">
        <f t="shared" si="4"/>
        <v>0.14014808953199187</v>
      </c>
    </row>
    <row r="12" spans="1:10" ht="12.75">
      <c r="A12" s="145">
        <v>1990</v>
      </c>
      <c r="B12" s="145">
        <v>31204</v>
      </c>
      <c r="C12" s="145">
        <v>4376</v>
      </c>
      <c r="D12" s="18">
        <f t="shared" si="0"/>
        <v>0.1402384309703884</v>
      </c>
      <c r="E12" s="145">
        <v>640</v>
      </c>
      <c r="F12" s="145">
        <v>24</v>
      </c>
      <c r="G12" s="18">
        <f t="shared" si="1"/>
        <v>0.0375</v>
      </c>
      <c r="H12" s="14">
        <f t="shared" si="2"/>
        <v>31844</v>
      </c>
      <c r="I12" s="14">
        <f t="shared" si="3"/>
        <v>4400</v>
      </c>
      <c r="J12" s="18">
        <f t="shared" si="4"/>
        <v>0.13817359628187414</v>
      </c>
    </row>
    <row r="13" spans="1:10" ht="12.75">
      <c r="A13" s="145">
        <v>1991</v>
      </c>
      <c r="B13" s="145">
        <v>45155</v>
      </c>
      <c r="C13" s="145">
        <v>7229</v>
      </c>
      <c r="D13" s="18">
        <f t="shared" si="0"/>
        <v>0.16009301295537592</v>
      </c>
      <c r="E13" s="145">
        <v>976</v>
      </c>
      <c r="F13" s="145">
        <v>36</v>
      </c>
      <c r="G13" s="18">
        <f t="shared" si="1"/>
        <v>0.036885245901639344</v>
      </c>
      <c r="H13" s="14">
        <f t="shared" si="2"/>
        <v>46131</v>
      </c>
      <c r="I13" s="14">
        <f t="shared" si="3"/>
        <v>7265</v>
      </c>
      <c r="J13" s="18">
        <f t="shared" si="4"/>
        <v>0.15748628904641132</v>
      </c>
    </row>
    <row r="14" spans="1:10" ht="12.75">
      <c r="A14" s="145">
        <v>1992</v>
      </c>
      <c r="B14" s="145">
        <v>49928</v>
      </c>
      <c r="C14" s="145">
        <v>7637</v>
      </c>
      <c r="D14" s="18">
        <f t="shared" si="0"/>
        <v>0.15296026277840089</v>
      </c>
      <c r="E14" s="145">
        <v>677</v>
      </c>
      <c r="F14" s="145">
        <v>28</v>
      </c>
      <c r="G14" s="18">
        <f t="shared" si="1"/>
        <v>0.0413589364844904</v>
      </c>
      <c r="H14" s="14">
        <f t="shared" si="2"/>
        <v>50605</v>
      </c>
      <c r="I14" s="14">
        <f t="shared" si="3"/>
        <v>7665</v>
      </c>
      <c r="J14" s="18">
        <f t="shared" si="4"/>
        <v>0.15146724631953365</v>
      </c>
    </row>
    <row r="15" spans="1:10" ht="12.75">
      <c r="A15" s="145">
        <v>1993</v>
      </c>
      <c r="B15" s="145">
        <v>87461</v>
      </c>
      <c r="C15" s="145">
        <v>10245</v>
      </c>
      <c r="D15" s="18">
        <f t="shared" si="0"/>
        <v>0.11713792433198797</v>
      </c>
      <c r="E15" s="145">
        <v>1564</v>
      </c>
      <c r="F15" s="145">
        <v>42</v>
      </c>
      <c r="G15" s="18">
        <f t="shared" si="1"/>
        <v>0.026854219948849106</v>
      </c>
      <c r="H15" s="14">
        <f t="shared" si="2"/>
        <v>89025</v>
      </c>
      <c r="I15" s="14">
        <f t="shared" si="3"/>
        <v>10287</v>
      </c>
      <c r="J15" s="18">
        <f t="shared" si="4"/>
        <v>0.11555181128896377</v>
      </c>
    </row>
    <row r="16" spans="1:10" ht="12.75">
      <c r="A16" s="145">
        <v>1994</v>
      </c>
      <c r="B16" s="145">
        <v>91870</v>
      </c>
      <c r="C16" s="145">
        <v>7538</v>
      </c>
      <c r="D16" s="18">
        <f t="shared" si="0"/>
        <v>0.08205072384891694</v>
      </c>
      <c r="E16" s="145">
        <v>1216</v>
      </c>
      <c r="F16" s="145">
        <v>36</v>
      </c>
      <c r="G16" s="18">
        <f t="shared" si="1"/>
        <v>0.029605263157894735</v>
      </c>
      <c r="H16" s="14">
        <f t="shared" si="2"/>
        <v>93086</v>
      </c>
      <c r="I16" s="14">
        <f t="shared" si="3"/>
        <v>7574</v>
      </c>
      <c r="J16" s="18">
        <f t="shared" si="4"/>
        <v>0.08136561889005865</v>
      </c>
    </row>
    <row r="17" spans="1:10" ht="12.75">
      <c r="A17" s="145">
        <v>1995</v>
      </c>
      <c r="B17" s="145">
        <v>141246</v>
      </c>
      <c r="C17" s="145">
        <v>7822</v>
      </c>
      <c r="D17" s="18">
        <f t="shared" si="0"/>
        <v>0.055378559392832365</v>
      </c>
      <c r="E17" s="145">
        <v>3922</v>
      </c>
      <c r="F17" s="145">
        <v>53</v>
      </c>
      <c r="G17" s="18">
        <f t="shared" si="1"/>
        <v>0.013513513513513514</v>
      </c>
      <c r="H17" s="14">
        <f t="shared" si="2"/>
        <v>145168</v>
      </c>
      <c r="I17" s="14">
        <f t="shared" si="3"/>
        <v>7875</v>
      </c>
      <c r="J17" s="18">
        <f t="shared" si="4"/>
        <v>0.05424749256034388</v>
      </c>
    </row>
    <row r="18" spans="1:10" ht="12.75">
      <c r="A18" s="146" t="s">
        <v>102</v>
      </c>
      <c r="B18" s="146">
        <f>SUM(B6:B17)</f>
        <v>544421</v>
      </c>
      <c r="C18" s="146">
        <f>SUM(C6:C17)</f>
        <v>61857</v>
      </c>
      <c r="D18" s="147">
        <f t="shared" si="0"/>
        <v>0.11361979056649174</v>
      </c>
      <c r="E18" s="146">
        <f>SUM(E6:E17)</f>
        <v>14962</v>
      </c>
      <c r="F18" s="146">
        <f>SUM(F6:F17)</f>
        <v>540</v>
      </c>
      <c r="G18" s="147">
        <f aca="true" t="shared" si="5" ref="G18:G29">F18/E18</f>
        <v>0.036091431626787865</v>
      </c>
      <c r="H18" s="146">
        <f>SUM(H6:H17)</f>
        <v>559383</v>
      </c>
      <c r="I18" s="146">
        <f>SUM(I6:I17)</f>
        <v>62397</v>
      </c>
      <c r="J18" s="147">
        <f t="shared" si="4"/>
        <v>0.11154611420082483</v>
      </c>
    </row>
    <row r="19" spans="1:10" ht="12.75">
      <c r="A19" s="145">
        <v>1996</v>
      </c>
      <c r="B19" s="145">
        <v>122478</v>
      </c>
      <c r="C19" s="145">
        <v>22302</v>
      </c>
      <c r="D19" s="18">
        <f t="shared" si="0"/>
        <v>0.18208984470680448</v>
      </c>
      <c r="E19" s="145">
        <v>1642</v>
      </c>
      <c r="F19" s="145">
        <v>17</v>
      </c>
      <c r="G19" s="18">
        <f t="shared" si="5"/>
        <v>0.010353227771010963</v>
      </c>
      <c r="H19" s="14">
        <f aca="true" t="shared" si="6" ref="H19:H29">B19+E19</f>
        <v>124120</v>
      </c>
      <c r="I19" s="14">
        <f aca="true" t="shared" si="7" ref="I19:I29">C19+F19</f>
        <v>22319</v>
      </c>
      <c r="J19" s="18">
        <f aca="true" t="shared" si="8" ref="J19:J31">I19/H19</f>
        <v>0.17981791814373188</v>
      </c>
    </row>
    <row r="20" spans="1:10" ht="12.75">
      <c r="A20" s="145">
        <v>1997</v>
      </c>
      <c r="B20" s="145">
        <v>147483</v>
      </c>
      <c r="C20" s="145">
        <v>21489</v>
      </c>
      <c r="D20" s="18">
        <f t="shared" si="0"/>
        <v>0.1457049287036472</v>
      </c>
      <c r="E20" s="145">
        <v>4157</v>
      </c>
      <c r="F20" s="145">
        <v>43</v>
      </c>
      <c r="G20" s="18">
        <f t="shared" si="5"/>
        <v>0.010343998075535241</v>
      </c>
      <c r="H20" s="14">
        <f t="shared" si="6"/>
        <v>151640</v>
      </c>
      <c r="I20" s="14">
        <f t="shared" si="7"/>
        <v>21532</v>
      </c>
      <c r="J20" s="18">
        <f t="shared" si="8"/>
        <v>0.14199419678185177</v>
      </c>
    </row>
    <row r="21" spans="1:10" ht="12.75">
      <c r="A21" s="145">
        <v>1998</v>
      </c>
      <c r="B21" s="145">
        <v>133441</v>
      </c>
      <c r="C21" s="145">
        <v>15843</v>
      </c>
      <c r="D21" s="18">
        <f t="shared" si="0"/>
        <v>0.11872662824769</v>
      </c>
      <c r="E21" s="145">
        <v>2032</v>
      </c>
      <c r="F21" s="145">
        <v>20</v>
      </c>
      <c r="G21" s="18">
        <f t="shared" si="5"/>
        <v>0.00984251968503937</v>
      </c>
      <c r="H21" s="14">
        <f t="shared" si="6"/>
        <v>135473</v>
      </c>
      <c r="I21" s="14">
        <f t="shared" si="7"/>
        <v>15863</v>
      </c>
      <c r="J21" s="18">
        <f t="shared" si="8"/>
        <v>0.11709344297387671</v>
      </c>
    </row>
    <row r="22" spans="1:10" ht="12.75">
      <c r="A22" s="145">
        <v>1999</v>
      </c>
      <c r="B22" s="145">
        <v>156886</v>
      </c>
      <c r="C22" s="145">
        <v>13868</v>
      </c>
      <c r="D22" s="18">
        <f t="shared" si="0"/>
        <v>0.08839539538263452</v>
      </c>
      <c r="E22" s="145">
        <v>5572</v>
      </c>
      <c r="F22" s="145">
        <v>23</v>
      </c>
      <c r="G22" s="18">
        <f t="shared" si="5"/>
        <v>0.004127781765972721</v>
      </c>
      <c r="H22" s="14">
        <f t="shared" si="6"/>
        <v>162458</v>
      </c>
      <c r="I22" s="14">
        <f t="shared" si="7"/>
        <v>13891</v>
      </c>
      <c r="J22" s="18">
        <f t="shared" si="8"/>
        <v>0.08550517672259907</v>
      </c>
    </row>
    <row r="23" spans="1:10" ht="12.75">
      <c r="A23" s="145">
        <v>2000</v>
      </c>
      <c r="B23" s="145">
        <v>171706</v>
      </c>
      <c r="C23" s="145">
        <v>12433</v>
      </c>
      <c r="D23" s="18">
        <f t="shared" si="0"/>
        <v>0.07240865199818294</v>
      </c>
      <c r="E23" s="145">
        <v>4764</v>
      </c>
      <c r="F23" s="145">
        <v>8</v>
      </c>
      <c r="G23" s="18">
        <f t="shared" si="5"/>
        <v>0.0016792611251049538</v>
      </c>
      <c r="H23" s="14">
        <f t="shared" si="6"/>
        <v>176470</v>
      </c>
      <c r="I23" s="14">
        <f t="shared" si="7"/>
        <v>12441</v>
      </c>
      <c r="J23" s="18">
        <f t="shared" si="8"/>
        <v>0.07049923499744999</v>
      </c>
    </row>
    <row r="24" spans="1:10" ht="12.75">
      <c r="A24" s="145">
        <v>2001</v>
      </c>
      <c r="B24" s="145">
        <v>167118</v>
      </c>
      <c r="C24" s="145">
        <v>11924</v>
      </c>
      <c r="D24" s="18">
        <f t="shared" si="0"/>
        <v>0.07135078208212162</v>
      </c>
      <c r="E24" s="145">
        <v>4384</v>
      </c>
      <c r="F24" s="145">
        <v>10</v>
      </c>
      <c r="G24" s="18">
        <f t="shared" si="5"/>
        <v>0.002281021897810219</v>
      </c>
      <c r="H24" s="14">
        <f t="shared" si="6"/>
        <v>171502</v>
      </c>
      <c r="I24" s="14">
        <f t="shared" si="7"/>
        <v>11934</v>
      </c>
      <c r="J24" s="18">
        <f t="shared" si="8"/>
        <v>0.06958519434175695</v>
      </c>
    </row>
    <row r="25" spans="1:10" ht="12.75">
      <c r="A25" s="145">
        <v>2002</v>
      </c>
      <c r="B25" s="145">
        <v>252765</v>
      </c>
      <c r="C25" s="145">
        <v>10116</v>
      </c>
      <c r="D25" s="18">
        <f t="shared" si="0"/>
        <v>0.04002136371728681</v>
      </c>
      <c r="E25" s="145">
        <v>4525</v>
      </c>
      <c r="F25" s="145">
        <v>9</v>
      </c>
      <c r="G25" s="18">
        <f t="shared" si="5"/>
        <v>0.001988950276243094</v>
      </c>
      <c r="H25" s="14">
        <f t="shared" si="6"/>
        <v>257290</v>
      </c>
      <c r="I25" s="14">
        <f t="shared" si="7"/>
        <v>10125</v>
      </c>
      <c r="J25" s="18">
        <f t="shared" si="8"/>
        <v>0.03935248163550857</v>
      </c>
    </row>
    <row r="26" spans="1:10" ht="12.75">
      <c r="A26" s="145">
        <v>2003</v>
      </c>
      <c r="B26" s="145">
        <v>89697</v>
      </c>
      <c r="C26" s="145">
        <v>2933</v>
      </c>
      <c r="D26" s="18">
        <f t="shared" si="0"/>
        <v>0.03269897543953532</v>
      </c>
      <c r="E26" s="145">
        <v>1417</v>
      </c>
      <c r="F26" s="145">
        <v>4</v>
      </c>
      <c r="G26" s="18">
        <f t="shared" si="5"/>
        <v>0.0028228652081863093</v>
      </c>
      <c r="H26" s="14">
        <f t="shared" si="6"/>
        <v>91114</v>
      </c>
      <c r="I26" s="14">
        <f t="shared" si="7"/>
        <v>2937</v>
      </c>
      <c r="J26" s="18">
        <f t="shared" si="8"/>
        <v>0.03223434378909937</v>
      </c>
    </row>
    <row r="27" spans="1:10" ht="12.75">
      <c r="A27" s="145">
        <v>2004</v>
      </c>
      <c r="B27" s="145">
        <v>50959</v>
      </c>
      <c r="C27" s="145">
        <v>1755</v>
      </c>
      <c r="D27" s="18">
        <f t="shared" si="0"/>
        <v>0.0344394513236131</v>
      </c>
      <c r="E27" s="145">
        <v>490</v>
      </c>
      <c r="F27" s="145">
        <v>0</v>
      </c>
      <c r="G27" s="18">
        <f t="shared" si="5"/>
        <v>0</v>
      </c>
      <c r="H27" s="14">
        <f t="shared" si="6"/>
        <v>51449</v>
      </c>
      <c r="I27" s="14">
        <f t="shared" si="7"/>
        <v>1755</v>
      </c>
      <c r="J27" s="18">
        <f t="shared" si="8"/>
        <v>0.034111450173958675</v>
      </c>
    </row>
    <row r="28" spans="1:10" ht="12.75">
      <c r="A28" s="145">
        <v>2005</v>
      </c>
      <c r="B28" s="145">
        <v>24443</v>
      </c>
      <c r="C28" s="145">
        <v>684</v>
      </c>
      <c r="D28" s="18">
        <f t="shared" si="0"/>
        <v>0.027983471750603443</v>
      </c>
      <c r="E28" s="145">
        <v>242</v>
      </c>
      <c r="F28" s="145">
        <v>0</v>
      </c>
      <c r="G28" s="18">
        <f t="shared" si="5"/>
        <v>0</v>
      </c>
      <c r="H28" s="14">
        <f t="shared" si="6"/>
        <v>24685</v>
      </c>
      <c r="I28" s="14">
        <f t="shared" si="7"/>
        <v>684</v>
      </c>
      <c r="J28" s="18">
        <f t="shared" si="8"/>
        <v>0.02770913510228884</v>
      </c>
    </row>
    <row r="29" spans="1:10" ht="12.75">
      <c r="A29" s="145">
        <v>2006</v>
      </c>
      <c r="B29" s="145">
        <v>367</v>
      </c>
      <c r="C29" s="145">
        <v>18</v>
      </c>
      <c r="D29" s="18">
        <f t="shared" si="0"/>
        <v>0.04904632152588556</v>
      </c>
      <c r="E29" s="145">
        <v>23</v>
      </c>
      <c r="F29" s="145">
        <v>0</v>
      </c>
      <c r="G29" s="18">
        <f t="shared" si="5"/>
        <v>0</v>
      </c>
      <c r="H29" s="14">
        <f t="shared" si="6"/>
        <v>390</v>
      </c>
      <c r="I29" s="14">
        <f t="shared" si="7"/>
        <v>18</v>
      </c>
      <c r="J29" s="18">
        <f t="shared" si="8"/>
        <v>0.046153846153846156</v>
      </c>
    </row>
    <row r="30" spans="1:12" ht="12.75">
      <c r="A30" s="148" t="s">
        <v>103</v>
      </c>
      <c r="B30" s="148">
        <f>SUM(B19:B29)</f>
        <v>1317343</v>
      </c>
      <c r="C30" s="148">
        <f>SUM(C19:C29)</f>
        <v>113365</v>
      </c>
      <c r="D30" s="147">
        <f t="shared" si="0"/>
        <v>0.08605579564319998</v>
      </c>
      <c r="E30" s="148">
        <f>SUM(E19:E29)</f>
        <v>29248</v>
      </c>
      <c r="F30" s="148">
        <f>SUM(F19:F29)</f>
        <v>134</v>
      </c>
      <c r="G30" s="147">
        <f>F30/E30</f>
        <v>0.004581509846827134</v>
      </c>
      <c r="H30" s="148">
        <f>SUM(H19:H29)</f>
        <v>1346591</v>
      </c>
      <c r="I30" s="148">
        <f>SUM(I19:I29)</f>
        <v>113499</v>
      </c>
      <c r="J30" s="147">
        <f t="shared" si="8"/>
        <v>0.0842861715249842</v>
      </c>
      <c r="L30" t="s">
        <v>109</v>
      </c>
    </row>
    <row r="31" spans="1:13" ht="12.75">
      <c r="A31" s="149" t="s">
        <v>3</v>
      </c>
      <c r="B31" s="149">
        <f>B30+B18</f>
        <v>1861764</v>
      </c>
      <c r="C31" s="149">
        <f>C30+C18</f>
        <v>175222</v>
      </c>
      <c r="D31" s="150">
        <f t="shared" si="0"/>
        <v>0.09411611783233535</v>
      </c>
      <c r="E31" s="149">
        <f>E30+E18</f>
        <v>44210</v>
      </c>
      <c r="F31" s="149">
        <f>F30+F18</f>
        <v>674</v>
      </c>
      <c r="G31" s="150">
        <f>F31/E31</f>
        <v>0.015245419588328432</v>
      </c>
      <c r="H31" s="149">
        <f>H30+H18</f>
        <v>1905974</v>
      </c>
      <c r="I31" s="149">
        <f>I30+I18</f>
        <v>175896</v>
      </c>
      <c r="J31" s="150">
        <f t="shared" si="8"/>
        <v>0.09228667337539756</v>
      </c>
      <c r="L31">
        <v>41950</v>
      </c>
      <c r="M31">
        <f>I31-L31</f>
        <v>133946</v>
      </c>
    </row>
  </sheetData>
  <sheetProtection/>
  <mergeCells count="3">
    <mergeCell ref="B4:D4"/>
    <mergeCell ref="E4:G4"/>
    <mergeCell ref="H4:J4"/>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W39"/>
  <sheetViews>
    <sheetView zoomScalePageLayoutView="0" workbookViewId="0" topLeftCell="A1">
      <selection activeCell="B11" sqref="B11"/>
    </sheetView>
  </sheetViews>
  <sheetFormatPr defaultColWidth="9.140625" defaultRowHeight="12.75"/>
  <cols>
    <col min="1" max="1" width="6.28125" style="0" customWidth="1"/>
    <col min="2" max="2" width="84.421875" style="0" customWidth="1"/>
    <col min="3" max="3" width="7.421875" style="219" bestFit="1" customWidth="1"/>
  </cols>
  <sheetData>
    <row r="1" ht="18">
      <c r="A1" s="31" t="s">
        <v>163</v>
      </c>
    </row>
    <row r="2" ht="15">
      <c r="A2" s="216" t="s">
        <v>116</v>
      </c>
    </row>
    <row r="4" spans="1:3" ht="15">
      <c r="A4" s="257" t="s">
        <v>5</v>
      </c>
      <c r="B4" s="217"/>
      <c r="C4" s="220" t="s">
        <v>127</v>
      </c>
    </row>
    <row r="5" spans="2:3" ht="12.75">
      <c r="B5" s="218" t="str">
        <f>+'(1) VINs tested'!A2</f>
        <v>51.366 (a)(1) The number of vehicles tested by model year and vehicle type</v>
      </c>
      <c r="C5" s="219">
        <v>1</v>
      </c>
    </row>
    <row r="6" spans="1:2" ht="15">
      <c r="A6" s="257" t="s">
        <v>117</v>
      </c>
      <c r="B6" s="217"/>
    </row>
    <row r="7" spans="2:3" ht="25.5">
      <c r="B7" s="218" t="s">
        <v>111</v>
      </c>
      <c r="C7" s="219">
        <v>2</v>
      </c>
    </row>
    <row r="8" spans="1:2" ht="15">
      <c r="A8" s="257" t="s">
        <v>136</v>
      </c>
      <c r="B8" s="217"/>
    </row>
    <row r="9" spans="2:3" ht="12.75">
      <c r="B9" s="218" t="str">
        <f>+'(2)(i) OBD'!A2</f>
        <v>51.366 (a)(2)(i) Initial OBDII Tests Failing by model year and vehicle type </v>
      </c>
      <c r="C9" s="219">
        <v>3</v>
      </c>
    </row>
    <row r="10" spans="1:2" ht="15">
      <c r="A10" s="257" t="s">
        <v>137</v>
      </c>
      <c r="B10" s="218"/>
    </row>
    <row r="11" spans="2:3" ht="12.75">
      <c r="B11" s="258" t="s">
        <v>135</v>
      </c>
      <c r="C11" s="219">
        <v>4</v>
      </c>
    </row>
    <row r="12" spans="1:2" ht="15">
      <c r="A12" s="257" t="s">
        <v>138</v>
      </c>
      <c r="B12" s="217"/>
    </row>
    <row r="13" spans="2:3" ht="12.75">
      <c r="B13" s="218" t="str">
        <f>'(2)(ii) OBD'!A2</f>
        <v>51.366 (a)(2)(ii) OBDII 1st Retests Failing by model year and vehicle type </v>
      </c>
      <c r="C13" s="219">
        <v>5</v>
      </c>
    </row>
    <row r="14" spans="2:3" ht="12.75">
      <c r="B14" s="218" t="str">
        <f>'(2)(iii) OBD'!A2</f>
        <v>51.366 (a)(2)(iii) OBD 1st Retests Passing by model year and vehicle type </v>
      </c>
      <c r="C14" s="219">
        <v>6</v>
      </c>
    </row>
    <row r="15" spans="1:2" ht="15">
      <c r="A15" s="257" t="s">
        <v>139</v>
      </c>
      <c r="B15" s="217"/>
    </row>
    <row r="16" spans="2:3" ht="12.75">
      <c r="B16" s="218" t="str">
        <f>'(2)(iv) OBD'!A2</f>
        <v>51.366 (a)(2)(iv) OBDII 2nd and Subsequent Retests Passing by model year and vehicle type </v>
      </c>
      <c r="C16" s="219">
        <v>7</v>
      </c>
    </row>
    <row r="17" spans="1:9" ht="15">
      <c r="A17" s="257" t="s">
        <v>118</v>
      </c>
      <c r="B17" s="223"/>
      <c r="C17" s="256"/>
      <c r="D17" s="223"/>
      <c r="E17" s="223"/>
      <c r="F17" s="223"/>
      <c r="G17" s="223"/>
      <c r="H17" s="223"/>
      <c r="I17" s="223"/>
    </row>
    <row r="18" spans="2:3" ht="12.75">
      <c r="B18" s="218" t="str">
        <f>'(2)(vi) Waivers'!A2</f>
        <v>51.366 (a)(2)(v) Initial Failing Emissions Tests Receiving a Waiver by model year and vehicle type </v>
      </c>
      <c r="C18" s="219">
        <v>8</v>
      </c>
    </row>
    <row r="19" spans="2:3" ht="12.75">
      <c r="B19" s="218" t="str">
        <f>'(2)(vi) No Outcome'!A2</f>
        <v>51.366 (a)(2)(vi) Vehicles with no known final outcome (regardless of reason)</v>
      </c>
      <c r="C19" s="219">
        <v>9</v>
      </c>
    </row>
    <row r="20" spans="1:2" ht="15">
      <c r="A20" s="257" t="s">
        <v>119</v>
      </c>
      <c r="B20" s="217"/>
    </row>
    <row r="21" spans="2:3" ht="12.75">
      <c r="B21" s="218" t="str">
        <f>'(2)(xi) Pass OBD'!A2</f>
        <v>51.366 (a)(2)(xi) Passing OBDII Tests by model year and vehicle type </v>
      </c>
      <c r="C21" s="219">
        <v>10</v>
      </c>
    </row>
    <row r="22" spans="2:3" ht="12.75">
      <c r="B22" s="218" t="str">
        <f>'(2)(xii) Fail OBD'!A2</f>
        <v>51.366 (a)(2)(xii) Failing OBDII Tests by model year and vehicle type </v>
      </c>
      <c r="C22" s="219">
        <v>11</v>
      </c>
    </row>
    <row r="23" spans="2:3" ht="25.5">
      <c r="B23" s="218" t="str">
        <f>'(2)(xix) MIL on no DTCs'!A2</f>
        <v>51.366 (a)(2)(xix) OBDII tests where the MIL is commanded on and no codes (DTCs) are stored by model year and vehicle type </v>
      </c>
      <c r="C23" s="219">
        <v>12</v>
      </c>
    </row>
    <row r="24" spans="2:3" ht="25.5">
      <c r="B24" s="218" t="str">
        <f>'(2)(xx) MIL off w  DTCs'!A2</f>
        <v>51.366 (a)(2)(xx) OBDII tests where the MIL is NOT commanded on but codes (DTCs) are stored by model year and vehicle type </v>
      </c>
      <c r="C24" s="219">
        <v>13</v>
      </c>
    </row>
    <row r="25" spans="2:3" ht="25.5">
      <c r="B25" s="218" t="str">
        <f>'(2)(xxi) MIL on w DTCs '!A2</f>
        <v>51.366 (a)(2)(xxi) OBDII tests where the MIL is commanded and codes (DTCs) are stored by model year and vehicle type.   </v>
      </c>
      <c r="C25" s="219">
        <v>14</v>
      </c>
    </row>
    <row r="26" spans="2:3" ht="25.5">
      <c r="B26" s="218" t="str">
        <f>'(2)(xxii) MIL off no DTCs '!A2</f>
        <v>51.366 (a)(2)(xxii) OBDII tests where the MIL is not commanded on and no codes (DTCs) are stored by model year and vehicle type </v>
      </c>
      <c r="C26" s="219">
        <v>15</v>
      </c>
    </row>
    <row r="27" spans="2:12" ht="12.75">
      <c r="B27" s="510" t="s">
        <v>140</v>
      </c>
      <c r="C27" s="511">
        <v>16</v>
      </c>
      <c r="D27" s="178"/>
      <c r="E27" s="178"/>
      <c r="F27" s="178"/>
      <c r="G27" s="178"/>
      <c r="H27" s="178"/>
      <c r="I27" s="178"/>
      <c r="J27" s="178"/>
      <c r="K27" s="178"/>
      <c r="L27" s="178"/>
    </row>
    <row r="28" spans="2:12" ht="12.75">
      <c r="B28" s="510"/>
      <c r="C28" s="511"/>
      <c r="D28" s="178"/>
      <c r="E28" s="178"/>
      <c r="F28" s="178"/>
      <c r="G28" s="178"/>
      <c r="H28" s="178"/>
      <c r="I28" s="178"/>
      <c r="J28" s="178"/>
      <c r="K28" s="178"/>
      <c r="L28" s="178"/>
    </row>
    <row r="29" spans="2:23" ht="12.75">
      <c r="B29" s="510" t="s">
        <v>141</v>
      </c>
      <c r="C29" s="511">
        <v>17</v>
      </c>
      <c r="D29" s="178"/>
      <c r="E29" s="178"/>
      <c r="F29" s="178"/>
      <c r="G29" s="178"/>
      <c r="H29" s="178"/>
      <c r="I29" s="178"/>
      <c r="J29" s="178"/>
      <c r="K29" s="178"/>
      <c r="L29" s="178"/>
      <c r="M29" s="178"/>
      <c r="N29" s="178"/>
      <c r="O29" s="178"/>
      <c r="P29" s="178"/>
      <c r="Q29" s="178"/>
      <c r="R29" s="178"/>
      <c r="S29" s="178"/>
      <c r="T29" s="178"/>
      <c r="U29" s="178"/>
      <c r="V29" s="178"/>
      <c r="W29" s="178"/>
    </row>
    <row r="30" spans="2:23" ht="12.75">
      <c r="B30" s="510"/>
      <c r="C30" s="511"/>
      <c r="D30" s="178"/>
      <c r="E30" s="178"/>
      <c r="F30" s="178"/>
      <c r="G30" s="178"/>
      <c r="H30" s="178"/>
      <c r="I30" s="178"/>
      <c r="J30" s="178"/>
      <c r="K30" s="178"/>
      <c r="L30" s="178"/>
      <c r="M30" s="178"/>
      <c r="N30" s="178"/>
      <c r="O30" s="178"/>
      <c r="P30" s="178"/>
      <c r="Q30" s="178"/>
      <c r="R30" s="178"/>
      <c r="S30" s="178"/>
      <c r="T30" s="178"/>
      <c r="U30" s="178"/>
      <c r="V30" s="178"/>
      <c r="W30" s="178"/>
    </row>
    <row r="31" spans="2:3" s="3" customFormat="1" ht="12.75">
      <c r="B31" s="307" t="s">
        <v>157</v>
      </c>
      <c r="C31" s="308">
        <v>18</v>
      </c>
    </row>
    <row r="32" ht="12.75">
      <c r="B32" s="253"/>
    </row>
    <row r="39" ht="12.75">
      <c r="B39" t="s">
        <v>48</v>
      </c>
    </row>
  </sheetData>
  <sheetProtection/>
  <mergeCells count="4">
    <mergeCell ref="B27:B28"/>
    <mergeCell ref="C27:C28"/>
    <mergeCell ref="B29:B30"/>
    <mergeCell ref="C29:C30"/>
  </mergeCells>
  <hyperlinks>
    <hyperlink ref="B5" location="'(1) VINs with diesel'!Print_Area" display="'(1) VINs with diesel'!Print_Area"/>
    <hyperlink ref="B7" location="'(1) Tests'!Print_Area" display="51.366 (a)(1) The number of total emissions tests (initial and retest) performed by model year and vehicle type"/>
    <hyperlink ref="B9" location="'(2)(i) OBD'!Print_Area" display="'(2)(i) OBD'!Print_Area"/>
    <hyperlink ref="B13" location="'(2)(ii) OBD'!Print_Area" display="'(2)(ii) OBD'!Print_Area"/>
    <hyperlink ref="B14" location="'(2)(iii) OBD'!Print_Area" display="'(2)(iii) OBD'!Print_Area"/>
    <hyperlink ref="B16" location="'(2)(iv) OBD'!Print_Area" display="'(2)(iv) OBD'!Print_Area"/>
    <hyperlink ref="B18" location="'(2)(vi) Waivers'!Print_Area" display="'(2)(vi) Waivers'!Print_Area"/>
    <hyperlink ref="B19" location="'(2)(vi) No Outcome'!Print_Area" display="'(2)(vi) No Outcome'!Print_Area"/>
    <hyperlink ref="B21" location="'(2)(xi) Pass OBD'!Print_Area" display="'(2)(xi) Pass OBD'!Print_Area"/>
    <hyperlink ref="B22" location="'(2)(xii) Fail OBD'!Print_Area" display="'(2)(xii) Fail OBD'!Print_Area"/>
    <hyperlink ref="B23" location="'(2)(xix) MIL on no DTCs'!Print_Area" display="'(2)(xix) MIL on no DTCs'!Print_Area"/>
    <hyperlink ref="B24" location="'(2)(xx) MIL off w  DTCs'!Print_Area" display="'(2)(xx) MIL off w  DTCs'!Print_Area"/>
    <hyperlink ref="B25" location="'(2)(xxi) MIL on w DTCs '!Print_Area" display="'(2)(xxi) MIL on w DTCs '!Print_Area"/>
    <hyperlink ref="B26" location="'(2)(xxii) MIL off no DTCs '!Print_Area" display="'(2)(xxii) MIL off no DTCs '!Print_Area"/>
    <hyperlink ref="B11" location="'(2)(i) Opacity'!A1" display="51.366 (a)(2)(v) Initial Diesel Tests Failing by Model Year "/>
    <hyperlink ref="B27:B28" location="'(2)(xxiii) Not Ready Failures'!A1" display="51.366 (a)(2)(xxiii) Readiness status indicates that the evaluation is not complete for any module supported by on-board diagnostic systems.   Fail OBD test for Not Ready condition."/>
    <hyperlink ref="B29:B30" location="'(2)(xxiii) Not Ready Turnaways'!A1" display="51.366 (a)(2)(xxiii) Readiness status indicates that the evaluation is not complete for any module supported by on-board diagnostic systems.   Turned away from OBD retest for Not Ready."/>
    <hyperlink ref="B31" location="'Table of Contents'!A1" display="Alternative OBD Tests"/>
  </hyperlinks>
  <printOptions/>
  <pageMargins left="0.75" right="0.75" top="1" bottom="1" header="0.5" footer="0.5"/>
  <pageSetup fitToHeight="2" fitToWidth="1" horizontalDpi="600" verticalDpi="600" orientation="portrait" scale="92" r:id="rId1"/>
</worksheet>
</file>

<file path=xl/worksheets/sheet5.xml><?xml version="1.0" encoding="utf-8"?>
<worksheet xmlns="http://schemas.openxmlformats.org/spreadsheetml/2006/main" xmlns:r="http://schemas.openxmlformats.org/officeDocument/2006/relationships">
  <sheetPr>
    <tabColor rgb="FFC00000"/>
  </sheetPr>
  <dimension ref="A5:F74"/>
  <sheetViews>
    <sheetView zoomScalePageLayoutView="0" workbookViewId="0" topLeftCell="A1">
      <selection activeCell="A1" sqref="A1"/>
    </sheetView>
  </sheetViews>
  <sheetFormatPr defaultColWidth="9.140625" defaultRowHeight="12.75"/>
  <sheetData>
    <row r="5" ht="15">
      <c r="A5" s="483" t="s">
        <v>191</v>
      </c>
    </row>
    <row r="6" spans="1:2" ht="12.75">
      <c r="A6" s="493">
        <f>'(2)(i) OBD'!U26+'(2)(i) Opacity'!I42</f>
        <v>3598964</v>
      </c>
      <c r="B6" s="493">
        <f>'(1) VINs tested'!I39</f>
        <v>3598964</v>
      </c>
    </row>
    <row r="7" ht="15">
      <c r="A7" s="483" t="s">
        <v>192</v>
      </c>
    </row>
    <row r="8" spans="1:2" ht="12.75">
      <c r="A8" s="124">
        <f>'(2)(i) OBD'!T26+'(2)(i) Opacity'!H42</f>
        <v>218631</v>
      </c>
      <c r="B8" s="129">
        <f>A8/A6</f>
        <v>0.06074831534852808</v>
      </c>
    </row>
    <row r="10" spans="1:2" ht="60">
      <c r="A10" s="484" t="s">
        <v>193</v>
      </c>
      <c r="B10" s="483" t="s">
        <v>194</v>
      </c>
    </row>
    <row r="11" spans="1:2" ht="15">
      <c r="A11" s="484"/>
      <c r="B11" s="43">
        <f>'(2)(i) OBD'!C26+'(2)(i) OBD'!F26+'(2)(i) OBD'!I26</f>
        <v>3481900</v>
      </c>
    </row>
    <row r="12" ht="15">
      <c r="B12" s="483" t="s">
        <v>195</v>
      </c>
    </row>
    <row r="13" spans="2:6" ht="12.75">
      <c r="B13" s="124">
        <f>'(2)(i) OBD'!B26+'(2)(i) OBD'!E26+'(2)(i) OBD'!H26</f>
        <v>215348</v>
      </c>
      <c r="C13" s="129">
        <f>B13/B11</f>
        <v>0.06184784169562595</v>
      </c>
      <c r="E13" s="124">
        <v>29266</v>
      </c>
      <c r="F13" s="129">
        <f>E13/B13</f>
        <v>0.13590096030610918</v>
      </c>
    </row>
    <row r="15" spans="1:2" ht="45">
      <c r="A15" s="484" t="s">
        <v>196</v>
      </c>
      <c r="B15" s="483" t="s">
        <v>194</v>
      </c>
    </row>
    <row r="16" ht="12.75">
      <c r="B16" s="124">
        <f>'(2)(i) OBD'!L26+'(2)(i) OBD'!O26+'(2)(i) OBD'!R26</f>
        <v>24705</v>
      </c>
    </row>
    <row r="17" ht="15">
      <c r="B17" s="483" t="s">
        <v>197</v>
      </c>
    </row>
    <row r="18" spans="2:3" ht="12.75">
      <c r="B18" s="124">
        <f>'(2)(i) OBD'!K26+'(2)(i) OBD'!N26+'(2)(i) OBD'!Q26</f>
        <v>1722</v>
      </c>
      <c r="C18" s="129">
        <f>B18/B16</f>
        <v>0.06970248937462052</v>
      </c>
    </row>
    <row r="19" ht="15">
      <c r="B19" s="483" t="s">
        <v>198</v>
      </c>
    </row>
    <row r="20" ht="12.75">
      <c r="B20" s="493">
        <f>'(2)(i) Opacity'!I42</f>
        <v>92359</v>
      </c>
    </row>
    <row r="21" ht="15">
      <c r="B21" s="483" t="s">
        <v>199</v>
      </c>
    </row>
    <row r="22" ht="12.75">
      <c r="B22" s="493">
        <f>B16+B20</f>
        <v>117064</v>
      </c>
    </row>
    <row r="25" ht="15">
      <c r="A25" s="483" t="s">
        <v>200</v>
      </c>
    </row>
    <row r="26" spans="2:3" ht="12.75">
      <c r="B26" s="124">
        <f>B11</f>
        <v>3481900</v>
      </c>
      <c r="C26" s="334" t="s">
        <v>30</v>
      </c>
    </row>
    <row r="27" spans="2:3" ht="12.75">
      <c r="B27" s="43">
        <f>'(2)(vi) No Outcome'!B29+'(2)(vi) No Outcome'!E29+'(2)(vi) No Outcome'!H29</f>
        <v>29266</v>
      </c>
      <c r="C27" s="334" t="s">
        <v>201</v>
      </c>
    </row>
    <row r="28" ht="12.75">
      <c r="B28" s="129">
        <f>B27/B26</f>
        <v>0.008405181079295786</v>
      </c>
    </row>
    <row r="29" ht="15">
      <c r="A29" s="483" t="s">
        <v>202</v>
      </c>
    </row>
    <row r="30" spans="2:3" ht="12.75">
      <c r="B30" s="124">
        <f>B16</f>
        <v>24705</v>
      </c>
      <c r="C30" s="334" t="s">
        <v>30</v>
      </c>
    </row>
    <row r="31" spans="2:3" ht="12.75">
      <c r="B31" s="124">
        <f>'(2)(vi) No Outcome'!K29+'(2)(vi) No Outcome'!N29+'(2)(vi) No Outcome'!Q29</f>
        <v>191</v>
      </c>
      <c r="C31" s="334" t="s">
        <v>201</v>
      </c>
    </row>
    <row r="32" ht="12.75">
      <c r="B32" s="129">
        <f>B31/B30</f>
        <v>0.007731228496255818</v>
      </c>
    </row>
    <row r="34" spans="1:4" ht="12.75">
      <c r="A34" s="136" t="s">
        <v>204</v>
      </c>
      <c r="B34" s="136"/>
      <c r="C34" s="136"/>
      <c r="D34" s="136"/>
    </row>
    <row r="35" ht="15">
      <c r="A35" s="483" t="s">
        <v>203</v>
      </c>
    </row>
    <row r="36" spans="2:3" ht="12.75">
      <c r="B36" s="124">
        <f>B27+B31</f>
        <v>29457</v>
      </c>
      <c r="C36" s="334" t="s">
        <v>205</v>
      </c>
    </row>
    <row r="37" spans="2:3" ht="12.75">
      <c r="B37" s="124">
        <f>B13+B18</f>
        <v>217070</v>
      </c>
      <c r="C37" s="334" t="s">
        <v>206</v>
      </c>
    </row>
    <row r="38" ht="12.75">
      <c r="B38" s="129">
        <f>B36/B37</f>
        <v>0.13570276869212697</v>
      </c>
    </row>
    <row r="40" ht="15">
      <c r="A40" s="483" t="s">
        <v>207</v>
      </c>
    </row>
    <row r="41" spans="2:3" ht="12.75">
      <c r="B41" s="124">
        <f>B36</f>
        <v>29457</v>
      </c>
      <c r="C41" s="334" t="s">
        <v>205</v>
      </c>
    </row>
    <row r="42" spans="2:3" ht="12.75">
      <c r="B42" s="124">
        <f>B11+B16</f>
        <v>3506605</v>
      </c>
      <c r="C42" s="334" t="s">
        <v>223</v>
      </c>
    </row>
    <row r="43" ht="12.75">
      <c r="B43" s="129">
        <f>B41/B42</f>
        <v>0.008400432897346578</v>
      </c>
    </row>
    <row r="45" ht="15">
      <c r="A45" s="485" t="s">
        <v>208</v>
      </c>
    </row>
    <row r="46" spans="2:3" ht="12.75">
      <c r="B46" s="124">
        <f>'(2)(vi) No Outcome'!T30</f>
        <v>41219</v>
      </c>
      <c r="C46" s="334" t="s">
        <v>205</v>
      </c>
    </row>
    <row r="47" spans="2:3" ht="12.75">
      <c r="B47" s="124">
        <f>B37</f>
        <v>217070</v>
      </c>
      <c r="C47" s="334" t="s">
        <v>206</v>
      </c>
    </row>
    <row r="48" ht="12.75">
      <c r="B48" s="129">
        <f>B46/B47</f>
        <v>0.18988805454461694</v>
      </c>
    </row>
    <row r="49" ht="12.75">
      <c r="B49" s="129">
        <f>B46/B42</f>
        <v>0.01175467439303828</v>
      </c>
    </row>
    <row r="51" ht="15">
      <c r="A51" s="483" t="s">
        <v>209</v>
      </c>
    </row>
    <row r="52" spans="2:3" ht="12.75">
      <c r="B52" s="124">
        <f>'(2)(iii) OBD'!T25</f>
        <v>140076</v>
      </c>
      <c r="C52" s="334" t="s">
        <v>210</v>
      </c>
    </row>
    <row r="53" spans="2:3" ht="12.75">
      <c r="B53" s="124">
        <f>'(2)(iii) OBD'!U25</f>
        <v>145566</v>
      </c>
      <c r="C53" s="334" t="s">
        <v>212</v>
      </c>
    </row>
    <row r="54" spans="2:3" ht="12.75">
      <c r="B54" s="124">
        <f>'(2)(iv) OBD'!T25</f>
        <v>17296</v>
      </c>
      <c r="C54" s="334" t="s">
        <v>211</v>
      </c>
    </row>
    <row r="55" spans="2:3" ht="12.75">
      <c r="B55" s="124">
        <f>'(2)(iv) OBD'!U25</f>
        <v>18590</v>
      </c>
      <c r="C55" s="334" t="s">
        <v>213</v>
      </c>
    </row>
    <row r="56" ht="12.75">
      <c r="B56" s="129">
        <f>(B52+B54)/(B53+B55)</f>
        <v>0.9586734569555788</v>
      </c>
    </row>
    <row r="58" ht="15">
      <c r="A58" s="483" t="s">
        <v>214</v>
      </c>
    </row>
    <row r="59" spans="1:3" ht="12.75">
      <c r="A59" s="486"/>
      <c r="B59" s="124">
        <f>'(2)(i) OBD'!U26</f>
        <v>3506605</v>
      </c>
      <c r="C59" s="334" t="s">
        <v>81</v>
      </c>
    </row>
    <row r="60" spans="1:3" ht="12.75">
      <c r="A60" s="487"/>
      <c r="B60" s="124">
        <f>'(2)(i) Opacity'!I42</f>
        <v>92359</v>
      </c>
      <c r="C60" s="334" t="s">
        <v>215</v>
      </c>
    </row>
    <row r="61" ht="12.75">
      <c r="B61" s="493">
        <f>B59+B60</f>
        <v>3598964</v>
      </c>
    </row>
    <row r="64" ht="15">
      <c r="A64" s="483" t="s">
        <v>216</v>
      </c>
    </row>
    <row r="65" ht="12.75">
      <c r="B65" s="493">
        <f>B61</f>
        <v>3598964</v>
      </c>
    </row>
    <row r="66" spans="2:3" ht="15">
      <c r="B66" s="488">
        <v>4720000</v>
      </c>
      <c r="C66" s="334" t="s">
        <v>220</v>
      </c>
    </row>
    <row r="67" ht="12.75">
      <c r="B67" s="129">
        <f>B65/B66</f>
        <v>0.762492372881356</v>
      </c>
    </row>
    <row r="69" ht="15">
      <c r="A69" s="483" t="s">
        <v>217</v>
      </c>
    </row>
    <row r="70" spans="2:3" ht="12.75">
      <c r="B70" s="124">
        <f>'(1) Total Tests'!I38</f>
        <v>3792605</v>
      </c>
      <c r="C70" t="s">
        <v>221</v>
      </c>
    </row>
    <row r="71" ht="13.5" thickBot="1"/>
    <row r="72" ht="45">
      <c r="A72" s="489" t="s">
        <v>218</v>
      </c>
    </row>
    <row r="73" spans="1:4" ht="15">
      <c r="A73" s="490" t="s">
        <v>81</v>
      </c>
      <c r="B73" s="124">
        <f>'(2)(i) OBD'!U26</f>
        <v>3506605</v>
      </c>
      <c r="C73" s="124">
        <f>'(1) VINs tested'!I39</f>
        <v>3598964</v>
      </c>
      <c r="D73" s="129">
        <f>B73/C73</f>
        <v>0.9743373370781147</v>
      </c>
    </row>
    <row r="74" spans="1:4" ht="30.75" thickBot="1">
      <c r="A74" s="491" t="s">
        <v>219</v>
      </c>
      <c r="B74" s="124">
        <f>'(2)(i) Opacity'!I42</f>
        <v>92359</v>
      </c>
      <c r="C74" s="124">
        <f>C73</f>
        <v>3598964</v>
      </c>
      <c r="D74" s="129">
        <f>B74/C74</f>
        <v>0.025662662921885297</v>
      </c>
    </row>
  </sheetData>
  <sheetProtection/>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P82"/>
  <sheetViews>
    <sheetView zoomScalePageLayoutView="0" workbookViewId="0" topLeftCell="A1">
      <selection activeCell="A1" sqref="A1"/>
    </sheetView>
  </sheetViews>
  <sheetFormatPr defaultColWidth="9.140625" defaultRowHeight="12.75"/>
  <cols>
    <col min="1" max="1" width="8.00390625" style="270" customWidth="1"/>
    <col min="2" max="2" width="12.28125" style="270" customWidth="1"/>
    <col min="3" max="3" width="9.28125" style="270" bestFit="1" customWidth="1"/>
    <col min="4" max="4" width="8.57421875" style="270" customWidth="1"/>
    <col min="5" max="5" width="7.140625" style="270" customWidth="1"/>
    <col min="6" max="6" width="8.00390625" style="270" customWidth="1"/>
    <col min="7" max="7" width="9.28125" style="270" customWidth="1"/>
    <col min="8" max="8" width="9.57421875" style="270" customWidth="1"/>
    <col min="9" max="9" width="15.140625" style="270" customWidth="1"/>
    <col min="10" max="10" width="9.140625" style="270" bestFit="1" customWidth="1"/>
    <col min="11" max="11" width="9.140625" style="270" customWidth="1"/>
    <col min="12" max="12" width="7.57421875" style="270" bestFit="1" customWidth="1"/>
    <col min="13" max="16384" width="9.140625" style="270" customWidth="1"/>
  </cols>
  <sheetData>
    <row r="1" ht="18">
      <c r="A1" s="31" t="s">
        <v>181</v>
      </c>
    </row>
    <row r="2" ht="12.75" customHeight="1">
      <c r="A2" s="271" t="s">
        <v>19</v>
      </c>
    </row>
    <row r="3" ht="12.75" customHeight="1"/>
    <row r="4" spans="1:9" ht="12.75">
      <c r="A4" s="521" t="s">
        <v>224</v>
      </c>
      <c r="B4" s="521"/>
      <c r="C4" s="521"/>
      <c r="D4" s="521"/>
      <c r="E4" s="521"/>
      <c r="F4" s="521"/>
      <c r="G4" s="521"/>
      <c r="H4" s="521"/>
      <c r="I4" s="521"/>
    </row>
    <row r="5" ht="13.5" thickBot="1"/>
    <row r="6" spans="1:9" ht="12.75" customHeight="1">
      <c r="A6" s="512" t="s">
        <v>8</v>
      </c>
      <c r="B6" s="519" t="s">
        <v>125</v>
      </c>
      <c r="C6" s="520"/>
      <c r="D6" s="520"/>
      <c r="E6" s="516" t="s">
        <v>20</v>
      </c>
      <c r="F6" s="517"/>
      <c r="G6" s="517"/>
      <c r="H6" s="518"/>
      <c r="I6" s="514" t="s">
        <v>7</v>
      </c>
    </row>
    <row r="7" spans="1:9" ht="12.75" customHeight="1" thickBot="1">
      <c r="A7" s="513"/>
      <c r="B7" s="366" t="s">
        <v>13</v>
      </c>
      <c r="C7" s="362" t="s">
        <v>121</v>
      </c>
      <c r="D7" s="362" t="s">
        <v>123</v>
      </c>
      <c r="E7" s="502" t="s">
        <v>120</v>
      </c>
      <c r="F7" s="503" t="s">
        <v>122</v>
      </c>
      <c r="G7" s="503" t="s">
        <v>124</v>
      </c>
      <c r="H7" s="504" t="s">
        <v>132</v>
      </c>
      <c r="I7" s="515"/>
    </row>
    <row r="8" spans="1:11" ht="12.75">
      <c r="A8" s="364">
        <v>1984</v>
      </c>
      <c r="B8" s="343"/>
      <c r="C8" s="344"/>
      <c r="D8" s="350"/>
      <c r="E8" s="500"/>
      <c r="F8" s="501"/>
      <c r="G8" s="501">
        <v>8</v>
      </c>
      <c r="H8" s="501">
        <v>291</v>
      </c>
      <c r="I8" s="336">
        <f>SUM(B8:H8)</f>
        <v>299</v>
      </c>
      <c r="K8" s="492"/>
    </row>
    <row r="9" spans="1:11" ht="12.75">
      <c r="A9" s="365">
        <v>1985</v>
      </c>
      <c r="B9" s="346"/>
      <c r="C9" s="347"/>
      <c r="D9" s="352"/>
      <c r="E9" s="370"/>
      <c r="F9" s="347"/>
      <c r="G9" s="347">
        <v>17</v>
      </c>
      <c r="H9" s="347">
        <v>502</v>
      </c>
      <c r="I9" s="337">
        <f aca="true" t="shared" si="0" ref="I9:I39">SUM(B9:H9)</f>
        <v>519</v>
      </c>
      <c r="K9" s="492"/>
    </row>
    <row r="10" spans="1:11" ht="12.75">
      <c r="A10" s="365">
        <v>1986</v>
      </c>
      <c r="B10" s="346"/>
      <c r="C10" s="347"/>
      <c r="D10" s="352"/>
      <c r="E10" s="370"/>
      <c r="F10" s="347"/>
      <c r="G10" s="347">
        <v>52</v>
      </c>
      <c r="H10" s="347">
        <v>629</v>
      </c>
      <c r="I10" s="337">
        <f t="shared" si="0"/>
        <v>681</v>
      </c>
      <c r="K10" s="492"/>
    </row>
    <row r="11" spans="1:11" ht="12.75">
      <c r="A11" s="365">
        <v>1987</v>
      </c>
      <c r="B11" s="346"/>
      <c r="C11" s="347"/>
      <c r="D11" s="352"/>
      <c r="E11" s="370"/>
      <c r="F11" s="347"/>
      <c r="G11" s="347">
        <v>72</v>
      </c>
      <c r="H11" s="347">
        <v>964</v>
      </c>
      <c r="I11" s="337">
        <f t="shared" si="0"/>
        <v>1036</v>
      </c>
      <c r="K11" s="492"/>
    </row>
    <row r="12" spans="1:11" ht="12.75">
      <c r="A12" s="365">
        <v>1988</v>
      </c>
      <c r="B12" s="346"/>
      <c r="C12" s="347"/>
      <c r="D12" s="352"/>
      <c r="E12" s="370"/>
      <c r="F12" s="347"/>
      <c r="G12" s="347">
        <v>56</v>
      </c>
      <c r="H12" s="347">
        <v>1006</v>
      </c>
      <c r="I12" s="337">
        <f t="shared" si="0"/>
        <v>1062</v>
      </c>
      <c r="K12" s="492"/>
    </row>
    <row r="13" spans="1:11" ht="12.75">
      <c r="A13" s="365">
        <v>1989</v>
      </c>
      <c r="B13" s="346"/>
      <c r="C13" s="347"/>
      <c r="D13" s="352"/>
      <c r="E13" s="370"/>
      <c r="F13" s="347"/>
      <c r="G13" s="347">
        <v>64</v>
      </c>
      <c r="H13" s="347">
        <v>792</v>
      </c>
      <c r="I13" s="337">
        <f t="shared" si="0"/>
        <v>856</v>
      </c>
      <c r="K13" s="492"/>
    </row>
    <row r="14" spans="1:11" ht="12.75">
      <c r="A14" s="365">
        <v>1990</v>
      </c>
      <c r="B14" s="346"/>
      <c r="C14" s="347"/>
      <c r="D14" s="352"/>
      <c r="E14" s="370"/>
      <c r="F14" s="347"/>
      <c r="G14" s="347">
        <v>39</v>
      </c>
      <c r="H14" s="347">
        <v>671</v>
      </c>
      <c r="I14" s="337">
        <f t="shared" si="0"/>
        <v>710</v>
      </c>
      <c r="K14" s="492"/>
    </row>
    <row r="15" spans="1:11" ht="12.75">
      <c r="A15" s="365">
        <v>1991</v>
      </c>
      <c r="B15" s="346"/>
      <c r="C15" s="347"/>
      <c r="D15" s="352"/>
      <c r="E15" s="370"/>
      <c r="F15" s="347"/>
      <c r="G15" s="347">
        <v>37</v>
      </c>
      <c r="H15" s="347">
        <v>547</v>
      </c>
      <c r="I15" s="337">
        <f t="shared" si="0"/>
        <v>584</v>
      </c>
      <c r="K15" s="492"/>
    </row>
    <row r="16" spans="1:11" ht="12.75">
      <c r="A16" s="365">
        <v>1992</v>
      </c>
      <c r="B16" s="346"/>
      <c r="C16" s="347"/>
      <c r="D16" s="352"/>
      <c r="E16" s="370"/>
      <c r="F16" s="347"/>
      <c r="G16" s="347">
        <v>46</v>
      </c>
      <c r="H16" s="347">
        <v>579</v>
      </c>
      <c r="I16" s="337">
        <f t="shared" si="0"/>
        <v>625</v>
      </c>
      <c r="K16" s="492"/>
    </row>
    <row r="17" spans="1:11" ht="12.75">
      <c r="A17" s="365">
        <v>1993</v>
      </c>
      <c r="B17" s="346"/>
      <c r="C17" s="347"/>
      <c r="D17" s="352"/>
      <c r="E17" s="370"/>
      <c r="F17" s="347"/>
      <c r="G17" s="347">
        <v>98</v>
      </c>
      <c r="H17" s="347">
        <v>847</v>
      </c>
      <c r="I17" s="337">
        <f t="shared" si="0"/>
        <v>945</v>
      </c>
      <c r="K17" s="492"/>
    </row>
    <row r="18" spans="1:11" ht="12.75">
      <c r="A18" s="365">
        <v>1994</v>
      </c>
      <c r="B18" s="346"/>
      <c r="C18" s="347"/>
      <c r="D18" s="352"/>
      <c r="E18" s="370"/>
      <c r="F18" s="347"/>
      <c r="G18" s="347">
        <v>184</v>
      </c>
      <c r="H18" s="347">
        <v>1244</v>
      </c>
      <c r="I18" s="337">
        <f t="shared" si="0"/>
        <v>1428</v>
      </c>
      <c r="K18" s="492"/>
    </row>
    <row r="19" spans="1:11" ht="12.75">
      <c r="A19" s="365">
        <v>1995</v>
      </c>
      <c r="B19" s="346"/>
      <c r="C19" s="347"/>
      <c r="D19" s="352"/>
      <c r="E19" s="370"/>
      <c r="F19" s="347"/>
      <c r="G19" s="347">
        <v>270</v>
      </c>
      <c r="H19" s="347">
        <v>2132</v>
      </c>
      <c r="I19" s="337">
        <f t="shared" si="0"/>
        <v>2402</v>
      </c>
      <c r="K19" s="492"/>
    </row>
    <row r="20" spans="1:11" ht="12.75">
      <c r="A20" s="365">
        <v>1996</v>
      </c>
      <c r="B20" s="346"/>
      <c r="C20" s="347"/>
      <c r="D20" s="352"/>
      <c r="E20" s="370"/>
      <c r="F20" s="347"/>
      <c r="G20" s="347">
        <v>273</v>
      </c>
      <c r="H20" s="347">
        <v>1665</v>
      </c>
      <c r="I20" s="337">
        <f t="shared" si="0"/>
        <v>1938</v>
      </c>
      <c r="K20" s="492"/>
    </row>
    <row r="21" spans="1:11" ht="12.75">
      <c r="A21" s="365">
        <v>1997</v>
      </c>
      <c r="B21" s="346"/>
      <c r="C21" s="347"/>
      <c r="D21" s="352"/>
      <c r="E21" s="370"/>
      <c r="F21" s="347"/>
      <c r="G21" s="347">
        <v>565</v>
      </c>
      <c r="H21" s="347">
        <v>2204</v>
      </c>
      <c r="I21" s="337">
        <f t="shared" si="0"/>
        <v>2769</v>
      </c>
      <c r="K21" s="492"/>
    </row>
    <row r="22" spans="1:16" ht="15">
      <c r="A22" s="365">
        <v>1998</v>
      </c>
      <c r="B22" s="346"/>
      <c r="C22" s="347"/>
      <c r="D22" s="352"/>
      <c r="E22" s="370"/>
      <c r="F22" s="347"/>
      <c r="G22" s="347">
        <v>228</v>
      </c>
      <c r="H22" s="347">
        <v>2419</v>
      </c>
      <c r="I22" s="337">
        <f t="shared" si="0"/>
        <v>2647</v>
      </c>
      <c r="K22" s="492"/>
      <c r="N22" s="507"/>
      <c r="O22" s="507"/>
      <c r="P22" s="183"/>
    </row>
    <row r="23" spans="1:16" ht="15">
      <c r="A23" s="365">
        <v>1999</v>
      </c>
      <c r="B23" s="480">
        <v>110424</v>
      </c>
      <c r="C23" s="479">
        <v>19937</v>
      </c>
      <c r="D23" s="352"/>
      <c r="E23" s="481">
        <v>236</v>
      </c>
      <c r="F23" s="479">
        <v>3</v>
      </c>
      <c r="G23" s="347">
        <v>772</v>
      </c>
      <c r="H23" s="347">
        <v>3541</v>
      </c>
      <c r="I23" s="337">
        <f t="shared" si="0"/>
        <v>134913</v>
      </c>
      <c r="K23" s="492"/>
      <c r="L23" s="492"/>
      <c r="N23" s="505"/>
      <c r="O23" s="506"/>
      <c r="P23" s="183"/>
    </row>
    <row r="24" spans="1:16" ht="12.75" customHeight="1">
      <c r="A24" s="365">
        <v>2000</v>
      </c>
      <c r="B24" s="480">
        <v>143378</v>
      </c>
      <c r="C24" s="479">
        <v>25335</v>
      </c>
      <c r="D24" s="352"/>
      <c r="E24" s="481">
        <v>262</v>
      </c>
      <c r="F24" s="479">
        <v>1</v>
      </c>
      <c r="G24" s="347">
        <v>747</v>
      </c>
      <c r="H24" s="347">
        <v>4116</v>
      </c>
      <c r="I24" s="337">
        <f t="shared" si="0"/>
        <v>173839</v>
      </c>
      <c r="K24" s="492"/>
      <c r="L24" s="492"/>
      <c r="N24" s="505"/>
      <c r="O24" s="506"/>
      <c r="P24" s="183"/>
    </row>
    <row r="25" spans="1:16" ht="12.75">
      <c r="A25" s="365">
        <v>2001</v>
      </c>
      <c r="B25" s="480">
        <v>153355</v>
      </c>
      <c r="C25" s="479">
        <v>28067</v>
      </c>
      <c r="D25" s="352"/>
      <c r="E25" s="481">
        <v>241</v>
      </c>
      <c r="F25" s="479">
        <v>3</v>
      </c>
      <c r="G25" s="347">
        <v>830</v>
      </c>
      <c r="H25" s="347">
        <v>3874</v>
      </c>
      <c r="I25" s="337">
        <f t="shared" si="0"/>
        <v>186370</v>
      </c>
      <c r="K25" s="492"/>
      <c r="L25" s="492"/>
      <c r="N25" s="183"/>
      <c r="O25" s="183"/>
      <c r="P25" s="183"/>
    </row>
    <row r="26" spans="1:12" ht="12.75">
      <c r="A26" s="365">
        <v>2002</v>
      </c>
      <c r="B26" s="480">
        <v>179193</v>
      </c>
      <c r="C26" s="479">
        <v>35150</v>
      </c>
      <c r="D26" s="352"/>
      <c r="E26" s="481">
        <v>426</v>
      </c>
      <c r="F26" s="479">
        <v>4</v>
      </c>
      <c r="G26" s="347">
        <v>886</v>
      </c>
      <c r="H26" s="347">
        <v>3532</v>
      </c>
      <c r="I26" s="337">
        <f t="shared" si="0"/>
        <v>219191</v>
      </c>
      <c r="K26" s="492"/>
      <c r="L26" s="492"/>
    </row>
    <row r="27" spans="1:12" ht="12.75">
      <c r="A27" s="365">
        <v>2003</v>
      </c>
      <c r="B27" s="480">
        <v>201620</v>
      </c>
      <c r="C27" s="479">
        <v>39261</v>
      </c>
      <c r="D27" s="352"/>
      <c r="E27" s="481">
        <v>491</v>
      </c>
      <c r="F27" s="479">
        <v>3</v>
      </c>
      <c r="G27" s="347">
        <v>844</v>
      </c>
      <c r="H27" s="347">
        <v>3597</v>
      </c>
      <c r="I27" s="337">
        <f t="shared" si="0"/>
        <v>245816</v>
      </c>
      <c r="K27" s="492"/>
      <c r="L27" s="492"/>
    </row>
    <row r="28" spans="1:12" ht="12.75">
      <c r="A28" s="365">
        <v>2004</v>
      </c>
      <c r="B28" s="480">
        <v>222654</v>
      </c>
      <c r="C28" s="479">
        <v>48462</v>
      </c>
      <c r="D28" s="352"/>
      <c r="E28" s="481">
        <v>190</v>
      </c>
      <c r="F28" s="479">
        <v>3</v>
      </c>
      <c r="G28" s="347">
        <v>1109</v>
      </c>
      <c r="H28" s="347">
        <v>5034</v>
      </c>
      <c r="I28" s="337">
        <f t="shared" si="0"/>
        <v>277452</v>
      </c>
      <c r="K28" s="492"/>
      <c r="L28" s="492"/>
    </row>
    <row r="29" spans="1:12" ht="12.75">
      <c r="A29" s="365">
        <v>2005</v>
      </c>
      <c r="B29" s="480">
        <v>238580</v>
      </c>
      <c r="C29" s="479">
        <v>46787</v>
      </c>
      <c r="D29" s="352"/>
      <c r="E29" s="481">
        <v>328</v>
      </c>
      <c r="F29" s="479">
        <v>11</v>
      </c>
      <c r="G29" s="347">
        <v>1922</v>
      </c>
      <c r="H29" s="347">
        <v>5955</v>
      </c>
      <c r="I29" s="337">
        <f t="shared" si="0"/>
        <v>293583</v>
      </c>
      <c r="K29" s="492"/>
      <c r="L29" s="492"/>
    </row>
    <row r="30" spans="1:12" ht="12.75">
      <c r="A30" s="365">
        <v>2006</v>
      </c>
      <c r="B30" s="480">
        <v>230858</v>
      </c>
      <c r="C30" s="479">
        <v>42514</v>
      </c>
      <c r="D30" s="352"/>
      <c r="E30" s="481">
        <v>291</v>
      </c>
      <c r="F30" s="479">
        <v>20</v>
      </c>
      <c r="G30" s="347">
        <v>2818</v>
      </c>
      <c r="H30" s="347">
        <v>6118</v>
      </c>
      <c r="I30" s="337">
        <f t="shared" si="0"/>
        <v>282619</v>
      </c>
      <c r="K30" s="492"/>
      <c r="L30" s="492"/>
    </row>
    <row r="31" spans="1:12" ht="12.75">
      <c r="A31" s="365">
        <v>2007</v>
      </c>
      <c r="B31" s="480">
        <v>249590</v>
      </c>
      <c r="C31" s="479">
        <v>40806</v>
      </c>
      <c r="D31" s="352"/>
      <c r="E31" s="481">
        <v>63</v>
      </c>
      <c r="F31" s="479">
        <v>22</v>
      </c>
      <c r="G31" s="347">
        <v>2611</v>
      </c>
      <c r="H31" s="347">
        <v>7214</v>
      </c>
      <c r="I31" s="337">
        <f t="shared" si="0"/>
        <v>300306</v>
      </c>
      <c r="K31" s="492"/>
      <c r="L31" s="492"/>
    </row>
    <row r="32" spans="1:12" ht="12.75">
      <c r="A32" s="365">
        <v>2008</v>
      </c>
      <c r="B32" s="480">
        <v>239232</v>
      </c>
      <c r="C32" s="479">
        <v>41482</v>
      </c>
      <c r="D32" s="482">
        <v>9794</v>
      </c>
      <c r="E32" s="481">
        <v>69</v>
      </c>
      <c r="F32" s="479">
        <v>22</v>
      </c>
      <c r="G32" s="347">
        <v>3176</v>
      </c>
      <c r="H32" s="347">
        <v>4266</v>
      </c>
      <c r="I32" s="337">
        <f t="shared" si="0"/>
        <v>298041</v>
      </c>
      <c r="K32" s="492"/>
      <c r="L32" s="492"/>
    </row>
    <row r="33" spans="1:12" ht="12.75">
      <c r="A33" s="365">
        <v>2009</v>
      </c>
      <c r="B33" s="480">
        <v>191395</v>
      </c>
      <c r="C33" s="479">
        <v>25625</v>
      </c>
      <c r="D33" s="482">
        <v>6100</v>
      </c>
      <c r="E33" s="481">
        <v>1071</v>
      </c>
      <c r="F33" s="479">
        <v>59</v>
      </c>
      <c r="G33" s="347">
        <v>991</v>
      </c>
      <c r="H33" s="347">
        <v>3112</v>
      </c>
      <c r="I33" s="337">
        <f t="shared" si="0"/>
        <v>228353</v>
      </c>
      <c r="K33" s="492"/>
      <c r="L33" s="492"/>
    </row>
    <row r="34" spans="1:12" ht="12.75">
      <c r="A34" s="365">
        <v>2010</v>
      </c>
      <c r="B34" s="480">
        <v>232792</v>
      </c>
      <c r="C34" s="479">
        <v>35510</v>
      </c>
      <c r="D34" s="482">
        <v>5676</v>
      </c>
      <c r="E34" s="481">
        <v>2189</v>
      </c>
      <c r="F34" s="479">
        <v>82</v>
      </c>
      <c r="G34" s="347">
        <v>1049</v>
      </c>
      <c r="H34" s="347">
        <v>3018</v>
      </c>
      <c r="I34" s="337">
        <f t="shared" si="0"/>
        <v>280316</v>
      </c>
      <c r="K34" s="492"/>
      <c r="L34" s="492"/>
    </row>
    <row r="35" spans="1:12" ht="12.75">
      <c r="A35" s="365">
        <v>2011</v>
      </c>
      <c r="B35" s="480">
        <v>236275</v>
      </c>
      <c r="C35" s="479">
        <v>42379</v>
      </c>
      <c r="D35" s="482">
        <v>8981</v>
      </c>
      <c r="E35" s="481">
        <v>2413</v>
      </c>
      <c r="F35" s="479">
        <v>152</v>
      </c>
      <c r="G35" s="347">
        <v>2632</v>
      </c>
      <c r="H35" s="347">
        <v>3275</v>
      </c>
      <c r="I35" s="337">
        <f t="shared" si="0"/>
        <v>296107</v>
      </c>
      <c r="K35" s="492"/>
      <c r="L35" s="492"/>
    </row>
    <row r="36" spans="1:12" ht="12.75">
      <c r="A36" s="365">
        <v>2012</v>
      </c>
      <c r="B36" s="480">
        <v>240933</v>
      </c>
      <c r="C36" s="479">
        <v>37071</v>
      </c>
      <c r="D36" s="482">
        <v>7121</v>
      </c>
      <c r="E36" s="481">
        <v>2820</v>
      </c>
      <c r="F36" s="479">
        <v>167</v>
      </c>
      <c r="G36" s="347">
        <v>1682</v>
      </c>
      <c r="H36" s="347">
        <v>4531</v>
      </c>
      <c r="I36" s="337">
        <f t="shared" si="0"/>
        <v>294325</v>
      </c>
      <c r="K36" s="492"/>
      <c r="L36" s="492"/>
    </row>
    <row r="37" spans="1:12" ht="12.75">
      <c r="A37" s="365">
        <v>2013</v>
      </c>
      <c r="B37" s="480">
        <v>56441</v>
      </c>
      <c r="C37" s="479">
        <v>7865</v>
      </c>
      <c r="D37" s="482">
        <v>694</v>
      </c>
      <c r="E37" s="481">
        <v>714</v>
      </c>
      <c r="F37" s="479">
        <v>27</v>
      </c>
      <c r="G37" s="347">
        <v>172</v>
      </c>
      <c r="H37" s="347">
        <v>2550</v>
      </c>
      <c r="I37" s="337">
        <f t="shared" si="0"/>
        <v>68463</v>
      </c>
      <c r="K37" s="492"/>
      <c r="L37" s="492"/>
    </row>
    <row r="38" spans="1:12" ht="13.5" thickBot="1">
      <c r="A38" s="365">
        <v>2014</v>
      </c>
      <c r="B38" s="480">
        <v>490</v>
      </c>
      <c r="C38" s="479">
        <v>65</v>
      </c>
      <c r="D38" s="482">
        <v>8</v>
      </c>
      <c r="E38" s="481">
        <v>5</v>
      </c>
      <c r="F38" s="479">
        <v>0</v>
      </c>
      <c r="G38" s="347">
        <v>4</v>
      </c>
      <c r="H38" s="347">
        <v>197</v>
      </c>
      <c r="I38" s="367">
        <f t="shared" si="0"/>
        <v>769</v>
      </c>
      <c r="K38" s="492"/>
      <c r="L38" s="492"/>
    </row>
    <row r="39" spans="1:13" ht="13.5" customHeight="1" thickBot="1">
      <c r="A39" s="335" t="s">
        <v>7</v>
      </c>
      <c r="B39" s="317">
        <f aca="true" t="shared" si="1" ref="B39:H39">SUM(B8:B38)</f>
        <v>2927210</v>
      </c>
      <c r="C39" s="277">
        <f t="shared" si="1"/>
        <v>516316</v>
      </c>
      <c r="D39" s="327">
        <f t="shared" si="1"/>
        <v>38374</v>
      </c>
      <c r="E39" s="311">
        <f t="shared" si="1"/>
        <v>11809</v>
      </c>
      <c r="F39" s="277">
        <f t="shared" si="1"/>
        <v>579</v>
      </c>
      <c r="G39" s="277">
        <f t="shared" si="1"/>
        <v>24254</v>
      </c>
      <c r="H39" s="327">
        <f t="shared" si="1"/>
        <v>80422</v>
      </c>
      <c r="I39" s="368">
        <f t="shared" si="0"/>
        <v>3598964</v>
      </c>
      <c r="K39" s="492"/>
      <c r="L39" s="492"/>
      <c r="M39" s="492"/>
    </row>
    <row r="40" spans="1:11" ht="12.75">
      <c r="A40" s="278"/>
      <c r="B40" s="279"/>
      <c r="C40" s="279"/>
      <c r="D40" s="279"/>
      <c r="E40" s="279"/>
      <c r="F40" s="279"/>
      <c r="G40" s="279"/>
      <c r="H40" s="279"/>
      <c r="I40" s="279"/>
      <c r="K40" s="492"/>
    </row>
    <row r="41" spans="1:12" ht="12.75">
      <c r="A41" s="278"/>
      <c r="B41" s="279"/>
      <c r="C41" s="279"/>
      <c r="D41" s="279"/>
      <c r="E41" s="310"/>
      <c r="F41" s="310"/>
      <c r="G41" s="310"/>
      <c r="H41" s="310"/>
      <c r="I41" s="279" t="s">
        <v>48</v>
      </c>
      <c r="J41" s="279"/>
      <c r="K41" s="492"/>
      <c r="L41" s="492"/>
    </row>
    <row r="42" ht="12.75">
      <c r="G42" s="492"/>
    </row>
    <row r="62" spans="4:8" ht="12.75">
      <c r="D62" s="280"/>
      <c r="E62" s="223"/>
      <c r="F62" s="223"/>
      <c r="G62" s="223"/>
      <c r="H62" s="223"/>
    </row>
    <row r="66" spans="1:2" ht="12.75" customHeight="1">
      <c r="A66" s="281" t="s">
        <v>151</v>
      </c>
      <c r="B66" s="281" t="s">
        <v>143</v>
      </c>
    </row>
    <row r="67" spans="1:2" ht="12.75">
      <c r="A67" s="3" t="s">
        <v>13</v>
      </c>
      <c r="B67" s="3" t="s">
        <v>144</v>
      </c>
    </row>
    <row r="68" spans="1:2" ht="12.75">
      <c r="A68" s="3" t="s">
        <v>120</v>
      </c>
      <c r="B68" s="3" t="s">
        <v>145</v>
      </c>
    </row>
    <row r="69" spans="1:2" ht="12.75">
      <c r="A69" s="3" t="s">
        <v>121</v>
      </c>
      <c r="B69" s="3" t="s">
        <v>146</v>
      </c>
    </row>
    <row r="70" spans="1:9" s="223" customFormat="1" ht="12.75">
      <c r="A70" s="3" t="s">
        <v>122</v>
      </c>
      <c r="B70" s="3" t="s">
        <v>147</v>
      </c>
      <c r="C70" s="270"/>
      <c r="E70" s="270"/>
      <c r="F70" s="270"/>
      <c r="G70" s="270"/>
      <c r="H70" s="270"/>
      <c r="I70" s="270"/>
    </row>
    <row r="71" spans="1:2" ht="12.75">
      <c r="A71" s="3" t="s">
        <v>123</v>
      </c>
      <c r="B71" s="3" t="s">
        <v>148</v>
      </c>
    </row>
    <row r="72" spans="1:2" ht="12.75">
      <c r="A72" s="3" t="s">
        <v>124</v>
      </c>
      <c r="B72" s="3" t="s">
        <v>149</v>
      </c>
    </row>
    <row r="73" spans="1:2" ht="12.75">
      <c r="A73" s="3" t="s">
        <v>132</v>
      </c>
      <c r="B73" s="3" t="s">
        <v>150</v>
      </c>
    </row>
    <row r="75" ht="12.75" customHeight="1"/>
    <row r="82" ht="12.75">
      <c r="H82" s="329"/>
    </row>
  </sheetData>
  <sheetProtection/>
  <mergeCells count="5">
    <mergeCell ref="A6:A7"/>
    <mergeCell ref="I6:I7"/>
    <mergeCell ref="E6:H6"/>
    <mergeCell ref="B6:D6"/>
    <mergeCell ref="A4:I4"/>
  </mergeCells>
  <printOptions/>
  <pageMargins left="0.75" right="0.75" top="1" bottom="1" header="0.5" footer="0.5"/>
  <pageSetup fitToHeight="1" fitToWidth="1" horizontalDpi="600" verticalDpi="600" orientation="portrait" scale="69" r:id="rId2"/>
  <headerFooter alignWithMargins="0">
    <oddFooter>&amp;C&amp;14B-&amp;P-4</oddFooter>
  </headerFooter>
  <ignoredErrors>
    <ignoredError sqref="I8:I38" formulaRange="1"/>
  </ignoredErrors>
  <drawing r:id="rId1"/>
</worksheet>
</file>

<file path=xl/worksheets/sheet7.xml><?xml version="1.0" encoding="utf-8"?>
<worksheet xmlns="http://schemas.openxmlformats.org/spreadsheetml/2006/main" xmlns:r="http://schemas.openxmlformats.org/officeDocument/2006/relationships">
  <sheetPr>
    <pageSetUpPr fitToPage="1"/>
  </sheetPr>
  <dimension ref="A1:L69"/>
  <sheetViews>
    <sheetView zoomScalePageLayoutView="0" workbookViewId="0" topLeftCell="A1">
      <selection activeCell="A1" sqref="A1"/>
    </sheetView>
  </sheetViews>
  <sheetFormatPr defaultColWidth="9.140625" defaultRowHeight="12.75"/>
  <cols>
    <col min="1" max="1" width="10.421875" style="270" customWidth="1"/>
    <col min="2" max="2" width="13.421875" style="270" customWidth="1"/>
    <col min="3" max="3" width="10.57421875" style="270" customWidth="1"/>
    <col min="4" max="4" width="9.140625" style="270" customWidth="1"/>
    <col min="5" max="8" width="8.57421875" style="270" customWidth="1"/>
    <col min="9" max="9" width="14.140625" style="270" customWidth="1"/>
    <col min="10" max="10" width="9.140625" style="270" bestFit="1" customWidth="1"/>
    <col min="11" max="11" width="4.421875" style="270" bestFit="1" customWidth="1"/>
    <col min="12" max="12" width="5.7109375" style="270" bestFit="1" customWidth="1"/>
    <col min="13" max="13" width="7.57421875" style="270" bestFit="1" customWidth="1"/>
    <col min="14" max="16384" width="9.140625" style="270" customWidth="1"/>
  </cols>
  <sheetData>
    <row r="1" ht="18">
      <c r="A1" s="31" t="s">
        <v>181</v>
      </c>
    </row>
    <row r="2" spans="1:12" ht="12.75" customHeight="1">
      <c r="A2" s="522" t="s">
        <v>142</v>
      </c>
      <c r="B2" s="522"/>
      <c r="C2" s="522"/>
      <c r="D2" s="522"/>
      <c r="E2" s="522"/>
      <c r="F2" s="522"/>
      <c r="G2" s="522"/>
      <c r="H2" s="522"/>
      <c r="I2" s="522"/>
      <c r="J2" s="522"/>
      <c r="K2" s="282"/>
      <c r="L2" s="282"/>
    </row>
    <row r="3" spans="1:10" ht="12.75" customHeight="1">
      <c r="A3" s="522"/>
      <c r="B3" s="522"/>
      <c r="C3" s="522"/>
      <c r="D3" s="522"/>
      <c r="E3" s="522"/>
      <c r="F3" s="522"/>
      <c r="G3" s="522"/>
      <c r="H3" s="522"/>
      <c r="I3" s="522"/>
      <c r="J3" s="522"/>
    </row>
    <row r="4" spans="9:10" ht="13.5" thickBot="1">
      <c r="I4" s="183"/>
      <c r="J4" s="183"/>
    </row>
    <row r="5" spans="1:9" ht="12.75" customHeight="1">
      <c r="A5" s="523" t="s">
        <v>8</v>
      </c>
      <c r="B5" s="516" t="s">
        <v>125</v>
      </c>
      <c r="C5" s="517"/>
      <c r="D5" s="525"/>
      <c r="E5" s="516" t="s">
        <v>20</v>
      </c>
      <c r="F5" s="517"/>
      <c r="G5" s="517"/>
      <c r="H5" s="518"/>
      <c r="I5" s="514" t="s">
        <v>7</v>
      </c>
    </row>
    <row r="6" spans="1:10" ht="12.75" customHeight="1" thickBot="1">
      <c r="A6" s="524"/>
      <c r="B6" s="361" t="s">
        <v>13</v>
      </c>
      <c r="C6" s="362" t="s">
        <v>121</v>
      </c>
      <c r="D6" s="378" t="s">
        <v>123</v>
      </c>
      <c r="E6" s="361" t="s">
        <v>120</v>
      </c>
      <c r="F6" s="362" t="s">
        <v>122</v>
      </c>
      <c r="G6" s="362" t="s">
        <v>124</v>
      </c>
      <c r="H6" s="363" t="s">
        <v>132</v>
      </c>
      <c r="I6" s="515"/>
      <c r="J6" s="242"/>
    </row>
    <row r="7" spans="1:10" ht="12.75" customHeight="1">
      <c r="A7" s="376">
        <v>1984</v>
      </c>
      <c r="B7" s="343"/>
      <c r="C7" s="344"/>
      <c r="D7" s="350"/>
      <c r="E7" s="369"/>
      <c r="F7" s="344"/>
      <c r="G7" s="469">
        <v>8</v>
      </c>
      <c r="H7" s="470">
        <v>295</v>
      </c>
      <c r="I7" s="373">
        <f>SUM(B7:H7)</f>
        <v>303</v>
      </c>
      <c r="J7" s="243"/>
    </row>
    <row r="8" spans="1:10" ht="12.75">
      <c r="A8" s="351">
        <v>1985</v>
      </c>
      <c r="B8" s="346"/>
      <c r="C8" s="347"/>
      <c r="D8" s="352"/>
      <c r="E8" s="370"/>
      <c r="F8" s="347"/>
      <c r="G8" s="471">
        <v>17</v>
      </c>
      <c r="H8" s="472">
        <v>514</v>
      </c>
      <c r="I8" s="374">
        <f aca="true" t="shared" si="0" ref="I8:I38">SUM(B8:H8)</f>
        <v>531</v>
      </c>
      <c r="J8" s="243"/>
    </row>
    <row r="9" spans="1:10" ht="12.75">
      <c r="A9" s="351">
        <v>1986</v>
      </c>
      <c r="B9" s="346"/>
      <c r="C9" s="347"/>
      <c r="D9" s="352"/>
      <c r="E9" s="370"/>
      <c r="F9" s="347"/>
      <c r="G9" s="471">
        <v>53</v>
      </c>
      <c r="H9" s="472">
        <v>646</v>
      </c>
      <c r="I9" s="374">
        <f t="shared" si="0"/>
        <v>699</v>
      </c>
      <c r="J9" s="243"/>
    </row>
    <row r="10" spans="1:10" ht="12.75">
      <c r="A10" s="351">
        <v>1987</v>
      </c>
      <c r="B10" s="346"/>
      <c r="C10" s="347"/>
      <c r="D10" s="352"/>
      <c r="E10" s="370"/>
      <c r="F10" s="347"/>
      <c r="G10" s="471">
        <v>73</v>
      </c>
      <c r="H10" s="472">
        <v>1007</v>
      </c>
      <c r="I10" s="374">
        <f t="shared" si="0"/>
        <v>1080</v>
      </c>
      <c r="J10" s="243"/>
    </row>
    <row r="11" spans="1:10" ht="12.75">
      <c r="A11" s="351">
        <v>1988</v>
      </c>
      <c r="B11" s="346"/>
      <c r="C11" s="347"/>
      <c r="D11" s="352"/>
      <c r="E11" s="370"/>
      <c r="F11" s="347"/>
      <c r="G11" s="471">
        <v>56</v>
      </c>
      <c r="H11" s="472">
        <v>1045</v>
      </c>
      <c r="I11" s="374">
        <f t="shared" si="0"/>
        <v>1101</v>
      </c>
      <c r="J11" s="243"/>
    </row>
    <row r="12" spans="1:10" ht="12.75">
      <c r="A12" s="351">
        <v>1989</v>
      </c>
      <c r="B12" s="346"/>
      <c r="C12" s="347"/>
      <c r="D12" s="352"/>
      <c r="E12" s="370"/>
      <c r="F12" s="347"/>
      <c r="G12" s="471">
        <v>64</v>
      </c>
      <c r="H12" s="472">
        <v>814</v>
      </c>
      <c r="I12" s="374">
        <f t="shared" si="0"/>
        <v>878</v>
      </c>
      <c r="J12" s="243"/>
    </row>
    <row r="13" spans="1:10" ht="12.75">
      <c r="A13" s="351">
        <v>1990</v>
      </c>
      <c r="B13" s="346"/>
      <c r="C13" s="347"/>
      <c r="D13" s="352"/>
      <c r="E13" s="370"/>
      <c r="F13" s="347"/>
      <c r="G13" s="471">
        <v>39</v>
      </c>
      <c r="H13" s="472">
        <v>692</v>
      </c>
      <c r="I13" s="374">
        <f t="shared" si="0"/>
        <v>731</v>
      </c>
      <c r="J13" s="243"/>
    </row>
    <row r="14" spans="1:10" ht="12.75">
      <c r="A14" s="351">
        <v>1991</v>
      </c>
      <c r="B14" s="346"/>
      <c r="C14" s="347"/>
      <c r="D14" s="352"/>
      <c r="E14" s="370"/>
      <c r="F14" s="347"/>
      <c r="G14" s="471">
        <v>38</v>
      </c>
      <c r="H14" s="472">
        <v>579</v>
      </c>
      <c r="I14" s="374">
        <f t="shared" si="0"/>
        <v>617</v>
      </c>
      <c r="J14" s="243"/>
    </row>
    <row r="15" spans="1:10" ht="12.75">
      <c r="A15" s="351">
        <v>1992</v>
      </c>
      <c r="B15" s="346"/>
      <c r="C15" s="347"/>
      <c r="D15" s="352"/>
      <c r="E15" s="370"/>
      <c r="F15" s="347"/>
      <c r="G15" s="471">
        <v>47</v>
      </c>
      <c r="H15" s="472">
        <v>587</v>
      </c>
      <c r="I15" s="374">
        <f t="shared" si="0"/>
        <v>634</v>
      </c>
      <c r="J15" s="243"/>
    </row>
    <row r="16" spans="1:10" ht="12.75">
      <c r="A16" s="351">
        <v>1993</v>
      </c>
      <c r="B16" s="346"/>
      <c r="C16" s="347"/>
      <c r="D16" s="352"/>
      <c r="E16" s="370"/>
      <c r="F16" s="347"/>
      <c r="G16" s="471">
        <v>101</v>
      </c>
      <c r="H16" s="472">
        <v>863</v>
      </c>
      <c r="I16" s="374">
        <f t="shared" si="0"/>
        <v>964</v>
      </c>
      <c r="J16" s="243"/>
    </row>
    <row r="17" spans="1:10" ht="12.75">
      <c r="A17" s="351">
        <v>1994</v>
      </c>
      <c r="B17" s="346"/>
      <c r="C17" s="347"/>
      <c r="D17" s="352"/>
      <c r="E17" s="370"/>
      <c r="F17" s="347"/>
      <c r="G17" s="471">
        <v>190</v>
      </c>
      <c r="H17" s="472">
        <v>1275</v>
      </c>
      <c r="I17" s="374">
        <f t="shared" si="0"/>
        <v>1465</v>
      </c>
      <c r="J17" s="243"/>
    </row>
    <row r="18" spans="1:10" ht="12.75">
      <c r="A18" s="351">
        <v>1995</v>
      </c>
      <c r="B18" s="346"/>
      <c r="C18" s="347"/>
      <c r="D18" s="352"/>
      <c r="E18" s="370"/>
      <c r="F18" s="347"/>
      <c r="G18" s="471">
        <v>271</v>
      </c>
      <c r="H18" s="472">
        <v>2171</v>
      </c>
      <c r="I18" s="374">
        <f t="shared" si="0"/>
        <v>2442</v>
      </c>
      <c r="J18" s="243"/>
    </row>
    <row r="19" spans="1:10" ht="12.75">
      <c r="A19" s="351">
        <v>1996</v>
      </c>
      <c r="B19" s="346"/>
      <c r="C19" s="347"/>
      <c r="D19" s="352"/>
      <c r="E19" s="370"/>
      <c r="F19" s="347"/>
      <c r="G19" s="471">
        <v>278</v>
      </c>
      <c r="H19" s="472">
        <v>1682</v>
      </c>
      <c r="I19" s="374">
        <f t="shared" si="0"/>
        <v>1960</v>
      </c>
      <c r="J19" s="243"/>
    </row>
    <row r="20" spans="1:10" ht="12.75">
      <c r="A20" s="351">
        <v>1997</v>
      </c>
      <c r="B20" s="346"/>
      <c r="C20" s="347"/>
      <c r="D20" s="352"/>
      <c r="E20" s="370"/>
      <c r="F20" s="347"/>
      <c r="G20" s="471">
        <v>577</v>
      </c>
      <c r="H20" s="472">
        <v>2259</v>
      </c>
      <c r="I20" s="374">
        <f t="shared" si="0"/>
        <v>2836</v>
      </c>
      <c r="J20" s="243"/>
    </row>
    <row r="21" spans="1:10" ht="12.75">
      <c r="A21" s="351">
        <v>1998</v>
      </c>
      <c r="B21" s="354"/>
      <c r="C21" s="353"/>
      <c r="D21" s="352"/>
      <c r="E21" s="371"/>
      <c r="F21" s="353"/>
      <c r="G21" s="471">
        <v>237</v>
      </c>
      <c r="H21" s="472">
        <v>2472</v>
      </c>
      <c r="I21" s="374">
        <f t="shared" si="0"/>
        <v>2709</v>
      </c>
      <c r="J21" s="243"/>
    </row>
    <row r="22" spans="1:10" ht="12.75">
      <c r="A22" s="351">
        <v>1999</v>
      </c>
      <c r="B22" s="473">
        <v>122720</v>
      </c>
      <c r="C22" s="471">
        <v>22331</v>
      </c>
      <c r="D22" s="352"/>
      <c r="E22" s="474">
        <v>244</v>
      </c>
      <c r="F22" s="471">
        <v>3</v>
      </c>
      <c r="G22" s="471">
        <v>790</v>
      </c>
      <c r="H22" s="472">
        <v>3599</v>
      </c>
      <c r="I22" s="374">
        <f t="shared" si="0"/>
        <v>149687</v>
      </c>
      <c r="J22" s="243"/>
    </row>
    <row r="23" spans="1:10" ht="12.75">
      <c r="A23" s="351">
        <v>2000</v>
      </c>
      <c r="B23" s="473">
        <v>159362</v>
      </c>
      <c r="C23" s="471">
        <v>28212</v>
      </c>
      <c r="D23" s="352"/>
      <c r="E23" s="474">
        <v>279</v>
      </c>
      <c r="F23" s="471">
        <v>4</v>
      </c>
      <c r="G23" s="471">
        <v>767</v>
      </c>
      <c r="H23" s="472">
        <v>4194</v>
      </c>
      <c r="I23" s="374">
        <f t="shared" si="0"/>
        <v>192818</v>
      </c>
      <c r="J23" s="243"/>
    </row>
    <row r="24" spans="1:10" ht="12.75">
      <c r="A24" s="351">
        <v>2001</v>
      </c>
      <c r="B24" s="473">
        <v>175311</v>
      </c>
      <c r="C24" s="471">
        <v>32800</v>
      </c>
      <c r="D24" s="352"/>
      <c r="E24" s="474">
        <v>253</v>
      </c>
      <c r="F24" s="471">
        <v>3</v>
      </c>
      <c r="G24" s="471">
        <v>847</v>
      </c>
      <c r="H24" s="472">
        <v>3943</v>
      </c>
      <c r="I24" s="374">
        <f t="shared" si="0"/>
        <v>213157</v>
      </c>
      <c r="J24" s="243"/>
    </row>
    <row r="25" spans="1:10" ht="12.75">
      <c r="A25" s="351">
        <v>2002</v>
      </c>
      <c r="B25" s="473">
        <v>198513</v>
      </c>
      <c r="C25" s="471">
        <v>39338</v>
      </c>
      <c r="D25" s="352"/>
      <c r="E25" s="474">
        <v>451</v>
      </c>
      <c r="F25" s="471">
        <v>4</v>
      </c>
      <c r="G25" s="471">
        <v>906</v>
      </c>
      <c r="H25" s="472">
        <v>3611</v>
      </c>
      <c r="I25" s="374">
        <f t="shared" si="0"/>
        <v>242823</v>
      </c>
      <c r="J25" s="243"/>
    </row>
    <row r="26" spans="1:10" ht="12.75">
      <c r="A26" s="351">
        <v>2003</v>
      </c>
      <c r="B26" s="473">
        <v>218638</v>
      </c>
      <c r="C26" s="471">
        <v>43393</v>
      </c>
      <c r="D26" s="352"/>
      <c r="E26" s="474">
        <v>525</v>
      </c>
      <c r="F26" s="471">
        <v>3</v>
      </c>
      <c r="G26" s="471">
        <v>861</v>
      </c>
      <c r="H26" s="472">
        <v>3687</v>
      </c>
      <c r="I26" s="374">
        <f t="shared" si="0"/>
        <v>267107</v>
      </c>
      <c r="J26" s="243"/>
    </row>
    <row r="27" spans="1:10" ht="12.75">
      <c r="A27" s="351">
        <v>2004</v>
      </c>
      <c r="B27" s="473">
        <v>237454</v>
      </c>
      <c r="C27" s="471">
        <v>52404</v>
      </c>
      <c r="D27" s="352"/>
      <c r="E27" s="474">
        <v>197</v>
      </c>
      <c r="F27" s="471">
        <v>4</v>
      </c>
      <c r="G27" s="471">
        <v>1124</v>
      </c>
      <c r="H27" s="472">
        <v>5186</v>
      </c>
      <c r="I27" s="374">
        <f t="shared" si="0"/>
        <v>296369</v>
      </c>
      <c r="J27" s="243"/>
    </row>
    <row r="28" spans="1:10" ht="12.75">
      <c r="A28" s="351">
        <v>2005</v>
      </c>
      <c r="B28" s="473">
        <v>251338</v>
      </c>
      <c r="C28" s="471">
        <v>49823</v>
      </c>
      <c r="D28" s="352"/>
      <c r="E28" s="474">
        <v>340</v>
      </c>
      <c r="F28" s="471">
        <v>13</v>
      </c>
      <c r="G28" s="471">
        <v>1937</v>
      </c>
      <c r="H28" s="472">
        <v>6212</v>
      </c>
      <c r="I28" s="374">
        <f t="shared" si="0"/>
        <v>309663</v>
      </c>
      <c r="J28" s="243"/>
    </row>
    <row r="29" spans="1:12" ht="12.75">
      <c r="A29" s="351">
        <v>2006</v>
      </c>
      <c r="B29" s="473">
        <v>241248</v>
      </c>
      <c r="C29" s="471">
        <v>44674</v>
      </c>
      <c r="D29" s="352"/>
      <c r="E29" s="474">
        <v>299</v>
      </c>
      <c r="F29" s="471">
        <v>22</v>
      </c>
      <c r="G29" s="471">
        <v>2834</v>
      </c>
      <c r="H29" s="472">
        <v>6412</v>
      </c>
      <c r="I29" s="374">
        <f t="shared" si="0"/>
        <v>295489</v>
      </c>
      <c r="J29" s="243"/>
      <c r="L29" s="329"/>
    </row>
    <row r="30" spans="1:10" ht="12.75">
      <c r="A30" s="351">
        <v>2007</v>
      </c>
      <c r="B30" s="473">
        <v>257206</v>
      </c>
      <c r="C30" s="471">
        <v>42383</v>
      </c>
      <c r="D30" s="352"/>
      <c r="E30" s="474">
        <v>64</v>
      </c>
      <c r="F30" s="471">
        <v>24</v>
      </c>
      <c r="G30" s="471">
        <v>2815</v>
      </c>
      <c r="H30" s="472">
        <v>7561</v>
      </c>
      <c r="I30" s="374">
        <f t="shared" si="0"/>
        <v>310053</v>
      </c>
      <c r="J30" s="243"/>
    </row>
    <row r="31" spans="1:10" ht="12.75">
      <c r="A31" s="351">
        <v>2008</v>
      </c>
      <c r="B31" s="473">
        <v>245107</v>
      </c>
      <c r="C31" s="471">
        <v>42754</v>
      </c>
      <c r="D31" s="472">
        <v>10314</v>
      </c>
      <c r="E31" s="474">
        <v>72</v>
      </c>
      <c r="F31" s="471">
        <v>23</v>
      </c>
      <c r="G31" s="471">
        <v>3465</v>
      </c>
      <c r="H31" s="472">
        <v>4894</v>
      </c>
      <c r="I31" s="374">
        <f t="shared" si="0"/>
        <v>306629</v>
      </c>
      <c r="J31" s="243"/>
    </row>
    <row r="32" spans="1:10" ht="12.75">
      <c r="A32" s="351">
        <v>2009</v>
      </c>
      <c r="B32" s="473">
        <v>195439</v>
      </c>
      <c r="C32" s="471">
        <v>26170</v>
      </c>
      <c r="D32" s="472">
        <v>6460</v>
      </c>
      <c r="E32" s="474">
        <v>1133</v>
      </c>
      <c r="F32" s="471">
        <v>66</v>
      </c>
      <c r="G32" s="471">
        <v>1058</v>
      </c>
      <c r="H32" s="472">
        <v>3652</v>
      </c>
      <c r="I32" s="374">
        <f t="shared" si="0"/>
        <v>233978</v>
      </c>
      <c r="J32" s="243"/>
    </row>
    <row r="33" spans="1:10" ht="12.75">
      <c r="A33" s="351">
        <v>2010</v>
      </c>
      <c r="B33" s="473">
        <v>236921</v>
      </c>
      <c r="C33" s="471">
        <v>36138</v>
      </c>
      <c r="D33" s="472">
        <v>5939</v>
      </c>
      <c r="E33" s="474">
        <v>2360</v>
      </c>
      <c r="F33" s="471">
        <v>94</v>
      </c>
      <c r="G33" s="471">
        <v>1125</v>
      </c>
      <c r="H33" s="472">
        <v>3477</v>
      </c>
      <c r="I33" s="374">
        <f t="shared" si="0"/>
        <v>286054</v>
      </c>
      <c r="J33" s="243"/>
    </row>
    <row r="34" spans="1:10" ht="12.75">
      <c r="A34" s="351">
        <v>2011</v>
      </c>
      <c r="B34" s="473">
        <v>239557</v>
      </c>
      <c r="C34" s="471">
        <v>42898</v>
      </c>
      <c r="D34" s="472">
        <v>9219</v>
      </c>
      <c r="E34" s="474">
        <v>2561</v>
      </c>
      <c r="F34" s="471">
        <v>162</v>
      </c>
      <c r="G34" s="471">
        <v>2954</v>
      </c>
      <c r="H34" s="472">
        <v>3865</v>
      </c>
      <c r="I34" s="374">
        <f t="shared" si="0"/>
        <v>301216</v>
      </c>
      <c r="J34" s="243"/>
    </row>
    <row r="35" spans="1:10" ht="12.75">
      <c r="A35" s="351">
        <v>2012</v>
      </c>
      <c r="B35" s="473">
        <v>243471</v>
      </c>
      <c r="C35" s="471">
        <v>37416</v>
      </c>
      <c r="D35" s="472">
        <v>7293</v>
      </c>
      <c r="E35" s="474">
        <v>2885</v>
      </c>
      <c r="F35" s="471">
        <v>176</v>
      </c>
      <c r="G35" s="471">
        <v>1792</v>
      </c>
      <c r="H35" s="472">
        <v>4982</v>
      </c>
      <c r="I35" s="374">
        <f t="shared" si="0"/>
        <v>298015</v>
      </c>
      <c r="J35" s="183"/>
    </row>
    <row r="36" spans="1:10" ht="12.75">
      <c r="A36" s="351">
        <v>2013</v>
      </c>
      <c r="B36" s="473">
        <v>57391</v>
      </c>
      <c r="C36" s="471">
        <v>7993</v>
      </c>
      <c r="D36" s="472">
        <v>748</v>
      </c>
      <c r="E36" s="474">
        <v>733</v>
      </c>
      <c r="F36" s="471">
        <v>30</v>
      </c>
      <c r="G36" s="471">
        <v>192</v>
      </c>
      <c r="H36" s="472">
        <v>2641</v>
      </c>
      <c r="I36" s="374">
        <f t="shared" si="0"/>
        <v>69728</v>
      </c>
      <c r="J36" s="183"/>
    </row>
    <row r="37" spans="1:10" ht="13.5" thickBot="1">
      <c r="A37" s="377">
        <v>2014</v>
      </c>
      <c r="B37" s="475">
        <v>579</v>
      </c>
      <c r="C37" s="476">
        <v>71</v>
      </c>
      <c r="D37" s="477">
        <v>12</v>
      </c>
      <c r="E37" s="478">
        <v>6</v>
      </c>
      <c r="F37" s="355"/>
      <c r="G37" s="476">
        <v>4</v>
      </c>
      <c r="H37" s="477">
        <v>197</v>
      </c>
      <c r="I37" s="375">
        <f t="shared" si="0"/>
        <v>869</v>
      </c>
      <c r="J37" s="183"/>
    </row>
    <row r="38" spans="1:10" ht="13.5" thickBot="1">
      <c r="A38" s="372" t="s">
        <v>7</v>
      </c>
      <c r="B38" s="317">
        <f aca="true" t="shared" si="1" ref="B38:H38">SUM(B7:B37)</f>
        <v>3080255</v>
      </c>
      <c r="C38" s="277">
        <f t="shared" si="1"/>
        <v>548798</v>
      </c>
      <c r="D38" s="379">
        <f t="shared" si="1"/>
        <v>39985</v>
      </c>
      <c r="E38" s="317">
        <f t="shared" si="1"/>
        <v>12402</v>
      </c>
      <c r="F38" s="277">
        <f t="shared" si="1"/>
        <v>631</v>
      </c>
      <c r="G38" s="277">
        <f t="shared" si="1"/>
        <v>25520</v>
      </c>
      <c r="H38" s="327">
        <f t="shared" si="1"/>
        <v>85014</v>
      </c>
      <c r="I38" s="380">
        <f t="shared" si="0"/>
        <v>3792605</v>
      </c>
      <c r="J38" s="183"/>
    </row>
    <row r="41" ht="12.75" customHeight="1"/>
    <row r="44" ht="12.75">
      <c r="L44" s="243"/>
    </row>
    <row r="45" ht="12.75">
      <c r="L45" s="243"/>
    </row>
    <row r="46" ht="12.75">
      <c r="L46" s="243"/>
    </row>
    <row r="61" ht="12.75" customHeight="1"/>
    <row r="66" ht="12.75">
      <c r="E66" s="329"/>
    </row>
    <row r="69" ht="12.75">
      <c r="E69" s="329"/>
    </row>
    <row r="74" ht="12.75" customHeight="1"/>
    <row r="77" ht="12.75" customHeight="1"/>
  </sheetData>
  <sheetProtection/>
  <mergeCells count="5">
    <mergeCell ref="A2:J3"/>
    <mergeCell ref="A5:A6"/>
    <mergeCell ref="E5:H5"/>
    <mergeCell ref="I5:I6"/>
    <mergeCell ref="B5:D5"/>
  </mergeCells>
  <printOptions/>
  <pageMargins left="0.75" right="0.75" top="1" bottom="1" header="0.5" footer="0.5"/>
  <pageSetup fitToHeight="1" fitToWidth="1" horizontalDpi="600" verticalDpi="600" orientation="portrait" scale="84" r:id="rId2"/>
  <headerFooter alignWithMargins="0">
    <oddFooter>&amp;C&amp;14B-&amp;P-4</oddFooter>
  </headerFooter>
  <ignoredErrors>
    <ignoredError sqref="I7:I38" formulaRange="1"/>
  </ignoredErrors>
  <drawing r:id="rId1"/>
</worksheet>
</file>

<file path=xl/worksheets/sheet8.xml><?xml version="1.0" encoding="utf-8"?>
<worksheet xmlns="http://schemas.openxmlformats.org/spreadsheetml/2006/main" xmlns:r="http://schemas.openxmlformats.org/officeDocument/2006/relationships">
  <sheetPr>
    <pageSetUpPr fitToPage="1"/>
  </sheetPr>
  <dimension ref="A1:AS61"/>
  <sheetViews>
    <sheetView zoomScalePageLayoutView="0" workbookViewId="0" topLeftCell="A1">
      <selection activeCell="A1" sqref="A1"/>
    </sheetView>
  </sheetViews>
  <sheetFormatPr defaultColWidth="9.00390625" defaultRowHeight="12.75"/>
  <cols>
    <col min="1" max="1" width="9.57421875" style="37" customWidth="1"/>
    <col min="2" max="2" width="8.8515625" style="37" customWidth="1"/>
    <col min="3" max="3" width="11.140625" style="37" bestFit="1" customWidth="1"/>
    <col min="4" max="4" width="7.57421875" style="37" customWidth="1"/>
    <col min="5" max="5" width="8.28125" style="37" bestFit="1" customWidth="1"/>
    <col min="6" max="6" width="9.421875" style="37" bestFit="1" customWidth="1"/>
    <col min="7" max="7" width="7.421875" style="37" customWidth="1"/>
    <col min="8" max="8" width="7.8515625" style="37" bestFit="1" customWidth="1"/>
    <col min="9" max="9" width="8.57421875" style="37" bestFit="1" customWidth="1"/>
    <col min="10" max="11" width="7.28125" style="37" customWidth="1"/>
    <col min="12" max="12" width="8.00390625" style="37" customWidth="1"/>
    <col min="13" max="13" width="7.28125" style="37" customWidth="1"/>
    <col min="14" max="14" width="8.00390625" style="37" bestFit="1" customWidth="1"/>
    <col min="15" max="15" width="8.7109375" style="37" bestFit="1" customWidth="1"/>
    <col min="16" max="16" width="7.28125" style="37" customWidth="1"/>
    <col min="17" max="17" width="7.8515625" style="37" bestFit="1" customWidth="1"/>
    <col min="18" max="18" width="8.57421875" style="37" bestFit="1" customWidth="1"/>
    <col min="19" max="19" width="7.28125" style="37" bestFit="1" customWidth="1"/>
    <col min="20" max="20" width="10.57421875" style="37" bestFit="1" customWidth="1"/>
    <col min="21" max="21" width="12.421875" style="37" customWidth="1"/>
    <col min="22" max="22" width="6.421875" style="37" customWidth="1"/>
    <col min="23" max="23" width="7.00390625" style="37" customWidth="1"/>
    <col min="24" max="24" width="8.28125" style="37" customWidth="1"/>
    <col min="25" max="25" width="7.00390625" style="37" customWidth="1"/>
    <col min="26" max="26" width="10.421875" style="37" bestFit="1" customWidth="1"/>
    <col min="27" max="16384" width="9.00390625" style="37" customWidth="1"/>
  </cols>
  <sheetData>
    <row r="1" spans="1:25" ht="26.25">
      <c r="A1" s="227" t="s">
        <v>181</v>
      </c>
      <c r="Y1" s="332"/>
    </row>
    <row r="2" spans="1:19" ht="18">
      <c r="A2" s="32" t="s">
        <v>61</v>
      </c>
      <c r="B2" s="33"/>
      <c r="C2" s="33"/>
      <c r="D2" s="33"/>
      <c r="E2" s="33"/>
      <c r="F2" s="33"/>
      <c r="G2" s="33"/>
      <c r="H2" s="33"/>
      <c r="I2" s="33"/>
      <c r="J2" s="33"/>
      <c r="K2" s="33"/>
      <c r="L2" s="33"/>
      <c r="M2" s="33"/>
      <c r="N2" s="33"/>
      <c r="O2" s="33"/>
      <c r="P2" s="33"/>
      <c r="Q2" s="33"/>
      <c r="R2" s="33"/>
      <c r="S2" s="33"/>
    </row>
    <row r="3" spans="1:19" ht="13.5" customHeight="1">
      <c r="A3" s="39"/>
      <c r="B3" s="33"/>
      <c r="C3" s="33"/>
      <c r="D3" s="33"/>
      <c r="E3" s="33"/>
      <c r="F3" s="33"/>
      <c r="G3" s="33"/>
      <c r="H3" s="33"/>
      <c r="I3" s="33"/>
      <c r="J3" s="33"/>
      <c r="K3" s="33"/>
      <c r="L3" s="33"/>
      <c r="M3" s="33"/>
      <c r="N3" s="33"/>
      <c r="O3" s="33"/>
      <c r="P3" s="33"/>
      <c r="Q3" s="33"/>
      <c r="R3" s="33"/>
      <c r="S3" s="33"/>
    </row>
    <row r="4" spans="1:26" ht="13.5" customHeight="1">
      <c r="A4" s="526" t="s">
        <v>184</v>
      </c>
      <c r="B4" s="527"/>
      <c r="C4" s="527"/>
      <c r="D4" s="527"/>
      <c r="E4" s="527"/>
      <c r="F4" s="527"/>
      <c r="G4" s="527"/>
      <c r="H4" s="527"/>
      <c r="I4" s="527"/>
      <c r="J4" s="527"/>
      <c r="K4" s="527"/>
      <c r="L4" s="527"/>
      <c r="M4" s="527"/>
      <c r="N4" s="527"/>
      <c r="O4" s="527"/>
      <c r="P4" s="527"/>
      <c r="Q4" s="527"/>
      <c r="R4" s="527"/>
      <c r="S4" s="527"/>
      <c r="T4" s="527"/>
      <c r="U4" s="527"/>
      <c r="V4" s="527"/>
      <c r="W4" s="527"/>
      <c r="X4" s="527"/>
      <c r="Y4" s="527"/>
      <c r="Z4" s="527"/>
    </row>
    <row r="5" spans="1:26" ht="13.5" customHeight="1">
      <c r="A5" s="527"/>
      <c r="B5" s="527"/>
      <c r="C5" s="527"/>
      <c r="D5" s="527"/>
      <c r="E5" s="527"/>
      <c r="F5" s="527"/>
      <c r="G5" s="527"/>
      <c r="H5" s="527"/>
      <c r="I5" s="527"/>
      <c r="J5" s="527"/>
      <c r="K5" s="527"/>
      <c r="L5" s="527"/>
      <c r="M5" s="527"/>
      <c r="N5" s="527"/>
      <c r="O5" s="527"/>
      <c r="P5" s="527"/>
      <c r="Q5" s="527"/>
      <c r="R5" s="527"/>
      <c r="S5" s="527"/>
      <c r="T5" s="527"/>
      <c r="U5" s="527"/>
      <c r="V5" s="527"/>
      <c r="W5" s="527"/>
      <c r="X5" s="527"/>
      <c r="Y5" s="527"/>
      <c r="Z5" s="527"/>
    </row>
    <row r="6" spans="1:26" ht="13.5" customHeight="1">
      <c r="A6" s="528"/>
      <c r="B6" s="528"/>
      <c r="C6" s="528"/>
      <c r="D6" s="528"/>
      <c r="E6" s="528"/>
      <c r="F6" s="528"/>
      <c r="G6" s="528"/>
      <c r="H6" s="528"/>
      <c r="I6" s="528"/>
      <c r="J6" s="528"/>
      <c r="K6" s="528"/>
      <c r="L6" s="528"/>
      <c r="M6" s="528"/>
      <c r="N6" s="528"/>
      <c r="O6" s="528"/>
      <c r="P6" s="528"/>
      <c r="Q6" s="528"/>
      <c r="R6" s="528"/>
      <c r="S6" s="528"/>
      <c r="T6" s="528"/>
      <c r="U6" s="528"/>
      <c r="V6" s="528"/>
      <c r="W6" s="528"/>
      <c r="X6" s="528"/>
      <c r="Y6" s="528"/>
      <c r="Z6" s="528"/>
    </row>
    <row r="7" spans="1:26" ht="13.5" customHeight="1" thickBot="1">
      <c r="A7" s="36" t="s">
        <v>48</v>
      </c>
      <c r="Y7" s="237"/>
      <c r="Z7" s="237"/>
    </row>
    <row r="8" spans="1:26" ht="15.75" customHeight="1" thickBot="1">
      <c r="A8" s="529" t="s">
        <v>8</v>
      </c>
      <c r="B8" s="531" t="s">
        <v>13</v>
      </c>
      <c r="C8" s="532"/>
      <c r="D8" s="533"/>
      <c r="E8" s="531" t="s">
        <v>121</v>
      </c>
      <c r="F8" s="532"/>
      <c r="G8" s="533"/>
      <c r="H8" s="531" t="s">
        <v>123</v>
      </c>
      <c r="I8" s="532"/>
      <c r="J8" s="533"/>
      <c r="K8" s="531" t="s">
        <v>120</v>
      </c>
      <c r="L8" s="532"/>
      <c r="M8" s="533"/>
      <c r="N8" s="531" t="s">
        <v>122</v>
      </c>
      <c r="O8" s="532"/>
      <c r="P8" s="533"/>
      <c r="Q8" s="531" t="s">
        <v>124</v>
      </c>
      <c r="R8" s="532"/>
      <c r="S8" s="533"/>
      <c r="T8" s="531" t="s">
        <v>7</v>
      </c>
      <c r="U8" s="532"/>
      <c r="V8" s="533"/>
      <c r="Y8" s="283"/>
      <c r="Z8" s="283"/>
    </row>
    <row r="9" spans="1:26" ht="27" customHeight="1" thickBot="1">
      <c r="A9" s="530"/>
      <c r="B9" s="266" t="s">
        <v>9</v>
      </c>
      <c r="C9" s="315" t="s">
        <v>10</v>
      </c>
      <c r="D9" s="267" t="s">
        <v>11</v>
      </c>
      <c r="E9" s="230" t="s">
        <v>9</v>
      </c>
      <c r="F9" s="231" t="s">
        <v>10</v>
      </c>
      <c r="G9" s="232" t="s">
        <v>11</v>
      </c>
      <c r="H9" s="230" t="s">
        <v>9</v>
      </c>
      <c r="I9" s="231" t="s">
        <v>10</v>
      </c>
      <c r="J9" s="232" t="s">
        <v>11</v>
      </c>
      <c r="K9" s="230" t="s">
        <v>9</v>
      </c>
      <c r="L9" s="231" t="s">
        <v>10</v>
      </c>
      <c r="M9" s="232" t="s">
        <v>11</v>
      </c>
      <c r="N9" s="230" t="s">
        <v>9</v>
      </c>
      <c r="O9" s="231" t="s">
        <v>10</v>
      </c>
      <c r="P9" s="232" t="s">
        <v>11</v>
      </c>
      <c r="Q9" s="230" t="s">
        <v>9</v>
      </c>
      <c r="R9" s="231" t="s">
        <v>10</v>
      </c>
      <c r="S9" s="232" t="s">
        <v>11</v>
      </c>
      <c r="T9" s="266" t="s">
        <v>9</v>
      </c>
      <c r="U9" s="315" t="s">
        <v>10</v>
      </c>
      <c r="V9" s="267" t="s">
        <v>11</v>
      </c>
      <c r="Y9" s="284"/>
      <c r="Z9" s="285"/>
    </row>
    <row r="10" spans="1:42" ht="15">
      <c r="A10" s="381">
        <v>1999</v>
      </c>
      <c r="B10" s="384">
        <v>16359</v>
      </c>
      <c r="C10" s="385">
        <v>110424</v>
      </c>
      <c r="D10" s="348">
        <f aca="true" t="shared" si="0" ref="D10:D25">IF(C10=0,"NA",B10/C10)</f>
        <v>0.14814714192566833</v>
      </c>
      <c r="E10" s="390">
        <v>3026</v>
      </c>
      <c r="F10" s="385">
        <v>19937</v>
      </c>
      <c r="G10" s="348">
        <f aca="true" t="shared" si="1" ref="G10:G25">IF(F10=0,"NA",E10/F10)</f>
        <v>0.15177810101820735</v>
      </c>
      <c r="H10" s="384"/>
      <c r="I10" s="385"/>
      <c r="J10" s="348"/>
      <c r="K10" s="384">
        <v>17</v>
      </c>
      <c r="L10" s="385">
        <v>236</v>
      </c>
      <c r="M10" s="348"/>
      <c r="N10" s="384">
        <v>1</v>
      </c>
      <c r="O10" s="385">
        <v>3</v>
      </c>
      <c r="P10" s="348">
        <f aca="true" t="shared" si="2" ref="P10:P24">IF(O10=0,"NA",N10/O10)</f>
        <v>0.3333333333333333</v>
      </c>
      <c r="Q10" s="384"/>
      <c r="R10" s="385"/>
      <c r="S10" s="348"/>
      <c r="T10" s="384">
        <f>SUM(Q10,N10,K10,H10,E10,B10)</f>
        <v>19403</v>
      </c>
      <c r="U10" s="385">
        <f>SUM(R10,O10,L10,I10,F10,C10)</f>
        <v>130600</v>
      </c>
      <c r="V10" s="348">
        <f>IF(U10=0,"NA",T10/U10)</f>
        <v>0.14856814701378254</v>
      </c>
      <c r="Y10" s="284"/>
      <c r="Z10" s="285"/>
      <c r="AC10" s="494" t="s">
        <v>222</v>
      </c>
      <c r="AD10" s="494" t="s">
        <v>132</v>
      </c>
      <c r="AE10" s="494" t="s">
        <v>122</v>
      </c>
      <c r="AF10" s="494" t="s">
        <v>120</v>
      </c>
      <c r="AG10" s="494" t="s">
        <v>121</v>
      </c>
      <c r="AH10" s="494" t="s">
        <v>13</v>
      </c>
      <c r="AI10" s="494" t="s">
        <v>124</v>
      </c>
      <c r="AJ10" s="494" t="s">
        <v>123</v>
      </c>
      <c r="AM10" s="494" t="s">
        <v>222</v>
      </c>
      <c r="AN10" s="494" t="s">
        <v>132</v>
      </c>
      <c r="AO10" s="494" t="s">
        <v>122</v>
      </c>
      <c r="AP10" s="494" t="s">
        <v>124</v>
      </c>
    </row>
    <row r="11" spans="1:42" ht="15">
      <c r="A11" s="382">
        <v>2000</v>
      </c>
      <c r="B11" s="386">
        <v>20394</v>
      </c>
      <c r="C11" s="383">
        <v>143378</v>
      </c>
      <c r="D11" s="345">
        <f t="shared" si="0"/>
        <v>0.14223939516522757</v>
      </c>
      <c r="E11" s="391">
        <v>3523</v>
      </c>
      <c r="F11" s="383">
        <v>25335</v>
      </c>
      <c r="G11" s="345">
        <f t="shared" si="1"/>
        <v>0.13905664101045984</v>
      </c>
      <c r="H11" s="386"/>
      <c r="I11" s="383"/>
      <c r="J11" s="345"/>
      <c r="K11" s="386">
        <v>20</v>
      </c>
      <c r="L11" s="383">
        <v>262</v>
      </c>
      <c r="M11" s="345">
        <f aca="true" t="shared" si="3" ref="M11:M25">IF(L11=0,"NA",K11/L11)</f>
        <v>0.07633587786259542</v>
      </c>
      <c r="N11" s="386">
        <v>1</v>
      </c>
      <c r="O11" s="383">
        <v>1</v>
      </c>
      <c r="P11" s="345">
        <f t="shared" si="2"/>
        <v>1</v>
      </c>
      <c r="Q11" s="386"/>
      <c r="R11" s="383"/>
      <c r="S11" s="345"/>
      <c r="T11" s="386">
        <f>SUM(Q11,N11,K11,H11,E11,B11)</f>
        <v>23938</v>
      </c>
      <c r="U11" s="383">
        <f>SUM(R11,O11,L11,I11,F11,C11)</f>
        <v>168976</v>
      </c>
      <c r="V11" s="345">
        <f>IF(U11=0,"NA",T11/U11)</f>
        <v>0.14166508853328283</v>
      </c>
      <c r="Y11" s="284"/>
      <c r="Z11" s="285"/>
      <c r="AC11" s="495">
        <v>1999</v>
      </c>
      <c r="AD11" s="495">
        <v>6</v>
      </c>
      <c r="AE11" s="495">
        <v>3</v>
      </c>
      <c r="AF11" s="495">
        <v>236</v>
      </c>
      <c r="AG11" s="495">
        <v>19937</v>
      </c>
      <c r="AH11" s="495">
        <v>110424</v>
      </c>
      <c r="AI11" s="496"/>
      <c r="AJ11" s="496"/>
      <c r="AM11" s="495">
        <v>1984</v>
      </c>
      <c r="AN11" s="495">
        <v>291</v>
      </c>
      <c r="AO11" s="496"/>
      <c r="AP11" s="495">
        <v>8</v>
      </c>
    </row>
    <row r="12" spans="1:42" ht="15">
      <c r="A12" s="382">
        <v>2001</v>
      </c>
      <c r="B12" s="386">
        <v>25215</v>
      </c>
      <c r="C12" s="383">
        <v>153355</v>
      </c>
      <c r="D12" s="345">
        <f t="shared" si="0"/>
        <v>0.16442241857128884</v>
      </c>
      <c r="E12" s="391">
        <v>4956</v>
      </c>
      <c r="F12" s="383">
        <v>28067</v>
      </c>
      <c r="G12" s="345">
        <f t="shared" si="1"/>
        <v>0.17657747532689635</v>
      </c>
      <c r="H12" s="386"/>
      <c r="I12" s="383"/>
      <c r="J12" s="345"/>
      <c r="K12" s="386">
        <v>20</v>
      </c>
      <c r="L12" s="383">
        <v>241</v>
      </c>
      <c r="M12" s="345">
        <f t="shared" si="3"/>
        <v>0.08298755186721991</v>
      </c>
      <c r="N12" s="386">
        <v>0</v>
      </c>
      <c r="O12" s="383">
        <v>3</v>
      </c>
      <c r="P12" s="345">
        <f t="shared" si="2"/>
        <v>0</v>
      </c>
      <c r="Q12" s="386"/>
      <c r="R12" s="383"/>
      <c r="S12" s="345"/>
      <c r="T12" s="386">
        <f aca="true" t="shared" si="4" ref="T12:T25">SUM(Q12,N12,K12,H12,E12,B12)</f>
        <v>30191</v>
      </c>
      <c r="U12" s="383">
        <f aca="true" t="shared" si="5" ref="U12:U25">SUM(R12,O12,L12,I12,F12,C12)</f>
        <v>181666</v>
      </c>
      <c r="V12" s="345">
        <f aca="true" t="shared" si="6" ref="V12:V25">IF(U12=0,"NA",T12/U12)</f>
        <v>0.16618960069578237</v>
      </c>
      <c r="Y12" s="284"/>
      <c r="Z12" s="285"/>
      <c r="AC12" s="495">
        <v>2000</v>
      </c>
      <c r="AD12" s="495">
        <v>10</v>
      </c>
      <c r="AE12" s="495">
        <v>1</v>
      </c>
      <c r="AF12" s="495">
        <v>262</v>
      </c>
      <c r="AG12" s="495">
        <v>25335</v>
      </c>
      <c r="AH12" s="495">
        <v>143378</v>
      </c>
      <c r="AI12" s="496"/>
      <c r="AJ12" s="496"/>
      <c r="AM12" s="495">
        <v>1985</v>
      </c>
      <c r="AN12" s="495">
        <v>502</v>
      </c>
      <c r="AO12" s="496"/>
      <c r="AP12" s="495">
        <v>17</v>
      </c>
    </row>
    <row r="13" spans="1:42" ht="15">
      <c r="A13" s="382">
        <v>2002</v>
      </c>
      <c r="B13" s="386">
        <v>22618</v>
      </c>
      <c r="C13" s="383">
        <v>179193</v>
      </c>
      <c r="D13" s="345">
        <f t="shared" si="0"/>
        <v>0.1262214483824703</v>
      </c>
      <c r="E13" s="391">
        <v>4673</v>
      </c>
      <c r="F13" s="383">
        <v>35150</v>
      </c>
      <c r="G13" s="345">
        <f t="shared" si="1"/>
        <v>0.13294452347083927</v>
      </c>
      <c r="H13" s="386"/>
      <c r="I13" s="383"/>
      <c r="J13" s="345"/>
      <c r="K13" s="386">
        <v>34</v>
      </c>
      <c r="L13" s="383">
        <v>426</v>
      </c>
      <c r="M13" s="345">
        <f t="shared" si="3"/>
        <v>0.07981220657276995</v>
      </c>
      <c r="N13" s="386">
        <v>1</v>
      </c>
      <c r="O13" s="383">
        <v>4</v>
      </c>
      <c r="P13" s="345">
        <f t="shared" si="2"/>
        <v>0.25</v>
      </c>
      <c r="Q13" s="386"/>
      <c r="R13" s="383"/>
      <c r="S13" s="345"/>
      <c r="T13" s="386">
        <f t="shared" si="4"/>
        <v>27326</v>
      </c>
      <c r="U13" s="383">
        <f t="shared" si="5"/>
        <v>214773</v>
      </c>
      <c r="V13" s="345">
        <f t="shared" si="6"/>
        <v>0.12723200774771504</v>
      </c>
      <c r="Y13" s="284"/>
      <c r="Z13" s="285"/>
      <c r="AC13" s="495">
        <v>2001</v>
      </c>
      <c r="AD13" s="495">
        <v>16</v>
      </c>
      <c r="AE13" s="495">
        <v>3</v>
      </c>
      <c r="AF13" s="495">
        <v>241</v>
      </c>
      <c r="AG13" s="495">
        <v>28067</v>
      </c>
      <c r="AH13" s="495">
        <v>153355</v>
      </c>
      <c r="AI13" s="496"/>
      <c r="AJ13" s="496"/>
      <c r="AM13" s="495">
        <v>1986</v>
      </c>
      <c r="AN13" s="495">
        <v>629</v>
      </c>
      <c r="AO13" s="496"/>
      <c r="AP13" s="495">
        <v>52</v>
      </c>
    </row>
    <row r="14" spans="1:42" ht="15">
      <c r="A14" s="382">
        <v>2003</v>
      </c>
      <c r="B14" s="386">
        <v>19823</v>
      </c>
      <c r="C14" s="383">
        <v>201620</v>
      </c>
      <c r="D14" s="345">
        <f t="shared" si="0"/>
        <v>0.0983186191846047</v>
      </c>
      <c r="E14" s="391">
        <v>4459</v>
      </c>
      <c r="F14" s="383">
        <v>39261</v>
      </c>
      <c r="G14" s="345">
        <f t="shared" si="1"/>
        <v>0.11357326609103181</v>
      </c>
      <c r="H14" s="386"/>
      <c r="I14" s="383"/>
      <c r="J14" s="345"/>
      <c r="K14" s="386">
        <v>35</v>
      </c>
      <c r="L14" s="383">
        <v>491</v>
      </c>
      <c r="M14" s="345">
        <f t="shared" si="3"/>
        <v>0.07128309572301425</v>
      </c>
      <c r="N14" s="386">
        <v>0</v>
      </c>
      <c r="O14" s="383">
        <v>3</v>
      </c>
      <c r="P14" s="345">
        <f t="shared" si="2"/>
        <v>0</v>
      </c>
      <c r="Q14" s="386"/>
      <c r="R14" s="383"/>
      <c r="S14" s="345"/>
      <c r="T14" s="386">
        <f t="shared" si="4"/>
        <v>24317</v>
      </c>
      <c r="U14" s="383">
        <f t="shared" si="5"/>
        <v>241375</v>
      </c>
      <c r="V14" s="345">
        <f t="shared" si="6"/>
        <v>0.10074365613671672</v>
      </c>
      <c r="Y14" s="284"/>
      <c r="Z14" s="285"/>
      <c r="AC14" s="495">
        <v>2002</v>
      </c>
      <c r="AD14" s="495">
        <v>20</v>
      </c>
      <c r="AE14" s="495">
        <v>4</v>
      </c>
      <c r="AF14" s="495">
        <v>426</v>
      </c>
      <c r="AG14" s="495">
        <v>35150</v>
      </c>
      <c r="AH14" s="495">
        <v>179193</v>
      </c>
      <c r="AI14" s="496"/>
      <c r="AJ14" s="496"/>
      <c r="AM14" s="495">
        <v>1987</v>
      </c>
      <c r="AN14" s="495">
        <v>964</v>
      </c>
      <c r="AO14" s="496"/>
      <c r="AP14" s="495">
        <v>72</v>
      </c>
    </row>
    <row r="15" spans="1:42" ht="15">
      <c r="A15" s="382">
        <v>2004</v>
      </c>
      <c r="B15" s="386">
        <v>16988</v>
      </c>
      <c r="C15" s="383">
        <v>222654</v>
      </c>
      <c r="D15" s="345">
        <f t="shared" si="0"/>
        <v>0.07629775346501746</v>
      </c>
      <c r="E15" s="391">
        <v>4259</v>
      </c>
      <c r="F15" s="383">
        <v>48462</v>
      </c>
      <c r="G15" s="345">
        <f t="shared" si="1"/>
        <v>0.0878832900004127</v>
      </c>
      <c r="H15" s="386"/>
      <c r="I15" s="383"/>
      <c r="J15" s="345"/>
      <c r="K15" s="386">
        <v>12</v>
      </c>
      <c r="L15" s="383">
        <v>190</v>
      </c>
      <c r="M15" s="345">
        <f t="shared" si="3"/>
        <v>0.06315789473684211</v>
      </c>
      <c r="N15" s="386">
        <v>0</v>
      </c>
      <c r="O15" s="383">
        <v>3</v>
      </c>
      <c r="P15" s="345">
        <f t="shared" si="2"/>
        <v>0</v>
      </c>
      <c r="Q15" s="386"/>
      <c r="R15" s="383"/>
      <c r="S15" s="345"/>
      <c r="T15" s="386">
        <f t="shared" si="4"/>
        <v>21259</v>
      </c>
      <c r="U15" s="383">
        <f t="shared" si="5"/>
        <v>271309</v>
      </c>
      <c r="V15" s="345">
        <f t="shared" si="6"/>
        <v>0.07835714996553746</v>
      </c>
      <c r="Y15" s="284"/>
      <c r="Z15" s="285"/>
      <c r="AC15" s="495">
        <v>2003</v>
      </c>
      <c r="AD15" s="495">
        <v>27</v>
      </c>
      <c r="AE15" s="495">
        <v>3</v>
      </c>
      <c r="AF15" s="495">
        <v>491</v>
      </c>
      <c r="AG15" s="495">
        <v>39261</v>
      </c>
      <c r="AH15" s="495">
        <v>201620</v>
      </c>
      <c r="AI15" s="496"/>
      <c r="AJ15" s="496"/>
      <c r="AM15" s="495">
        <v>1988</v>
      </c>
      <c r="AN15" s="495">
        <v>1006</v>
      </c>
      <c r="AO15" s="496"/>
      <c r="AP15" s="495">
        <v>56</v>
      </c>
    </row>
    <row r="16" spans="1:42" ht="15">
      <c r="A16" s="382">
        <v>2005</v>
      </c>
      <c r="B16" s="386">
        <v>14580</v>
      </c>
      <c r="C16" s="383">
        <v>238580</v>
      </c>
      <c r="D16" s="345">
        <f t="shared" si="0"/>
        <v>0.061111576829574986</v>
      </c>
      <c r="E16" s="391">
        <v>3257</v>
      </c>
      <c r="F16" s="383">
        <v>46787</v>
      </c>
      <c r="G16" s="345">
        <f t="shared" si="1"/>
        <v>0.06961335413683288</v>
      </c>
      <c r="H16" s="386"/>
      <c r="I16" s="383"/>
      <c r="J16" s="345"/>
      <c r="K16" s="386">
        <v>15</v>
      </c>
      <c r="L16" s="383">
        <v>328</v>
      </c>
      <c r="M16" s="345">
        <f t="shared" si="3"/>
        <v>0.04573170731707317</v>
      </c>
      <c r="N16" s="386">
        <v>0</v>
      </c>
      <c r="O16" s="383">
        <v>11</v>
      </c>
      <c r="P16" s="345">
        <f t="shared" si="2"/>
        <v>0</v>
      </c>
      <c r="Q16" s="386"/>
      <c r="R16" s="383"/>
      <c r="S16" s="345"/>
      <c r="T16" s="386">
        <f t="shared" si="4"/>
        <v>17852</v>
      </c>
      <c r="U16" s="383">
        <f t="shared" si="5"/>
        <v>285706</v>
      </c>
      <c r="V16" s="345">
        <f t="shared" si="6"/>
        <v>0.06248381203054888</v>
      </c>
      <c r="Y16" s="284"/>
      <c r="Z16" s="285"/>
      <c r="AC16" s="495">
        <v>2004</v>
      </c>
      <c r="AD16" s="495">
        <v>40</v>
      </c>
      <c r="AE16" s="495">
        <v>3</v>
      </c>
      <c r="AF16" s="495">
        <v>190</v>
      </c>
      <c r="AG16" s="495">
        <v>48462</v>
      </c>
      <c r="AH16" s="495">
        <v>222654</v>
      </c>
      <c r="AI16" s="496"/>
      <c r="AJ16" s="496"/>
      <c r="AM16" s="495">
        <v>1989</v>
      </c>
      <c r="AN16" s="495">
        <v>792</v>
      </c>
      <c r="AO16" s="496"/>
      <c r="AP16" s="495">
        <v>64</v>
      </c>
    </row>
    <row r="17" spans="1:42" ht="15">
      <c r="A17" s="382">
        <v>2006</v>
      </c>
      <c r="B17" s="386">
        <v>11753</v>
      </c>
      <c r="C17" s="383">
        <v>230858</v>
      </c>
      <c r="D17" s="345">
        <f t="shared" si="0"/>
        <v>0.05091008325464138</v>
      </c>
      <c r="E17" s="391">
        <v>2334</v>
      </c>
      <c r="F17" s="383">
        <v>42514</v>
      </c>
      <c r="G17" s="345">
        <f t="shared" si="1"/>
        <v>0.054899562497059795</v>
      </c>
      <c r="H17" s="386"/>
      <c r="I17" s="383"/>
      <c r="J17" s="345"/>
      <c r="K17" s="386">
        <v>12</v>
      </c>
      <c r="L17" s="383">
        <v>291</v>
      </c>
      <c r="M17" s="345">
        <f t="shared" si="3"/>
        <v>0.041237113402061855</v>
      </c>
      <c r="N17" s="386">
        <v>1</v>
      </c>
      <c r="O17" s="383">
        <v>20</v>
      </c>
      <c r="P17" s="345">
        <f t="shared" si="2"/>
        <v>0.05</v>
      </c>
      <c r="Q17" s="386"/>
      <c r="R17" s="383"/>
      <c r="S17" s="345"/>
      <c r="T17" s="386">
        <f t="shared" si="4"/>
        <v>14100</v>
      </c>
      <c r="U17" s="383">
        <f t="shared" si="5"/>
        <v>273683</v>
      </c>
      <c r="V17" s="345">
        <f t="shared" si="6"/>
        <v>0.05151945864375938</v>
      </c>
      <c r="Y17" s="284"/>
      <c r="Z17" s="285"/>
      <c r="AC17" s="495">
        <v>2005</v>
      </c>
      <c r="AD17" s="495">
        <v>111</v>
      </c>
      <c r="AE17" s="495">
        <v>11</v>
      </c>
      <c r="AF17" s="495">
        <v>328</v>
      </c>
      <c r="AG17" s="495">
        <v>46787</v>
      </c>
      <c r="AH17" s="495">
        <v>238580</v>
      </c>
      <c r="AI17" s="496"/>
      <c r="AJ17" s="496"/>
      <c r="AM17" s="495">
        <v>1990</v>
      </c>
      <c r="AN17" s="495">
        <v>671</v>
      </c>
      <c r="AO17" s="496"/>
      <c r="AP17" s="495">
        <v>39</v>
      </c>
    </row>
    <row r="18" spans="1:42" ht="15">
      <c r="A18" s="382">
        <v>2007</v>
      </c>
      <c r="B18" s="386">
        <v>8524</v>
      </c>
      <c r="C18" s="383">
        <v>249590</v>
      </c>
      <c r="D18" s="345">
        <f t="shared" si="0"/>
        <v>0.0341520092952442</v>
      </c>
      <c r="E18" s="391">
        <v>1693</v>
      </c>
      <c r="F18" s="383">
        <v>40806</v>
      </c>
      <c r="G18" s="345">
        <f t="shared" si="1"/>
        <v>0.041488996716169194</v>
      </c>
      <c r="H18" s="386"/>
      <c r="I18" s="383"/>
      <c r="J18" s="345"/>
      <c r="K18" s="386">
        <v>2</v>
      </c>
      <c r="L18" s="383">
        <v>63</v>
      </c>
      <c r="M18" s="345">
        <f t="shared" si="3"/>
        <v>0.031746031746031744</v>
      </c>
      <c r="N18" s="386">
        <v>1</v>
      </c>
      <c r="O18" s="383">
        <v>22</v>
      </c>
      <c r="P18" s="345">
        <f t="shared" si="2"/>
        <v>0.045454545454545456</v>
      </c>
      <c r="Q18" s="386">
        <v>242</v>
      </c>
      <c r="R18" s="383">
        <v>2611</v>
      </c>
      <c r="S18" s="345"/>
      <c r="T18" s="386">
        <f t="shared" si="4"/>
        <v>10462</v>
      </c>
      <c r="U18" s="383">
        <f t="shared" si="5"/>
        <v>293092</v>
      </c>
      <c r="V18" s="345">
        <f t="shared" si="6"/>
        <v>0.035695276568449494</v>
      </c>
      <c r="Y18" s="284"/>
      <c r="Z18" s="285"/>
      <c r="AC18" s="495">
        <v>2006</v>
      </c>
      <c r="AD18" s="495">
        <v>84</v>
      </c>
      <c r="AE18" s="495">
        <v>20</v>
      </c>
      <c r="AF18" s="495">
        <v>291</v>
      </c>
      <c r="AG18" s="495">
        <v>42514</v>
      </c>
      <c r="AH18" s="495">
        <v>230858</v>
      </c>
      <c r="AI18" s="496"/>
      <c r="AJ18" s="496"/>
      <c r="AM18" s="495">
        <v>1991</v>
      </c>
      <c r="AN18" s="495">
        <v>547</v>
      </c>
      <c r="AO18" s="496"/>
      <c r="AP18" s="495">
        <v>37</v>
      </c>
    </row>
    <row r="19" spans="1:42" ht="15">
      <c r="A19" s="382">
        <v>2008</v>
      </c>
      <c r="B19" s="386">
        <v>6458</v>
      </c>
      <c r="C19" s="383">
        <v>239232</v>
      </c>
      <c r="D19" s="345">
        <f t="shared" si="0"/>
        <v>0.026994716425896202</v>
      </c>
      <c r="E19" s="391">
        <v>1331</v>
      </c>
      <c r="F19" s="383">
        <v>41482</v>
      </c>
      <c r="G19" s="345">
        <f t="shared" si="1"/>
        <v>0.03208620606528133</v>
      </c>
      <c r="H19" s="386">
        <v>561</v>
      </c>
      <c r="I19" s="383">
        <v>9794</v>
      </c>
      <c r="J19" s="345">
        <f aca="true" t="shared" si="7" ref="J19:J25">IF(I19=0,"NA",H19/I19)</f>
        <v>0.057279967326934855</v>
      </c>
      <c r="K19" s="386">
        <v>4</v>
      </c>
      <c r="L19" s="383">
        <v>69</v>
      </c>
      <c r="M19" s="345">
        <f t="shared" si="3"/>
        <v>0.057971014492753624</v>
      </c>
      <c r="N19" s="386">
        <v>1</v>
      </c>
      <c r="O19" s="383">
        <v>22</v>
      </c>
      <c r="P19" s="345">
        <f t="shared" si="2"/>
        <v>0.045454545454545456</v>
      </c>
      <c r="Q19" s="386">
        <v>315</v>
      </c>
      <c r="R19" s="383">
        <v>3176</v>
      </c>
      <c r="S19" s="345">
        <f aca="true" t="shared" si="8" ref="S19:S25">IF(R19=0,"NA",Q19/R19)</f>
        <v>0.09918136020151133</v>
      </c>
      <c r="T19" s="386">
        <f t="shared" si="4"/>
        <v>8670</v>
      </c>
      <c r="U19" s="383">
        <f t="shared" si="5"/>
        <v>293775</v>
      </c>
      <c r="V19" s="345">
        <f t="shared" si="6"/>
        <v>0.029512381924942557</v>
      </c>
      <c r="Y19" s="284"/>
      <c r="Z19" s="285"/>
      <c r="AC19" s="495">
        <v>2007</v>
      </c>
      <c r="AD19" s="495">
        <v>147</v>
      </c>
      <c r="AE19" s="495">
        <v>22</v>
      </c>
      <c r="AF19" s="495">
        <v>63</v>
      </c>
      <c r="AG19" s="495">
        <v>40806</v>
      </c>
      <c r="AH19" s="495">
        <v>249590</v>
      </c>
      <c r="AI19" s="495">
        <v>2611</v>
      </c>
      <c r="AJ19" s="497"/>
      <c r="AM19" s="495">
        <v>1992</v>
      </c>
      <c r="AN19" s="495">
        <v>579</v>
      </c>
      <c r="AO19" s="496"/>
      <c r="AP19" s="495">
        <v>46</v>
      </c>
    </row>
    <row r="20" spans="1:42" ht="15">
      <c r="A20" s="382">
        <v>2009</v>
      </c>
      <c r="B20" s="386">
        <v>4264</v>
      </c>
      <c r="C20" s="383">
        <v>191395</v>
      </c>
      <c r="D20" s="345">
        <f t="shared" si="0"/>
        <v>0.022278533921993783</v>
      </c>
      <c r="E20" s="391">
        <v>560</v>
      </c>
      <c r="F20" s="383">
        <v>25625</v>
      </c>
      <c r="G20" s="345">
        <f t="shared" si="1"/>
        <v>0.021853658536585364</v>
      </c>
      <c r="H20" s="386">
        <v>370</v>
      </c>
      <c r="I20" s="383">
        <v>6100</v>
      </c>
      <c r="J20" s="345">
        <f t="shared" si="7"/>
        <v>0.060655737704918035</v>
      </c>
      <c r="K20" s="386">
        <v>67</v>
      </c>
      <c r="L20" s="383">
        <v>1071</v>
      </c>
      <c r="M20" s="345">
        <f t="shared" si="3"/>
        <v>0.06255835667600373</v>
      </c>
      <c r="N20" s="386">
        <v>4</v>
      </c>
      <c r="O20" s="383">
        <v>59</v>
      </c>
      <c r="P20" s="345">
        <f t="shared" si="2"/>
        <v>0.06779661016949153</v>
      </c>
      <c r="Q20" s="386">
        <v>67</v>
      </c>
      <c r="R20" s="383">
        <v>991</v>
      </c>
      <c r="S20" s="345">
        <f t="shared" si="8"/>
        <v>0.06760847628657922</v>
      </c>
      <c r="T20" s="386">
        <f t="shared" si="4"/>
        <v>5332</v>
      </c>
      <c r="U20" s="383">
        <f t="shared" si="5"/>
        <v>225241</v>
      </c>
      <c r="V20" s="345">
        <f t="shared" si="6"/>
        <v>0.02367242198356427</v>
      </c>
      <c r="Y20" s="284"/>
      <c r="Z20" s="284"/>
      <c r="AC20" s="495">
        <v>2008</v>
      </c>
      <c r="AD20" s="495">
        <v>517</v>
      </c>
      <c r="AE20" s="495">
        <v>22</v>
      </c>
      <c r="AF20" s="495">
        <v>69</v>
      </c>
      <c r="AG20" s="495">
        <v>41482</v>
      </c>
      <c r="AH20" s="495">
        <v>239232</v>
      </c>
      <c r="AI20" s="495">
        <v>3176</v>
      </c>
      <c r="AJ20" s="495">
        <v>9794</v>
      </c>
      <c r="AM20" s="495">
        <v>1993</v>
      </c>
      <c r="AN20" s="495">
        <v>847</v>
      </c>
      <c r="AO20" s="496"/>
      <c r="AP20" s="495">
        <v>98</v>
      </c>
    </row>
    <row r="21" spans="1:42" ht="15">
      <c r="A21" s="382">
        <v>2010</v>
      </c>
      <c r="B21" s="386">
        <v>4225</v>
      </c>
      <c r="C21" s="383">
        <v>232792</v>
      </c>
      <c r="D21" s="345">
        <f t="shared" si="0"/>
        <v>0.018149249115089864</v>
      </c>
      <c r="E21" s="391">
        <v>640</v>
      </c>
      <c r="F21" s="383">
        <v>35510</v>
      </c>
      <c r="G21" s="345">
        <f t="shared" si="1"/>
        <v>0.01802309208673613</v>
      </c>
      <c r="H21" s="386">
        <v>258</v>
      </c>
      <c r="I21" s="383">
        <v>5676</v>
      </c>
      <c r="J21" s="345">
        <f t="shared" si="7"/>
        <v>0.045454545454545456</v>
      </c>
      <c r="K21" s="386">
        <v>148</v>
      </c>
      <c r="L21" s="383">
        <v>2189</v>
      </c>
      <c r="M21" s="345">
        <f t="shared" si="3"/>
        <v>0.06761078117862038</v>
      </c>
      <c r="N21" s="386">
        <v>6</v>
      </c>
      <c r="O21" s="383">
        <v>82</v>
      </c>
      <c r="P21" s="345">
        <f t="shared" si="2"/>
        <v>0.07317073170731707</v>
      </c>
      <c r="Q21" s="386">
        <v>77</v>
      </c>
      <c r="R21" s="383">
        <v>1049</v>
      </c>
      <c r="S21" s="345">
        <f t="shared" si="8"/>
        <v>0.07340324118207817</v>
      </c>
      <c r="T21" s="386">
        <f t="shared" si="4"/>
        <v>5354</v>
      </c>
      <c r="U21" s="383">
        <f t="shared" si="5"/>
        <v>277298</v>
      </c>
      <c r="V21" s="345">
        <f t="shared" si="6"/>
        <v>0.01930774834293792</v>
      </c>
      <c r="Y21" s="284" t="s">
        <v>48</v>
      </c>
      <c r="Z21" s="284"/>
      <c r="AC21" s="495">
        <v>2009</v>
      </c>
      <c r="AD21" s="495">
        <v>480</v>
      </c>
      <c r="AE21" s="495">
        <v>59</v>
      </c>
      <c r="AF21" s="495">
        <v>1071</v>
      </c>
      <c r="AG21" s="495">
        <v>25625</v>
      </c>
      <c r="AH21" s="495">
        <v>191395</v>
      </c>
      <c r="AI21" s="495">
        <v>991</v>
      </c>
      <c r="AJ21" s="495">
        <v>6100</v>
      </c>
      <c r="AM21" s="495">
        <v>1994</v>
      </c>
      <c r="AN21" s="495">
        <v>1244</v>
      </c>
      <c r="AO21" s="496"/>
      <c r="AP21" s="495">
        <v>184</v>
      </c>
    </row>
    <row r="22" spans="1:42" ht="15">
      <c r="A22" s="382">
        <v>2011</v>
      </c>
      <c r="B22" s="386">
        <v>3258</v>
      </c>
      <c r="C22" s="383">
        <v>236275</v>
      </c>
      <c r="D22" s="345">
        <f t="shared" si="0"/>
        <v>0.013789017035234366</v>
      </c>
      <c r="E22" s="391">
        <v>499</v>
      </c>
      <c r="F22" s="383">
        <v>42379</v>
      </c>
      <c r="G22" s="345">
        <f t="shared" si="1"/>
        <v>0.011774699733358504</v>
      </c>
      <c r="H22" s="386">
        <v>259</v>
      </c>
      <c r="I22" s="383">
        <v>8981</v>
      </c>
      <c r="J22" s="345">
        <f t="shared" si="7"/>
        <v>0.028838659392049885</v>
      </c>
      <c r="K22" s="386">
        <v>124</v>
      </c>
      <c r="L22" s="383">
        <v>2413</v>
      </c>
      <c r="M22" s="345">
        <f t="shared" si="3"/>
        <v>0.0513883133029424</v>
      </c>
      <c r="N22" s="386">
        <v>8</v>
      </c>
      <c r="O22" s="383">
        <v>152</v>
      </c>
      <c r="P22" s="345">
        <f t="shared" si="2"/>
        <v>0.05263157894736842</v>
      </c>
      <c r="Q22" s="386">
        <v>278</v>
      </c>
      <c r="R22" s="383">
        <v>2632</v>
      </c>
      <c r="S22" s="345">
        <f t="shared" si="8"/>
        <v>0.10562310030395136</v>
      </c>
      <c r="T22" s="386">
        <f t="shared" si="4"/>
        <v>4426</v>
      </c>
      <c r="U22" s="383">
        <f t="shared" si="5"/>
        <v>292832</v>
      </c>
      <c r="V22" s="345">
        <f t="shared" si="6"/>
        <v>0.015114468364113212</v>
      </c>
      <c r="Y22" s="284"/>
      <c r="Z22" s="285"/>
      <c r="AC22" s="495">
        <v>2010</v>
      </c>
      <c r="AD22" s="495">
        <v>408</v>
      </c>
      <c r="AE22" s="495">
        <v>82</v>
      </c>
      <c r="AF22" s="495">
        <v>2189</v>
      </c>
      <c r="AG22" s="495">
        <v>35510</v>
      </c>
      <c r="AH22" s="495">
        <v>232792</v>
      </c>
      <c r="AI22" s="495">
        <v>1049</v>
      </c>
      <c r="AJ22" s="495">
        <v>5676</v>
      </c>
      <c r="AM22" s="495">
        <v>1995</v>
      </c>
      <c r="AN22" s="495">
        <v>2132</v>
      </c>
      <c r="AO22" s="496"/>
      <c r="AP22" s="495">
        <v>270</v>
      </c>
    </row>
    <row r="23" spans="1:42" ht="15">
      <c r="A23" s="382">
        <v>2012</v>
      </c>
      <c r="B23" s="386">
        <v>2514</v>
      </c>
      <c r="C23" s="383">
        <v>240933</v>
      </c>
      <c r="D23" s="345">
        <f t="shared" si="0"/>
        <v>0.010434436129546388</v>
      </c>
      <c r="E23" s="391">
        <v>320</v>
      </c>
      <c r="F23" s="383">
        <v>37071</v>
      </c>
      <c r="G23" s="345">
        <f t="shared" si="1"/>
        <v>0.008632084378624802</v>
      </c>
      <c r="H23" s="386">
        <v>177</v>
      </c>
      <c r="I23" s="383">
        <v>7121</v>
      </c>
      <c r="J23" s="345">
        <f t="shared" si="7"/>
        <v>0.02485605954219913</v>
      </c>
      <c r="K23" s="386">
        <v>67</v>
      </c>
      <c r="L23" s="383">
        <v>2820</v>
      </c>
      <c r="M23" s="345">
        <f t="shared" si="3"/>
        <v>0.02375886524822695</v>
      </c>
      <c r="N23" s="386">
        <v>8</v>
      </c>
      <c r="O23" s="383">
        <v>167</v>
      </c>
      <c r="P23" s="345">
        <f t="shared" si="2"/>
        <v>0.04790419161676647</v>
      </c>
      <c r="Q23" s="386">
        <v>103</v>
      </c>
      <c r="R23" s="383">
        <v>1682</v>
      </c>
      <c r="S23" s="345">
        <f t="shared" si="8"/>
        <v>0.061236623067776455</v>
      </c>
      <c r="T23" s="386">
        <f t="shared" si="4"/>
        <v>3189</v>
      </c>
      <c r="U23" s="383">
        <f t="shared" si="5"/>
        <v>289794</v>
      </c>
      <c r="V23" s="345">
        <f t="shared" si="6"/>
        <v>0.011004368620468333</v>
      </c>
      <c r="Y23" s="284"/>
      <c r="Z23" s="286"/>
      <c r="AC23" s="495">
        <v>2011</v>
      </c>
      <c r="AD23" s="495">
        <v>531</v>
      </c>
      <c r="AE23" s="495">
        <v>152</v>
      </c>
      <c r="AF23" s="495">
        <v>2413</v>
      </c>
      <c r="AG23" s="495">
        <v>42379</v>
      </c>
      <c r="AH23" s="495">
        <v>236275</v>
      </c>
      <c r="AI23" s="495">
        <v>2632</v>
      </c>
      <c r="AJ23" s="495">
        <v>8981</v>
      </c>
      <c r="AM23" s="495">
        <v>1996</v>
      </c>
      <c r="AN23" s="495">
        <v>1665</v>
      </c>
      <c r="AO23" s="496"/>
      <c r="AP23" s="495">
        <v>273</v>
      </c>
    </row>
    <row r="24" spans="1:42" ht="15">
      <c r="A24" s="382">
        <v>2013</v>
      </c>
      <c r="B24" s="386">
        <v>974</v>
      </c>
      <c r="C24" s="383">
        <v>56441</v>
      </c>
      <c r="D24" s="345">
        <f t="shared" si="0"/>
        <v>0.017256958593929946</v>
      </c>
      <c r="E24" s="391">
        <v>110</v>
      </c>
      <c r="F24" s="383">
        <v>7865</v>
      </c>
      <c r="G24" s="345">
        <f t="shared" si="1"/>
        <v>0.013986013986013986</v>
      </c>
      <c r="H24" s="386">
        <v>53</v>
      </c>
      <c r="I24" s="383">
        <v>694</v>
      </c>
      <c r="J24" s="345">
        <f t="shared" si="7"/>
        <v>0.07636887608069164</v>
      </c>
      <c r="K24" s="386">
        <v>18</v>
      </c>
      <c r="L24" s="383">
        <v>714</v>
      </c>
      <c r="M24" s="345">
        <f t="shared" si="3"/>
        <v>0.025210084033613446</v>
      </c>
      <c r="N24" s="386">
        <v>1</v>
      </c>
      <c r="O24" s="383">
        <v>27</v>
      </c>
      <c r="P24" s="345">
        <f t="shared" si="2"/>
        <v>0.037037037037037035</v>
      </c>
      <c r="Q24" s="386">
        <v>10</v>
      </c>
      <c r="R24" s="383">
        <v>172</v>
      </c>
      <c r="S24" s="345">
        <f t="shared" si="8"/>
        <v>0.05813953488372093</v>
      </c>
      <c r="T24" s="386">
        <f t="shared" si="4"/>
        <v>1166</v>
      </c>
      <c r="U24" s="383">
        <f t="shared" si="5"/>
        <v>65913</v>
      </c>
      <c r="V24" s="345">
        <f t="shared" si="6"/>
        <v>0.017689985283631453</v>
      </c>
      <c r="Y24" s="237"/>
      <c r="Z24" s="237"/>
      <c r="AC24" s="495">
        <v>2012</v>
      </c>
      <c r="AD24" s="495">
        <v>412</v>
      </c>
      <c r="AE24" s="495">
        <v>167</v>
      </c>
      <c r="AF24" s="495">
        <v>2820</v>
      </c>
      <c r="AG24" s="495">
        <v>37071</v>
      </c>
      <c r="AH24" s="495">
        <v>240933</v>
      </c>
      <c r="AI24" s="495">
        <v>1682</v>
      </c>
      <c r="AJ24" s="495">
        <v>7121</v>
      </c>
      <c r="AM24" s="495">
        <v>1997</v>
      </c>
      <c r="AN24" s="495">
        <v>2204</v>
      </c>
      <c r="AO24" s="496"/>
      <c r="AP24" s="495">
        <v>565</v>
      </c>
    </row>
    <row r="25" spans="1:42" ht="15.75" thickBot="1">
      <c r="A25" s="389">
        <v>2014</v>
      </c>
      <c r="B25" s="387">
        <v>70</v>
      </c>
      <c r="C25" s="388">
        <v>490</v>
      </c>
      <c r="D25" s="349">
        <f t="shared" si="0"/>
        <v>0.14285714285714285</v>
      </c>
      <c r="E25" s="392">
        <v>9</v>
      </c>
      <c r="F25" s="393">
        <v>65</v>
      </c>
      <c r="G25" s="357">
        <f t="shared" si="1"/>
        <v>0.13846153846153847</v>
      </c>
      <c r="H25" s="394">
        <v>4</v>
      </c>
      <c r="I25" s="393">
        <v>8</v>
      </c>
      <c r="J25" s="357">
        <f t="shared" si="7"/>
        <v>0.5</v>
      </c>
      <c r="K25" s="394">
        <v>1</v>
      </c>
      <c r="L25" s="393">
        <v>5</v>
      </c>
      <c r="M25" s="357">
        <f t="shared" si="3"/>
        <v>0.2</v>
      </c>
      <c r="N25" s="394"/>
      <c r="O25" s="393"/>
      <c r="P25" s="357"/>
      <c r="Q25" s="394">
        <v>1</v>
      </c>
      <c r="R25" s="393">
        <v>4</v>
      </c>
      <c r="S25" s="357">
        <f t="shared" si="8"/>
        <v>0.25</v>
      </c>
      <c r="T25" s="394">
        <f t="shared" si="4"/>
        <v>85</v>
      </c>
      <c r="U25" s="393">
        <f t="shared" si="5"/>
        <v>572</v>
      </c>
      <c r="V25" s="357">
        <f t="shared" si="6"/>
        <v>0.1486013986013986</v>
      </c>
      <c r="Y25" s="237"/>
      <c r="Z25" s="237"/>
      <c r="AC25" s="495">
        <v>2013</v>
      </c>
      <c r="AD25" s="495">
        <v>74</v>
      </c>
      <c r="AE25" s="495">
        <v>27</v>
      </c>
      <c r="AF25" s="495">
        <v>714</v>
      </c>
      <c r="AG25" s="495">
        <v>7865</v>
      </c>
      <c r="AH25" s="495">
        <v>56441</v>
      </c>
      <c r="AI25" s="495">
        <v>172</v>
      </c>
      <c r="AJ25" s="495">
        <v>694</v>
      </c>
      <c r="AM25" s="495">
        <v>1998</v>
      </c>
      <c r="AN25" s="495">
        <v>2419</v>
      </c>
      <c r="AO25" s="496"/>
      <c r="AP25" s="495">
        <v>228</v>
      </c>
    </row>
    <row r="26" spans="1:42" ht="15.75" thickBot="1">
      <c r="A26" s="295" t="s">
        <v>7</v>
      </c>
      <c r="B26" s="261">
        <f>SUM(B10:B25)</f>
        <v>178017</v>
      </c>
      <c r="C26" s="262">
        <f>SUM(C10:C25)</f>
        <v>2927210</v>
      </c>
      <c r="D26" s="248">
        <f>B26/C26</f>
        <v>0.06081456403879462</v>
      </c>
      <c r="E26" s="115">
        <f>SUM(E10:E25)</f>
        <v>35649</v>
      </c>
      <c r="F26" s="169">
        <f>SUM(F10:F25)</f>
        <v>516316</v>
      </c>
      <c r="G26" s="42">
        <f>E26/F26</f>
        <v>0.06904492597556536</v>
      </c>
      <c r="H26" s="115">
        <f>SUM(H10:H25)</f>
        <v>1682</v>
      </c>
      <c r="I26" s="169">
        <f>SUM(I10:I25)</f>
        <v>38374</v>
      </c>
      <c r="J26" s="42">
        <f>H26/I26</f>
        <v>0.043831761088236824</v>
      </c>
      <c r="K26" s="115">
        <f>SUM(K10:K25)</f>
        <v>596</v>
      </c>
      <c r="L26" s="169">
        <f>SUM(L10:L25)</f>
        <v>11809</v>
      </c>
      <c r="M26" s="42">
        <f>K26/L26</f>
        <v>0.05046998052332966</v>
      </c>
      <c r="N26" s="115">
        <f>SUM(N10:N25)</f>
        <v>33</v>
      </c>
      <c r="O26" s="169">
        <f>SUM(O10:O25)</f>
        <v>579</v>
      </c>
      <c r="P26" s="42">
        <f>N26/O26</f>
        <v>0.05699481865284974</v>
      </c>
      <c r="Q26" s="115">
        <f>SUM(Q10:Q25)</f>
        <v>1093</v>
      </c>
      <c r="R26" s="169">
        <f>SUM(R10:R25)</f>
        <v>12317</v>
      </c>
      <c r="S26" s="42">
        <f>Q26/R26</f>
        <v>0.08873914102460015</v>
      </c>
      <c r="T26" s="115">
        <f>SUM(T10:T25)</f>
        <v>217070</v>
      </c>
      <c r="U26" s="169">
        <f>SUM(U10:U25)</f>
        <v>3506605</v>
      </c>
      <c r="V26" s="42">
        <f>T26/U26</f>
        <v>0.061903179856299756</v>
      </c>
      <c r="Y26" s="237"/>
      <c r="Z26" s="287"/>
      <c r="AC26" s="495">
        <v>2014</v>
      </c>
      <c r="AD26" s="496"/>
      <c r="AE26" s="496"/>
      <c r="AF26" s="495">
        <v>5</v>
      </c>
      <c r="AG26" s="495">
        <v>65</v>
      </c>
      <c r="AH26" s="495">
        <v>490</v>
      </c>
      <c r="AI26" s="495">
        <v>4</v>
      </c>
      <c r="AJ26" s="495">
        <v>8</v>
      </c>
      <c r="AM26" s="495">
        <v>1999</v>
      </c>
      <c r="AN26" s="495">
        <v>3541</v>
      </c>
      <c r="AO26" s="496"/>
      <c r="AP26" s="495">
        <v>772</v>
      </c>
    </row>
    <row r="27" spans="1:42" ht="15">
      <c r="A27" s="312"/>
      <c r="B27" s="254"/>
      <c r="C27" s="254"/>
      <c r="D27" s="259"/>
      <c r="E27" s="254"/>
      <c r="F27" s="254"/>
      <c r="G27" s="259"/>
      <c r="H27" s="254"/>
      <c r="I27" s="254"/>
      <c r="J27" s="259"/>
      <c r="K27" s="254"/>
      <c r="L27" s="254"/>
      <c r="M27" s="259"/>
      <c r="N27" s="254"/>
      <c r="O27" s="254"/>
      <c r="P27" s="259"/>
      <c r="Q27" s="254"/>
      <c r="R27" s="254"/>
      <c r="S27" s="259"/>
      <c r="T27" s="254"/>
      <c r="U27" s="254"/>
      <c r="V27" s="259"/>
      <c r="Z27" s="254"/>
      <c r="AC27" s="495"/>
      <c r="AD27" s="496">
        <f>SUM(AD11:AD26)</f>
        <v>2883</v>
      </c>
      <c r="AE27" s="496">
        <f aca="true" t="shared" si="9" ref="AE27:AJ27">SUM(AE11:AE26)</f>
        <v>579</v>
      </c>
      <c r="AF27" s="496">
        <f t="shared" si="9"/>
        <v>11809</v>
      </c>
      <c r="AG27" s="496">
        <f t="shared" si="9"/>
        <v>516316</v>
      </c>
      <c r="AH27" s="496">
        <f t="shared" si="9"/>
        <v>2927210</v>
      </c>
      <c r="AI27" s="496">
        <f t="shared" si="9"/>
        <v>12317</v>
      </c>
      <c r="AJ27" s="496">
        <f t="shared" si="9"/>
        <v>38374</v>
      </c>
      <c r="AK27" s="499">
        <f>SUM(AD27:AJ27)</f>
        <v>3509488</v>
      </c>
      <c r="AM27" s="495">
        <v>2000</v>
      </c>
      <c r="AN27" s="495">
        <v>4116</v>
      </c>
      <c r="AO27" s="497"/>
      <c r="AP27" s="495">
        <v>747</v>
      </c>
    </row>
    <row r="28" spans="1:42" ht="12.75" customHeight="1">
      <c r="A28" s="181"/>
      <c r="L28" s="288"/>
      <c r="M28" s="288"/>
      <c r="Q28" s="288"/>
      <c r="R28" s="288"/>
      <c r="AM28" s="495">
        <v>2001</v>
      </c>
      <c r="AN28" s="495">
        <v>3874</v>
      </c>
      <c r="AO28" s="496"/>
      <c r="AP28" s="495">
        <v>830</v>
      </c>
    </row>
    <row r="29" spans="20:42" ht="12.75" customHeight="1">
      <c r="T29" s="237"/>
      <c r="U29" s="237"/>
      <c r="V29" s="237"/>
      <c r="W29" s="237"/>
      <c r="X29" s="237"/>
      <c r="Y29" s="237"/>
      <c r="AM29" s="495">
        <v>2002</v>
      </c>
      <c r="AN29" s="495">
        <v>3532</v>
      </c>
      <c r="AO29" s="496"/>
      <c r="AP29" s="495">
        <v>886</v>
      </c>
    </row>
    <row r="30" spans="26:42" ht="12.75" customHeight="1">
      <c r="Z30" s="237"/>
      <c r="AM30" s="495">
        <v>2003</v>
      </c>
      <c r="AN30" s="495">
        <v>3597</v>
      </c>
      <c r="AO30" s="496"/>
      <c r="AP30" s="495">
        <v>844</v>
      </c>
    </row>
    <row r="31" spans="26:42" ht="12.75" customHeight="1">
      <c r="Z31" s="237"/>
      <c r="AM31" s="495">
        <v>2004</v>
      </c>
      <c r="AN31" s="495">
        <v>5034</v>
      </c>
      <c r="AO31" s="497"/>
      <c r="AP31" s="495">
        <v>1109</v>
      </c>
    </row>
    <row r="32" spans="26:42" ht="12.75" customHeight="1">
      <c r="Z32" s="237"/>
      <c r="AM32" s="495">
        <v>2005</v>
      </c>
      <c r="AN32" s="495">
        <v>5955</v>
      </c>
      <c r="AO32" s="497"/>
      <c r="AP32" s="495">
        <v>1922</v>
      </c>
    </row>
    <row r="33" spans="26:42" ht="12.75" customHeight="1">
      <c r="Z33" s="237"/>
      <c r="AM33" s="495">
        <v>2006</v>
      </c>
      <c r="AN33" s="495">
        <v>6118</v>
      </c>
      <c r="AO33" s="496"/>
      <c r="AP33" s="495">
        <v>2818</v>
      </c>
    </row>
    <row r="34" spans="26:42" ht="12.75" customHeight="1">
      <c r="Z34" s="237"/>
      <c r="AM34" s="495">
        <v>2007</v>
      </c>
      <c r="AN34" s="495">
        <v>7214</v>
      </c>
      <c r="AO34" s="497"/>
      <c r="AP34" s="497"/>
    </row>
    <row r="35" spans="26:42" ht="12.75" customHeight="1">
      <c r="Z35" s="237"/>
      <c r="AM35" s="495">
        <v>2008</v>
      </c>
      <c r="AN35" s="495">
        <v>4266</v>
      </c>
      <c r="AO35" s="496"/>
      <c r="AP35" s="496"/>
    </row>
    <row r="36" spans="26:42" ht="12.75" customHeight="1">
      <c r="Z36" s="237"/>
      <c r="AM36" s="495">
        <v>2009</v>
      </c>
      <c r="AN36" s="495">
        <v>3112</v>
      </c>
      <c r="AO36" s="496"/>
      <c r="AP36" s="496"/>
    </row>
    <row r="37" spans="26:42" ht="12.75" customHeight="1">
      <c r="Z37" s="237"/>
      <c r="AM37" s="495">
        <v>2010</v>
      </c>
      <c r="AN37" s="495">
        <v>3018</v>
      </c>
      <c r="AO37" s="497"/>
      <c r="AP37" s="496"/>
    </row>
    <row r="38" spans="26:42" ht="12.75" customHeight="1">
      <c r="Z38" s="237"/>
      <c r="AM38" s="495">
        <v>2011</v>
      </c>
      <c r="AN38" s="495">
        <v>3275</v>
      </c>
      <c r="AO38" s="496"/>
      <c r="AP38" s="496"/>
    </row>
    <row r="39" spans="26:42" ht="12.75" customHeight="1">
      <c r="Z39" s="237"/>
      <c r="AM39" s="495">
        <v>2012</v>
      </c>
      <c r="AN39" s="495">
        <v>4531</v>
      </c>
      <c r="AO39" s="496"/>
      <c r="AP39" s="496"/>
    </row>
    <row r="40" spans="26:42" ht="12.75" customHeight="1">
      <c r="Z40" s="237"/>
      <c r="AM40" s="495">
        <v>2013</v>
      </c>
      <c r="AN40" s="495">
        <v>2550</v>
      </c>
      <c r="AO40" s="497"/>
      <c r="AP40" s="496"/>
    </row>
    <row r="41" spans="26:42" ht="12.75" customHeight="1">
      <c r="Z41" s="237"/>
      <c r="AM41" s="495">
        <v>2014</v>
      </c>
      <c r="AN41" s="495">
        <v>197</v>
      </c>
      <c r="AO41" s="496"/>
      <c r="AP41" s="496"/>
    </row>
    <row r="42" spans="26:42" ht="15">
      <c r="Z42" s="237"/>
      <c r="AM42" s="495">
        <v>2015</v>
      </c>
      <c r="AN42" s="497"/>
      <c r="AO42" s="496"/>
      <c r="AP42" s="496"/>
    </row>
    <row r="43" spans="26:45" ht="12.75">
      <c r="Z43" s="237"/>
      <c r="AN43" s="37">
        <f>SUM(AN11:AN42)</f>
        <v>80422</v>
      </c>
      <c r="AO43" s="498">
        <f>SUM(AO11:AO42)</f>
        <v>0</v>
      </c>
      <c r="AP43" s="37">
        <f>SUM(AP11:AP42)</f>
        <v>11937</v>
      </c>
      <c r="AQ43" s="498">
        <f>SUM(AN43:AP43)</f>
        <v>92359</v>
      </c>
      <c r="AS43" s="37">
        <f>AK27+AQ43</f>
        <v>3601847</v>
      </c>
    </row>
    <row r="44" ht="12.75">
      <c r="Z44" s="237"/>
    </row>
    <row r="45" ht="12.75">
      <c r="Z45" s="237"/>
    </row>
    <row r="46" ht="12.75">
      <c r="Z46" s="237"/>
    </row>
    <row r="47" ht="12.75">
      <c r="Z47" s="237"/>
    </row>
    <row r="48" ht="12.75">
      <c r="Z48" s="237"/>
    </row>
    <row r="49" ht="12.75">
      <c r="Z49" s="237"/>
    </row>
    <row r="50" ht="12.75" customHeight="1">
      <c r="Z50" s="237"/>
    </row>
    <row r="51" ht="12.75" customHeight="1">
      <c r="Z51" s="237"/>
    </row>
    <row r="52" ht="12.75" customHeight="1">
      <c r="Z52" s="237"/>
    </row>
    <row r="53" ht="12.75" customHeight="1">
      <c r="Z53" s="237"/>
    </row>
    <row r="54" ht="12.75" customHeight="1">
      <c r="Z54" s="237"/>
    </row>
    <row r="55" ht="12.75" customHeight="1">
      <c r="Z55" s="237"/>
    </row>
    <row r="56" ht="12.75" customHeight="1">
      <c r="Z56" s="237"/>
    </row>
    <row r="57" ht="12.75" customHeight="1">
      <c r="Z57" s="237"/>
    </row>
    <row r="58" ht="12.75" customHeight="1">
      <c r="Z58" s="237"/>
    </row>
    <row r="59" ht="12.75" customHeight="1">
      <c r="Z59" s="237"/>
    </row>
    <row r="60" ht="12.75" customHeight="1">
      <c r="Z60" s="237"/>
    </row>
    <row r="61" ht="12.75" customHeight="1">
      <c r="Z61" s="237"/>
    </row>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sheetData>
  <sheetProtection/>
  <mergeCells count="10">
    <mergeCell ref="A4:Z5"/>
    <mergeCell ref="A6:Z6"/>
    <mergeCell ref="A8:A9"/>
    <mergeCell ref="N8:P8"/>
    <mergeCell ref="Q8:S8"/>
    <mergeCell ref="T8:V8"/>
    <mergeCell ref="B8:D8"/>
    <mergeCell ref="E8:G8"/>
    <mergeCell ref="H8:J8"/>
    <mergeCell ref="K8:M8"/>
  </mergeCells>
  <printOptions/>
  <pageMargins left="0.75" right="0.75" top="1" bottom="1" header="0.5" footer="0.5"/>
  <pageSetup fitToHeight="1" fitToWidth="1" horizontalDpi="600" verticalDpi="600" orientation="landscape" scale="45" r:id="rId2"/>
  <headerFooter alignWithMargins="0">
    <oddFooter>&amp;C&amp;14B-&amp;P-4</oddFooter>
  </headerFooter>
  <drawing r:id="rId1"/>
</worksheet>
</file>

<file path=xl/worksheets/sheet9.xml><?xml version="1.0" encoding="utf-8"?>
<worksheet xmlns="http://schemas.openxmlformats.org/spreadsheetml/2006/main" xmlns:r="http://schemas.openxmlformats.org/officeDocument/2006/relationships">
  <dimension ref="A4:P30"/>
  <sheetViews>
    <sheetView zoomScale="75" zoomScaleNormal="75" zoomScalePageLayoutView="0" workbookViewId="0" topLeftCell="A19">
      <selection activeCell="B32" sqref="B32"/>
    </sheetView>
  </sheetViews>
  <sheetFormatPr defaultColWidth="9.140625" defaultRowHeight="12.75"/>
  <cols>
    <col min="2" max="2" width="10.28125" style="0" bestFit="1" customWidth="1"/>
    <col min="3" max="3" width="11.28125" style="0" bestFit="1" customWidth="1"/>
    <col min="4" max="4" width="9.28125" style="0" bestFit="1" customWidth="1"/>
    <col min="5" max="6" width="10.28125" style="0" bestFit="1" customWidth="1"/>
    <col min="7" max="8" width="11.28125" style="0" bestFit="1" customWidth="1"/>
    <col min="9" max="9" width="12.8515625" style="0" bestFit="1" customWidth="1"/>
    <col min="10" max="10" width="10.140625" style="0" customWidth="1"/>
    <col min="11" max="11" width="9.28125" style="0" bestFit="1" customWidth="1"/>
    <col min="12" max="13" width="10.28125" style="0" bestFit="1" customWidth="1"/>
    <col min="14" max="14" width="11.28125" style="0" bestFit="1" customWidth="1"/>
    <col min="15" max="15" width="12.8515625" style="0" bestFit="1" customWidth="1"/>
    <col min="16" max="16" width="10.28125" style="0" bestFit="1" customWidth="1"/>
  </cols>
  <sheetData>
    <row r="4" spans="1:16" ht="12.75">
      <c r="A4" s="14"/>
      <c r="B4" s="534" t="s">
        <v>33</v>
      </c>
      <c r="C4" s="534"/>
      <c r="D4" s="534" t="s">
        <v>31</v>
      </c>
      <c r="E4" s="534"/>
      <c r="F4" s="534" t="s">
        <v>32</v>
      </c>
      <c r="G4" s="534"/>
      <c r="H4" s="534" t="s">
        <v>35</v>
      </c>
      <c r="I4" s="534"/>
      <c r="J4" s="534"/>
      <c r="K4" s="534" t="s">
        <v>36</v>
      </c>
      <c r="L4" s="534"/>
      <c r="M4" s="534"/>
      <c r="N4" s="534" t="s">
        <v>37</v>
      </c>
      <c r="O4" s="534"/>
      <c r="P4" s="534"/>
    </row>
    <row r="5" spans="1:16" ht="12.75">
      <c r="A5" s="14"/>
      <c r="B5" s="15" t="s">
        <v>29</v>
      </c>
      <c r="C5" s="15" t="s">
        <v>30</v>
      </c>
      <c r="D5" s="15" t="s">
        <v>29</v>
      </c>
      <c r="E5" s="15" t="s">
        <v>30</v>
      </c>
      <c r="F5" s="15" t="s">
        <v>29</v>
      </c>
      <c r="G5" s="15" t="s">
        <v>30</v>
      </c>
      <c r="H5" s="15" t="s">
        <v>29</v>
      </c>
      <c r="I5" s="15" t="s">
        <v>30</v>
      </c>
      <c r="J5" s="15" t="s">
        <v>38</v>
      </c>
      <c r="K5" s="15" t="s">
        <v>29</v>
      </c>
      <c r="L5" s="15" t="s">
        <v>30</v>
      </c>
      <c r="M5" s="15" t="s">
        <v>38</v>
      </c>
      <c r="N5" s="15" t="s">
        <v>29</v>
      </c>
      <c r="O5" s="15" t="s">
        <v>30</v>
      </c>
      <c r="P5" s="26" t="s">
        <v>39</v>
      </c>
    </row>
    <row r="6" spans="1:16" ht="12.75">
      <c r="A6" s="13">
        <v>1984</v>
      </c>
      <c r="B6" s="16" t="e">
        <f>#REF!</f>
        <v>#REF!</v>
      </c>
      <c r="C6" s="16" t="e">
        <f>#REF!</f>
        <v>#REF!</v>
      </c>
      <c r="D6" s="16" t="e">
        <f>#REF!</f>
        <v>#REF!</v>
      </c>
      <c r="E6" s="16" t="e">
        <f>#REF!</f>
        <v>#REF!</v>
      </c>
      <c r="F6" s="16"/>
      <c r="G6" s="16"/>
      <c r="H6" s="17" t="e">
        <f>B6+D6+F6</f>
        <v>#REF!</v>
      </c>
      <c r="I6" s="17" t="e">
        <f>C6+E6+G6</f>
        <v>#REF!</v>
      </c>
      <c r="J6" s="18" t="e">
        <f>H6/I6</f>
        <v>#REF!</v>
      </c>
      <c r="K6" s="16" t="e">
        <f>#REF!</f>
        <v>#REF!</v>
      </c>
      <c r="L6" s="16" t="e">
        <f>#REF!</f>
        <v>#REF!</v>
      </c>
      <c r="M6" s="18" t="e">
        <f aca="true" t="shared" si="0" ref="M6:M17">K6/L6</f>
        <v>#REF!</v>
      </c>
      <c r="N6" s="17" t="e">
        <f aca="true" t="shared" si="1" ref="N6:N17">H6+K6</f>
        <v>#REF!</v>
      </c>
      <c r="O6" s="17" t="e">
        <f aca="true" t="shared" si="2" ref="O6:O17">I6+L6</f>
        <v>#REF!</v>
      </c>
      <c r="P6" s="18" t="e">
        <f aca="true" t="shared" si="3" ref="P6:P17">N6/O6</f>
        <v>#REF!</v>
      </c>
    </row>
    <row r="7" spans="1:16" ht="12.75">
      <c r="A7" s="13">
        <v>1985</v>
      </c>
      <c r="B7" s="16" t="e">
        <f>#REF!</f>
        <v>#REF!</v>
      </c>
      <c r="C7" s="16" t="e">
        <f>#REF!</f>
        <v>#REF!</v>
      </c>
      <c r="D7" s="16" t="e">
        <f>#REF!</f>
        <v>#REF!</v>
      </c>
      <c r="E7" s="16" t="e">
        <f>#REF!</f>
        <v>#REF!</v>
      </c>
      <c r="F7" s="16"/>
      <c r="G7" s="16"/>
      <c r="H7" s="17" t="e">
        <f aca="true" t="shared" si="4" ref="H7:H17">B7+D7+F7</f>
        <v>#REF!</v>
      </c>
      <c r="I7" s="17" t="e">
        <f aca="true" t="shared" si="5" ref="I7:I17">C7+E7+G7</f>
        <v>#REF!</v>
      </c>
      <c r="J7" s="18" t="e">
        <f aca="true" t="shared" si="6" ref="J7:J17">H7/I7</f>
        <v>#REF!</v>
      </c>
      <c r="K7" s="16" t="e">
        <f>#REF!</f>
        <v>#REF!</v>
      </c>
      <c r="L7" s="16" t="e">
        <f>#REF!</f>
        <v>#REF!</v>
      </c>
      <c r="M7" s="18" t="e">
        <f t="shared" si="0"/>
        <v>#REF!</v>
      </c>
      <c r="N7" s="17" t="e">
        <f t="shared" si="1"/>
        <v>#REF!</v>
      </c>
      <c r="O7" s="17" t="e">
        <f t="shared" si="2"/>
        <v>#REF!</v>
      </c>
      <c r="P7" s="18" t="e">
        <f t="shared" si="3"/>
        <v>#REF!</v>
      </c>
    </row>
    <row r="8" spans="1:16" ht="12.75">
      <c r="A8" s="13">
        <v>1986</v>
      </c>
      <c r="B8" s="16" t="e">
        <f>#REF!</f>
        <v>#REF!</v>
      </c>
      <c r="C8" s="16" t="e">
        <f>#REF!</f>
        <v>#REF!</v>
      </c>
      <c r="D8" s="16" t="e">
        <f>#REF!</f>
        <v>#REF!</v>
      </c>
      <c r="E8" s="16" t="e">
        <f>#REF!</f>
        <v>#REF!</v>
      </c>
      <c r="F8" s="16"/>
      <c r="G8" s="16"/>
      <c r="H8" s="17" t="e">
        <f t="shared" si="4"/>
        <v>#REF!</v>
      </c>
      <c r="I8" s="17" t="e">
        <f t="shared" si="5"/>
        <v>#REF!</v>
      </c>
      <c r="J8" s="18" t="e">
        <f t="shared" si="6"/>
        <v>#REF!</v>
      </c>
      <c r="K8" s="16" t="e">
        <f>#REF!</f>
        <v>#REF!</v>
      </c>
      <c r="L8" s="16" t="e">
        <f>#REF!</f>
        <v>#REF!</v>
      </c>
      <c r="M8" s="18" t="e">
        <f t="shared" si="0"/>
        <v>#REF!</v>
      </c>
      <c r="N8" s="17" t="e">
        <f t="shared" si="1"/>
        <v>#REF!</v>
      </c>
      <c r="O8" s="17" t="e">
        <f t="shared" si="2"/>
        <v>#REF!</v>
      </c>
      <c r="P8" s="18" t="e">
        <f t="shared" si="3"/>
        <v>#REF!</v>
      </c>
    </row>
    <row r="9" spans="1:16" ht="12.75">
      <c r="A9" s="13">
        <v>1987</v>
      </c>
      <c r="B9" s="16" t="e">
        <f>#REF!</f>
        <v>#REF!</v>
      </c>
      <c r="C9" s="16" t="e">
        <f>#REF!</f>
        <v>#REF!</v>
      </c>
      <c r="D9" s="16" t="e">
        <f>#REF!</f>
        <v>#REF!</v>
      </c>
      <c r="E9" s="16" t="e">
        <f>#REF!</f>
        <v>#REF!</v>
      </c>
      <c r="F9" s="16"/>
      <c r="G9" s="16"/>
      <c r="H9" s="17" t="e">
        <f t="shared" si="4"/>
        <v>#REF!</v>
      </c>
      <c r="I9" s="17" t="e">
        <f t="shared" si="5"/>
        <v>#REF!</v>
      </c>
      <c r="J9" s="18" t="e">
        <f t="shared" si="6"/>
        <v>#REF!</v>
      </c>
      <c r="K9" s="16" t="e">
        <f>#REF!</f>
        <v>#REF!</v>
      </c>
      <c r="L9" s="16" t="e">
        <f>#REF!</f>
        <v>#REF!</v>
      </c>
      <c r="M9" s="18" t="e">
        <f t="shared" si="0"/>
        <v>#REF!</v>
      </c>
      <c r="N9" s="17" t="e">
        <f t="shared" si="1"/>
        <v>#REF!</v>
      </c>
      <c r="O9" s="17" t="e">
        <f t="shared" si="2"/>
        <v>#REF!</v>
      </c>
      <c r="P9" s="18" t="e">
        <f t="shared" si="3"/>
        <v>#REF!</v>
      </c>
    </row>
    <row r="10" spans="1:16" ht="12.75">
      <c r="A10" s="13">
        <v>1988</v>
      </c>
      <c r="B10" s="16" t="e">
        <f>#REF!</f>
        <v>#REF!</v>
      </c>
      <c r="C10" s="16" t="e">
        <f>#REF!</f>
        <v>#REF!</v>
      </c>
      <c r="D10" s="16" t="e">
        <f>#REF!</f>
        <v>#REF!</v>
      </c>
      <c r="E10" s="16" t="e">
        <f>#REF!</f>
        <v>#REF!</v>
      </c>
      <c r="F10" s="16"/>
      <c r="G10" s="16"/>
      <c r="H10" s="17" t="e">
        <f t="shared" si="4"/>
        <v>#REF!</v>
      </c>
      <c r="I10" s="17" t="e">
        <f t="shared" si="5"/>
        <v>#REF!</v>
      </c>
      <c r="J10" s="18" t="e">
        <f t="shared" si="6"/>
        <v>#REF!</v>
      </c>
      <c r="K10" s="16" t="e">
        <f>#REF!</f>
        <v>#REF!</v>
      </c>
      <c r="L10" s="16" t="e">
        <f>#REF!</f>
        <v>#REF!</v>
      </c>
      <c r="M10" s="18" t="e">
        <f t="shared" si="0"/>
        <v>#REF!</v>
      </c>
      <c r="N10" s="17" t="e">
        <f t="shared" si="1"/>
        <v>#REF!</v>
      </c>
      <c r="O10" s="17" t="e">
        <f t="shared" si="2"/>
        <v>#REF!</v>
      </c>
      <c r="P10" s="18" t="e">
        <f t="shared" si="3"/>
        <v>#REF!</v>
      </c>
    </row>
    <row r="11" spans="1:16" ht="12.75">
      <c r="A11" s="13">
        <v>1989</v>
      </c>
      <c r="B11" s="16" t="e">
        <f>#REF!</f>
        <v>#REF!</v>
      </c>
      <c r="C11" s="16" t="e">
        <f>#REF!</f>
        <v>#REF!</v>
      </c>
      <c r="D11" s="16" t="e">
        <f>#REF!</f>
        <v>#REF!</v>
      </c>
      <c r="E11" s="16" t="e">
        <f>#REF!</f>
        <v>#REF!</v>
      </c>
      <c r="F11" s="16"/>
      <c r="G11" s="16"/>
      <c r="H11" s="17" t="e">
        <f t="shared" si="4"/>
        <v>#REF!</v>
      </c>
      <c r="I11" s="17" t="e">
        <f t="shared" si="5"/>
        <v>#REF!</v>
      </c>
      <c r="J11" s="18" t="e">
        <f t="shared" si="6"/>
        <v>#REF!</v>
      </c>
      <c r="K11" s="16" t="e">
        <f>#REF!</f>
        <v>#REF!</v>
      </c>
      <c r="L11" s="16" t="e">
        <f>#REF!</f>
        <v>#REF!</v>
      </c>
      <c r="M11" s="18" t="e">
        <f t="shared" si="0"/>
        <v>#REF!</v>
      </c>
      <c r="N11" s="17" t="e">
        <f t="shared" si="1"/>
        <v>#REF!</v>
      </c>
      <c r="O11" s="17" t="e">
        <f t="shared" si="2"/>
        <v>#REF!</v>
      </c>
      <c r="P11" s="18" t="e">
        <f t="shared" si="3"/>
        <v>#REF!</v>
      </c>
    </row>
    <row r="12" spans="1:16" ht="12.75">
      <c r="A12" s="13">
        <v>1990</v>
      </c>
      <c r="B12" s="16" t="e">
        <f>#REF!</f>
        <v>#REF!</v>
      </c>
      <c r="C12" s="16" t="e">
        <f>#REF!</f>
        <v>#REF!</v>
      </c>
      <c r="D12" s="16" t="e">
        <f>#REF!</f>
        <v>#REF!</v>
      </c>
      <c r="E12" s="16" t="e">
        <f>#REF!</f>
        <v>#REF!</v>
      </c>
      <c r="F12" s="16"/>
      <c r="G12" s="16"/>
      <c r="H12" s="17" t="e">
        <f t="shared" si="4"/>
        <v>#REF!</v>
      </c>
      <c r="I12" s="17" t="e">
        <f t="shared" si="5"/>
        <v>#REF!</v>
      </c>
      <c r="J12" s="18" t="e">
        <f t="shared" si="6"/>
        <v>#REF!</v>
      </c>
      <c r="K12" s="16" t="e">
        <f>#REF!</f>
        <v>#REF!</v>
      </c>
      <c r="L12" s="16" t="e">
        <f>#REF!</f>
        <v>#REF!</v>
      </c>
      <c r="M12" s="18" t="e">
        <f t="shared" si="0"/>
        <v>#REF!</v>
      </c>
      <c r="N12" s="17" t="e">
        <f t="shared" si="1"/>
        <v>#REF!</v>
      </c>
      <c r="O12" s="17" t="e">
        <f t="shared" si="2"/>
        <v>#REF!</v>
      </c>
      <c r="P12" s="18" t="e">
        <f t="shared" si="3"/>
        <v>#REF!</v>
      </c>
    </row>
    <row r="13" spans="1:16" ht="12.75">
      <c r="A13" s="13">
        <v>1991</v>
      </c>
      <c r="B13" s="16" t="e">
        <f>#REF!</f>
        <v>#REF!</v>
      </c>
      <c r="C13" s="16" t="e">
        <f>#REF!</f>
        <v>#REF!</v>
      </c>
      <c r="D13" s="16" t="e">
        <f>#REF!</f>
        <v>#REF!</v>
      </c>
      <c r="E13" s="16" t="e">
        <f>#REF!</f>
        <v>#REF!</v>
      </c>
      <c r="F13" s="16"/>
      <c r="G13" s="16"/>
      <c r="H13" s="17" t="e">
        <f t="shared" si="4"/>
        <v>#REF!</v>
      </c>
      <c r="I13" s="17" t="e">
        <f t="shared" si="5"/>
        <v>#REF!</v>
      </c>
      <c r="J13" s="18" t="e">
        <f t="shared" si="6"/>
        <v>#REF!</v>
      </c>
      <c r="K13" s="16" t="e">
        <f>#REF!</f>
        <v>#REF!</v>
      </c>
      <c r="L13" s="16" t="e">
        <f>#REF!</f>
        <v>#REF!</v>
      </c>
      <c r="M13" s="18" t="e">
        <f t="shared" si="0"/>
        <v>#REF!</v>
      </c>
      <c r="N13" s="17" t="e">
        <f t="shared" si="1"/>
        <v>#REF!</v>
      </c>
      <c r="O13" s="17" t="e">
        <f t="shared" si="2"/>
        <v>#REF!</v>
      </c>
      <c r="P13" s="18" t="e">
        <f t="shared" si="3"/>
        <v>#REF!</v>
      </c>
    </row>
    <row r="14" spans="1:16" ht="12.75">
      <c r="A14" s="13">
        <v>1992</v>
      </c>
      <c r="B14" s="16" t="e">
        <f>#REF!</f>
        <v>#REF!</v>
      </c>
      <c r="C14" s="16" t="e">
        <f>#REF!</f>
        <v>#REF!</v>
      </c>
      <c r="D14" s="16" t="e">
        <f>#REF!</f>
        <v>#REF!</v>
      </c>
      <c r="E14" s="16" t="e">
        <f>#REF!</f>
        <v>#REF!</v>
      </c>
      <c r="F14" s="16"/>
      <c r="G14" s="16"/>
      <c r="H14" s="17" t="e">
        <f t="shared" si="4"/>
        <v>#REF!</v>
      </c>
      <c r="I14" s="17" t="e">
        <f t="shared" si="5"/>
        <v>#REF!</v>
      </c>
      <c r="J14" s="18" t="e">
        <f t="shared" si="6"/>
        <v>#REF!</v>
      </c>
      <c r="K14" s="16" t="e">
        <f>#REF!</f>
        <v>#REF!</v>
      </c>
      <c r="L14" s="16" t="e">
        <f>#REF!</f>
        <v>#REF!</v>
      </c>
      <c r="M14" s="18" t="e">
        <f t="shared" si="0"/>
        <v>#REF!</v>
      </c>
      <c r="N14" s="17" t="e">
        <f t="shared" si="1"/>
        <v>#REF!</v>
      </c>
      <c r="O14" s="17" t="e">
        <f t="shared" si="2"/>
        <v>#REF!</v>
      </c>
      <c r="P14" s="18" t="e">
        <f t="shared" si="3"/>
        <v>#REF!</v>
      </c>
    </row>
    <row r="15" spans="1:16" ht="12.75">
      <c r="A15" s="13">
        <v>1993</v>
      </c>
      <c r="B15" s="16" t="e">
        <f>#REF!</f>
        <v>#REF!</v>
      </c>
      <c r="C15" s="16" t="e">
        <f>#REF!</f>
        <v>#REF!</v>
      </c>
      <c r="D15" s="16" t="e">
        <f>#REF!</f>
        <v>#REF!</v>
      </c>
      <c r="E15" s="16" t="e">
        <f>#REF!</f>
        <v>#REF!</v>
      </c>
      <c r="F15" s="16"/>
      <c r="G15" s="16"/>
      <c r="H15" s="17" t="e">
        <f t="shared" si="4"/>
        <v>#REF!</v>
      </c>
      <c r="I15" s="17" t="e">
        <f t="shared" si="5"/>
        <v>#REF!</v>
      </c>
      <c r="J15" s="18" t="e">
        <f t="shared" si="6"/>
        <v>#REF!</v>
      </c>
      <c r="K15" s="16" t="e">
        <f>#REF!</f>
        <v>#REF!</v>
      </c>
      <c r="L15" s="16" t="e">
        <f>#REF!</f>
        <v>#REF!</v>
      </c>
      <c r="M15" s="18" t="e">
        <f t="shared" si="0"/>
        <v>#REF!</v>
      </c>
      <c r="N15" s="17" t="e">
        <f t="shared" si="1"/>
        <v>#REF!</v>
      </c>
      <c r="O15" s="17" t="e">
        <f t="shared" si="2"/>
        <v>#REF!</v>
      </c>
      <c r="P15" s="18" t="e">
        <f t="shared" si="3"/>
        <v>#REF!</v>
      </c>
    </row>
    <row r="16" spans="1:16" ht="12.75">
      <c r="A16" s="13">
        <v>1994</v>
      </c>
      <c r="B16" s="16" t="e">
        <f>#REF!</f>
        <v>#REF!</v>
      </c>
      <c r="C16" s="16" t="e">
        <f>#REF!</f>
        <v>#REF!</v>
      </c>
      <c r="D16" s="16" t="e">
        <f>#REF!</f>
        <v>#REF!</v>
      </c>
      <c r="E16" s="16" t="e">
        <f>#REF!</f>
        <v>#REF!</v>
      </c>
      <c r="F16" s="16"/>
      <c r="G16" s="16"/>
      <c r="H16" s="17" t="e">
        <f t="shared" si="4"/>
        <v>#REF!</v>
      </c>
      <c r="I16" s="17" t="e">
        <f t="shared" si="5"/>
        <v>#REF!</v>
      </c>
      <c r="J16" s="18" t="e">
        <f t="shared" si="6"/>
        <v>#REF!</v>
      </c>
      <c r="K16" s="16" t="e">
        <f>#REF!</f>
        <v>#REF!</v>
      </c>
      <c r="L16" s="16" t="e">
        <f>#REF!</f>
        <v>#REF!</v>
      </c>
      <c r="M16" s="18" t="e">
        <f t="shared" si="0"/>
        <v>#REF!</v>
      </c>
      <c r="N16" s="17" t="e">
        <f t="shared" si="1"/>
        <v>#REF!</v>
      </c>
      <c r="O16" s="17" t="e">
        <f t="shared" si="2"/>
        <v>#REF!</v>
      </c>
      <c r="P16" s="18" t="e">
        <f t="shared" si="3"/>
        <v>#REF!</v>
      </c>
    </row>
    <row r="17" spans="1:16" ht="12.75">
      <c r="A17" s="13">
        <v>1995</v>
      </c>
      <c r="B17" s="16" t="e">
        <f>#REF!</f>
        <v>#REF!</v>
      </c>
      <c r="C17" s="16" t="e">
        <f>#REF!</f>
        <v>#REF!</v>
      </c>
      <c r="D17" s="16" t="e">
        <f>#REF!</f>
        <v>#REF!</v>
      </c>
      <c r="E17" s="16" t="e">
        <f>#REF!</f>
        <v>#REF!</v>
      </c>
      <c r="F17" s="16"/>
      <c r="G17" s="16"/>
      <c r="H17" s="17" t="e">
        <f t="shared" si="4"/>
        <v>#REF!</v>
      </c>
      <c r="I17" s="17" t="e">
        <f t="shared" si="5"/>
        <v>#REF!</v>
      </c>
      <c r="J17" s="18" t="e">
        <f t="shared" si="6"/>
        <v>#REF!</v>
      </c>
      <c r="K17" s="16" t="e">
        <f>#REF!</f>
        <v>#REF!</v>
      </c>
      <c r="L17" s="16" t="e">
        <f>#REF!</f>
        <v>#REF!</v>
      </c>
      <c r="M17" s="18" t="e">
        <f t="shared" si="0"/>
        <v>#REF!</v>
      </c>
      <c r="N17" s="17" t="e">
        <f t="shared" si="1"/>
        <v>#REF!</v>
      </c>
      <c r="O17" s="17" t="e">
        <f t="shared" si="2"/>
        <v>#REF!</v>
      </c>
      <c r="P17" s="18" t="e">
        <f t="shared" si="3"/>
        <v>#REF!</v>
      </c>
    </row>
    <row r="18" spans="1:16" ht="12.75">
      <c r="A18" s="19" t="s">
        <v>28</v>
      </c>
      <c r="B18" s="20" t="e">
        <f>SUM(#REF!)</f>
        <v>#REF!</v>
      </c>
      <c r="C18" s="20" t="e">
        <f>SUM(#REF!)</f>
        <v>#REF!</v>
      </c>
      <c r="D18" s="20" t="e">
        <f>SUM(#REF!)</f>
        <v>#REF!</v>
      </c>
      <c r="E18" s="20" t="e">
        <f>SUM(#REF!)</f>
        <v>#REF!</v>
      </c>
      <c r="F18" s="20">
        <v>0</v>
      </c>
      <c r="G18" s="20">
        <v>0</v>
      </c>
      <c r="H18" s="20" t="e">
        <f>B18+D18+F18</f>
        <v>#REF!</v>
      </c>
      <c r="I18" s="20" t="e">
        <f>C18+E18+G18</f>
        <v>#REF!</v>
      </c>
      <c r="J18" s="21" t="e">
        <f>H18/I18</f>
        <v>#REF!</v>
      </c>
      <c r="K18" s="20" t="e">
        <f>SUM(#REF!)</f>
        <v>#REF!</v>
      </c>
      <c r="L18" s="20" t="e">
        <f>SUM(#REF!)</f>
        <v>#REF!</v>
      </c>
      <c r="M18" s="21" t="e">
        <f>K18/L18</f>
        <v>#REF!</v>
      </c>
      <c r="N18" s="20" t="e">
        <f>H18+K18</f>
        <v>#REF!</v>
      </c>
      <c r="O18" s="20" t="e">
        <f>I18+L18</f>
        <v>#REF!</v>
      </c>
      <c r="P18" s="21" t="e">
        <f>N18/O18</f>
        <v>#REF!</v>
      </c>
    </row>
    <row r="19" spans="1:16" s="3" customFormat="1" ht="12.75">
      <c r="A19" s="13">
        <v>1996</v>
      </c>
      <c r="B19" s="22" t="e">
        <f>#REF!</f>
        <v>#REF!</v>
      </c>
      <c r="C19" s="22" t="e">
        <f>#REF!</f>
        <v>#REF!</v>
      </c>
      <c r="D19" s="22" t="e">
        <f>#REF!</f>
        <v>#REF!</v>
      </c>
      <c r="E19" s="22" t="e">
        <f>#REF!</f>
        <v>#REF!</v>
      </c>
      <c r="F19" s="22" t="e">
        <f>#REF!</f>
        <v>#REF!</v>
      </c>
      <c r="G19" s="22" t="e">
        <f>#REF!</f>
        <v>#REF!</v>
      </c>
      <c r="H19" s="17" t="e">
        <f aca="true" t="shared" si="7" ref="H19:H28">B19+D19+F19</f>
        <v>#REF!</v>
      </c>
      <c r="I19" s="17" t="e">
        <f aca="true" t="shared" si="8" ref="I19:I28">C19+E19+G19</f>
        <v>#REF!</v>
      </c>
      <c r="J19" s="18" t="e">
        <f aca="true" t="shared" si="9" ref="J19:J28">H19/I19</f>
        <v>#REF!</v>
      </c>
      <c r="K19" s="22" t="e">
        <f>#REF!</f>
        <v>#REF!</v>
      </c>
      <c r="L19" s="22" t="e">
        <f>#REF!</f>
        <v>#REF!</v>
      </c>
      <c r="M19" s="18" t="e">
        <f aca="true" t="shared" si="10" ref="M19:M28">K19/L19</f>
        <v>#REF!</v>
      </c>
      <c r="N19" s="17" t="e">
        <f aca="true" t="shared" si="11" ref="N19:N28">H19+K19</f>
        <v>#REF!</v>
      </c>
      <c r="O19" s="17" t="e">
        <f aca="true" t="shared" si="12" ref="O19:O28">I19+L19</f>
        <v>#REF!</v>
      </c>
      <c r="P19" s="18" t="e">
        <f aca="true" t="shared" si="13" ref="P19:P28">N19/O19</f>
        <v>#REF!</v>
      </c>
    </row>
    <row r="20" spans="1:16" s="3" customFormat="1" ht="12.75">
      <c r="A20" s="13">
        <v>1997</v>
      </c>
      <c r="B20" s="22" t="e">
        <f>#REF!</f>
        <v>#REF!</v>
      </c>
      <c r="C20" s="22" t="e">
        <f>#REF!</f>
        <v>#REF!</v>
      </c>
      <c r="D20" s="22" t="e">
        <f>#REF!</f>
        <v>#REF!</v>
      </c>
      <c r="E20" s="22" t="e">
        <f>#REF!</f>
        <v>#REF!</v>
      </c>
      <c r="F20" s="22" t="e">
        <f>#REF!</f>
        <v>#REF!</v>
      </c>
      <c r="G20" s="22" t="e">
        <f>#REF!</f>
        <v>#REF!</v>
      </c>
      <c r="H20" s="17" t="e">
        <f t="shared" si="7"/>
        <v>#REF!</v>
      </c>
      <c r="I20" s="17" t="e">
        <f t="shared" si="8"/>
        <v>#REF!</v>
      </c>
      <c r="J20" s="18" t="e">
        <f t="shared" si="9"/>
        <v>#REF!</v>
      </c>
      <c r="K20" s="22" t="e">
        <f>#REF!</f>
        <v>#REF!</v>
      </c>
      <c r="L20" s="22" t="e">
        <f>#REF!</f>
        <v>#REF!</v>
      </c>
      <c r="M20" s="18" t="e">
        <f t="shared" si="10"/>
        <v>#REF!</v>
      </c>
      <c r="N20" s="17" t="e">
        <f t="shared" si="11"/>
        <v>#REF!</v>
      </c>
      <c r="O20" s="17" t="e">
        <f t="shared" si="12"/>
        <v>#REF!</v>
      </c>
      <c r="P20" s="18" t="e">
        <f t="shared" si="13"/>
        <v>#REF!</v>
      </c>
    </row>
    <row r="21" spans="1:16" s="3" customFormat="1" ht="12.75">
      <c r="A21" s="13">
        <v>1998</v>
      </c>
      <c r="B21" s="22" t="e">
        <f>#REF!</f>
        <v>#REF!</v>
      </c>
      <c r="C21" s="22" t="e">
        <f>#REF!</f>
        <v>#REF!</v>
      </c>
      <c r="D21" s="22" t="e">
        <f>#REF!</f>
        <v>#REF!</v>
      </c>
      <c r="E21" s="22" t="e">
        <f>#REF!</f>
        <v>#REF!</v>
      </c>
      <c r="F21" s="22" t="e">
        <f>#REF!</f>
        <v>#REF!</v>
      </c>
      <c r="G21" s="22" t="e">
        <f>#REF!</f>
        <v>#REF!</v>
      </c>
      <c r="H21" s="17" t="e">
        <f t="shared" si="7"/>
        <v>#REF!</v>
      </c>
      <c r="I21" s="17" t="e">
        <f t="shared" si="8"/>
        <v>#REF!</v>
      </c>
      <c r="J21" s="18" t="e">
        <f t="shared" si="9"/>
        <v>#REF!</v>
      </c>
      <c r="K21" s="22" t="e">
        <f>#REF!</f>
        <v>#REF!</v>
      </c>
      <c r="L21" s="22" t="e">
        <f>#REF!</f>
        <v>#REF!</v>
      </c>
      <c r="M21" s="18" t="e">
        <f t="shared" si="10"/>
        <v>#REF!</v>
      </c>
      <c r="N21" s="17" t="e">
        <f t="shared" si="11"/>
        <v>#REF!</v>
      </c>
      <c r="O21" s="17" t="e">
        <f t="shared" si="12"/>
        <v>#REF!</v>
      </c>
      <c r="P21" s="18" t="e">
        <f t="shared" si="13"/>
        <v>#REF!</v>
      </c>
    </row>
    <row r="22" spans="1:16" s="3" customFormat="1" ht="12.75">
      <c r="A22" s="13">
        <v>1999</v>
      </c>
      <c r="B22" s="22" t="e">
        <f>#REF!</f>
        <v>#REF!</v>
      </c>
      <c r="C22" s="22" t="e">
        <f>#REF!</f>
        <v>#REF!</v>
      </c>
      <c r="D22" s="22" t="e">
        <f>#REF!</f>
        <v>#REF!</v>
      </c>
      <c r="E22" s="22" t="e">
        <f>#REF!</f>
        <v>#REF!</v>
      </c>
      <c r="F22" s="22" t="e">
        <f>#REF!</f>
        <v>#REF!</v>
      </c>
      <c r="G22" s="22" t="e">
        <f>#REF!</f>
        <v>#REF!</v>
      </c>
      <c r="H22" s="17" t="e">
        <f t="shared" si="7"/>
        <v>#REF!</v>
      </c>
      <c r="I22" s="17" t="e">
        <f t="shared" si="8"/>
        <v>#REF!</v>
      </c>
      <c r="J22" s="18" t="e">
        <f t="shared" si="9"/>
        <v>#REF!</v>
      </c>
      <c r="K22" s="22" t="e">
        <f>#REF!</f>
        <v>#REF!</v>
      </c>
      <c r="L22" s="22" t="e">
        <f>#REF!</f>
        <v>#REF!</v>
      </c>
      <c r="M22" s="18" t="e">
        <f t="shared" si="10"/>
        <v>#REF!</v>
      </c>
      <c r="N22" s="17" t="e">
        <f t="shared" si="11"/>
        <v>#REF!</v>
      </c>
      <c r="O22" s="17" t="e">
        <f t="shared" si="12"/>
        <v>#REF!</v>
      </c>
      <c r="P22" s="18" t="e">
        <f t="shared" si="13"/>
        <v>#REF!</v>
      </c>
    </row>
    <row r="23" spans="1:16" s="3" customFormat="1" ht="12.75">
      <c r="A23" s="13">
        <v>2000</v>
      </c>
      <c r="B23" s="22" t="e">
        <f>#REF!</f>
        <v>#REF!</v>
      </c>
      <c r="C23" s="22" t="e">
        <f>#REF!</f>
        <v>#REF!</v>
      </c>
      <c r="D23" s="22" t="e">
        <f>#REF!</f>
        <v>#REF!</v>
      </c>
      <c r="E23" s="22" t="e">
        <f>#REF!</f>
        <v>#REF!</v>
      </c>
      <c r="F23" s="22" t="e">
        <f>#REF!</f>
        <v>#REF!</v>
      </c>
      <c r="G23" s="22" t="e">
        <f>#REF!</f>
        <v>#REF!</v>
      </c>
      <c r="H23" s="17" t="e">
        <f t="shared" si="7"/>
        <v>#REF!</v>
      </c>
      <c r="I23" s="17" t="e">
        <f t="shared" si="8"/>
        <v>#REF!</v>
      </c>
      <c r="J23" s="18" t="e">
        <f t="shared" si="9"/>
        <v>#REF!</v>
      </c>
      <c r="K23" s="22" t="e">
        <f>#REF!</f>
        <v>#REF!</v>
      </c>
      <c r="L23" s="22" t="e">
        <f>#REF!</f>
        <v>#REF!</v>
      </c>
      <c r="M23" s="18" t="e">
        <f t="shared" si="10"/>
        <v>#REF!</v>
      </c>
      <c r="N23" s="17" t="e">
        <f t="shared" si="11"/>
        <v>#REF!</v>
      </c>
      <c r="O23" s="17" t="e">
        <f t="shared" si="12"/>
        <v>#REF!</v>
      </c>
      <c r="P23" s="18" t="e">
        <f t="shared" si="13"/>
        <v>#REF!</v>
      </c>
    </row>
    <row r="24" spans="1:16" s="3" customFormat="1" ht="12.75">
      <c r="A24" s="13">
        <v>2001</v>
      </c>
      <c r="B24" s="22" t="e">
        <f>#REF!</f>
        <v>#REF!</v>
      </c>
      <c r="C24" s="22" t="e">
        <f>#REF!</f>
        <v>#REF!</v>
      </c>
      <c r="D24" s="22" t="e">
        <f>#REF!</f>
        <v>#REF!</v>
      </c>
      <c r="E24" s="22" t="e">
        <f>#REF!</f>
        <v>#REF!</v>
      </c>
      <c r="F24" s="22" t="e">
        <f>#REF!</f>
        <v>#REF!</v>
      </c>
      <c r="G24" s="22" t="e">
        <f>#REF!</f>
        <v>#REF!</v>
      </c>
      <c r="H24" s="17" t="e">
        <f t="shared" si="7"/>
        <v>#REF!</v>
      </c>
      <c r="I24" s="17" t="e">
        <f t="shared" si="8"/>
        <v>#REF!</v>
      </c>
      <c r="J24" s="18" t="e">
        <f t="shared" si="9"/>
        <v>#REF!</v>
      </c>
      <c r="K24" s="22" t="e">
        <f>#REF!</f>
        <v>#REF!</v>
      </c>
      <c r="L24" s="22" t="e">
        <f>#REF!</f>
        <v>#REF!</v>
      </c>
      <c r="M24" s="18" t="e">
        <f t="shared" si="10"/>
        <v>#REF!</v>
      </c>
      <c r="N24" s="17" t="e">
        <f t="shared" si="11"/>
        <v>#REF!</v>
      </c>
      <c r="O24" s="17" t="e">
        <f t="shared" si="12"/>
        <v>#REF!</v>
      </c>
      <c r="P24" s="18" t="e">
        <f t="shared" si="13"/>
        <v>#REF!</v>
      </c>
    </row>
    <row r="25" spans="1:16" s="3" customFormat="1" ht="12.75">
      <c r="A25" s="13">
        <v>2002</v>
      </c>
      <c r="B25" s="22" t="e">
        <f>#REF!</f>
        <v>#REF!</v>
      </c>
      <c r="C25" s="22" t="e">
        <f>#REF!</f>
        <v>#REF!</v>
      </c>
      <c r="D25" s="22" t="e">
        <f>#REF!</f>
        <v>#REF!</v>
      </c>
      <c r="E25" s="22" t="e">
        <f>#REF!</f>
        <v>#REF!</v>
      </c>
      <c r="F25" s="22" t="e">
        <f>#REF!</f>
        <v>#REF!</v>
      </c>
      <c r="G25" s="22" t="e">
        <f>#REF!</f>
        <v>#REF!</v>
      </c>
      <c r="H25" s="17" t="e">
        <f t="shared" si="7"/>
        <v>#REF!</v>
      </c>
      <c r="I25" s="17" t="e">
        <f t="shared" si="8"/>
        <v>#REF!</v>
      </c>
      <c r="J25" s="18" t="e">
        <f t="shared" si="9"/>
        <v>#REF!</v>
      </c>
      <c r="K25" s="22" t="e">
        <f>#REF!</f>
        <v>#REF!</v>
      </c>
      <c r="L25" s="22" t="e">
        <f>#REF!</f>
        <v>#REF!</v>
      </c>
      <c r="M25" s="18" t="e">
        <f t="shared" si="10"/>
        <v>#REF!</v>
      </c>
      <c r="N25" s="17" t="e">
        <f t="shared" si="11"/>
        <v>#REF!</v>
      </c>
      <c r="O25" s="17" t="e">
        <f t="shared" si="12"/>
        <v>#REF!</v>
      </c>
      <c r="P25" s="18" t="e">
        <f t="shared" si="13"/>
        <v>#REF!</v>
      </c>
    </row>
    <row r="26" spans="1:16" s="3" customFormat="1" ht="12.75">
      <c r="A26" s="13">
        <v>2003</v>
      </c>
      <c r="B26" s="22" t="e">
        <f>#REF!</f>
        <v>#REF!</v>
      </c>
      <c r="C26" s="22" t="e">
        <f>#REF!</f>
        <v>#REF!</v>
      </c>
      <c r="D26" s="22" t="e">
        <f>#REF!</f>
        <v>#REF!</v>
      </c>
      <c r="E26" s="22" t="e">
        <f>#REF!</f>
        <v>#REF!</v>
      </c>
      <c r="F26" s="22" t="e">
        <f>#REF!</f>
        <v>#REF!</v>
      </c>
      <c r="G26" s="22" t="e">
        <f>#REF!</f>
        <v>#REF!</v>
      </c>
      <c r="H26" s="17" t="e">
        <f t="shared" si="7"/>
        <v>#REF!</v>
      </c>
      <c r="I26" s="17" t="e">
        <f t="shared" si="8"/>
        <v>#REF!</v>
      </c>
      <c r="J26" s="18" t="e">
        <f t="shared" si="9"/>
        <v>#REF!</v>
      </c>
      <c r="K26" s="22" t="e">
        <f>#REF!</f>
        <v>#REF!</v>
      </c>
      <c r="L26" s="22" t="e">
        <f>#REF!</f>
        <v>#REF!</v>
      </c>
      <c r="M26" s="18" t="e">
        <f t="shared" si="10"/>
        <v>#REF!</v>
      </c>
      <c r="N26" s="17" t="e">
        <f t="shared" si="11"/>
        <v>#REF!</v>
      </c>
      <c r="O26" s="17" t="e">
        <f t="shared" si="12"/>
        <v>#REF!</v>
      </c>
      <c r="P26" s="18" t="e">
        <f t="shared" si="13"/>
        <v>#REF!</v>
      </c>
    </row>
    <row r="27" spans="1:16" s="3" customFormat="1" ht="12.75">
      <c r="A27" s="13">
        <v>2004</v>
      </c>
      <c r="B27" s="22" t="e">
        <f>#REF!</f>
        <v>#REF!</v>
      </c>
      <c r="C27" s="22" t="e">
        <f>#REF!</f>
        <v>#REF!</v>
      </c>
      <c r="D27" s="22" t="e">
        <f>#REF!</f>
        <v>#REF!</v>
      </c>
      <c r="E27" s="22" t="e">
        <f>#REF!</f>
        <v>#REF!</v>
      </c>
      <c r="F27" s="22" t="e">
        <f>#REF!</f>
        <v>#REF!</v>
      </c>
      <c r="G27" s="22" t="e">
        <f>#REF!</f>
        <v>#REF!</v>
      </c>
      <c r="H27" s="17" t="e">
        <f t="shared" si="7"/>
        <v>#REF!</v>
      </c>
      <c r="I27" s="17" t="e">
        <f t="shared" si="8"/>
        <v>#REF!</v>
      </c>
      <c r="J27" s="18" t="e">
        <f t="shared" si="9"/>
        <v>#REF!</v>
      </c>
      <c r="K27" s="22" t="e">
        <f>#REF!</f>
        <v>#REF!</v>
      </c>
      <c r="L27" s="22" t="e">
        <f>#REF!</f>
        <v>#REF!</v>
      </c>
      <c r="M27" s="18" t="e">
        <f t="shared" si="10"/>
        <v>#REF!</v>
      </c>
      <c r="N27" s="17" t="e">
        <f t="shared" si="11"/>
        <v>#REF!</v>
      </c>
      <c r="O27" s="17" t="e">
        <f t="shared" si="12"/>
        <v>#REF!</v>
      </c>
      <c r="P27" s="18" t="e">
        <f t="shared" si="13"/>
        <v>#REF!</v>
      </c>
    </row>
    <row r="28" spans="1:16" s="3" customFormat="1" ht="12.75">
      <c r="A28" s="13">
        <v>2005</v>
      </c>
      <c r="B28" s="22" t="e">
        <f>#REF!</f>
        <v>#REF!</v>
      </c>
      <c r="C28" s="22" t="e">
        <f>#REF!</f>
        <v>#REF!</v>
      </c>
      <c r="D28" s="22" t="e">
        <f>#REF!</f>
        <v>#REF!</v>
      </c>
      <c r="E28" s="22" t="e">
        <f>#REF!</f>
        <v>#REF!</v>
      </c>
      <c r="F28" s="22" t="e">
        <f>#REF!</f>
        <v>#REF!</v>
      </c>
      <c r="G28" s="22" t="e">
        <f>#REF!</f>
        <v>#REF!</v>
      </c>
      <c r="H28" s="17" t="e">
        <f t="shared" si="7"/>
        <v>#REF!</v>
      </c>
      <c r="I28" s="17" t="e">
        <f t="shared" si="8"/>
        <v>#REF!</v>
      </c>
      <c r="J28" s="18" t="e">
        <f t="shared" si="9"/>
        <v>#REF!</v>
      </c>
      <c r="K28" s="22" t="e">
        <f>#REF!</f>
        <v>#REF!</v>
      </c>
      <c r="L28" s="22" t="e">
        <f>#REF!</f>
        <v>#REF!</v>
      </c>
      <c r="M28" s="18" t="e">
        <f t="shared" si="10"/>
        <v>#REF!</v>
      </c>
      <c r="N28" s="17" t="e">
        <f t="shared" si="11"/>
        <v>#REF!</v>
      </c>
      <c r="O28" s="17" t="e">
        <f t="shared" si="12"/>
        <v>#REF!</v>
      </c>
      <c r="P28" s="18" t="e">
        <f t="shared" si="13"/>
        <v>#REF!</v>
      </c>
    </row>
    <row r="29" spans="1:16" ht="12.75">
      <c r="A29" s="19" t="s">
        <v>34</v>
      </c>
      <c r="B29" s="20" t="e">
        <f>SUM(#REF!)</f>
        <v>#REF!</v>
      </c>
      <c r="C29" s="20" t="e">
        <f>SUM(#REF!)</f>
        <v>#REF!</v>
      </c>
      <c r="D29" s="20" t="e">
        <f>SUM(#REF!)</f>
        <v>#REF!</v>
      </c>
      <c r="E29" s="20" t="e">
        <f>SUM(#REF!)</f>
        <v>#REF!</v>
      </c>
      <c r="F29" s="20" t="e">
        <f>SUM(#REF!)</f>
        <v>#REF!</v>
      </c>
      <c r="G29" s="20" t="e">
        <f>SUM(#REF!)</f>
        <v>#REF!</v>
      </c>
      <c r="H29" s="20" t="e">
        <f>B29+D29+F29</f>
        <v>#REF!</v>
      </c>
      <c r="I29" s="20" t="e">
        <f>C29+E29+G29</f>
        <v>#REF!</v>
      </c>
      <c r="J29" s="21" t="e">
        <f>H29/I29</f>
        <v>#REF!</v>
      </c>
      <c r="K29" s="20" t="e">
        <f>SUM(#REF!)</f>
        <v>#REF!</v>
      </c>
      <c r="L29" s="20" t="e">
        <f>SUM(#REF!)</f>
        <v>#REF!</v>
      </c>
      <c r="M29" s="21" t="e">
        <f>K29/L29</f>
        <v>#REF!</v>
      </c>
      <c r="N29" s="20" t="e">
        <f>H29+K29</f>
        <v>#REF!</v>
      </c>
      <c r="O29" s="20" t="e">
        <f>I29+L29</f>
        <v>#REF!</v>
      </c>
      <c r="P29" s="21" t="e">
        <f>N29/O29</f>
        <v>#REF!</v>
      </c>
    </row>
    <row r="30" spans="1:16" ht="12.75">
      <c r="A30" s="25" t="s">
        <v>37</v>
      </c>
      <c r="B30" s="23" t="e">
        <f aca="true" t="shared" si="14" ref="B30:G30">B18+B29</f>
        <v>#REF!</v>
      </c>
      <c r="C30" s="23" t="e">
        <f t="shared" si="14"/>
        <v>#REF!</v>
      </c>
      <c r="D30" s="23" t="e">
        <f t="shared" si="14"/>
        <v>#REF!</v>
      </c>
      <c r="E30" s="23" t="e">
        <f t="shared" si="14"/>
        <v>#REF!</v>
      </c>
      <c r="F30" s="23" t="e">
        <f t="shared" si="14"/>
        <v>#REF!</v>
      </c>
      <c r="G30" s="23" t="e">
        <f t="shared" si="14"/>
        <v>#REF!</v>
      </c>
      <c r="H30" s="23" t="e">
        <f>SUM(H18:H29)</f>
        <v>#REF!</v>
      </c>
      <c r="I30" s="23" t="e">
        <f>SUM(I18:I29)</f>
        <v>#REF!</v>
      </c>
      <c r="J30" s="24" t="e">
        <f>H30/I30</f>
        <v>#REF!</v>
      </c>
      <c r="K30" s="23" t="e">
        <f>SUM(K18:K29)</f>
        <v>#REF!</v>
      </c>
      <c r="L30" s="23" t="e">
        <f>SUM(L18:L29)</f>
        <v>#REF!</v>
      </c>
      <c r="M30" s="24" t="e">
        <f>K30/L30</f>
        <v>#REF!</v>
      </c>
      <c r="N30" s="23" t="e">
        <f>H30+K30</f>
        <v>#REF!</v>
      </c>
      <c r="O30" s="23" t="e">
        <f>I30+L30</f>
        <v>#REF!</v>
      </c>
      <c r="P30" s="24" t="e">
        <f>N30/O30</f>
        <v>#REF!</v>
      </c>
    </row>
  </sheetData>
  <sheetProtection/>
  <mergeCells count="6">
    <mergeCell ref="K4:M4"/>
    <mergeCell ref="N4:P4"/>
    <mergeCell ref="B4:C4"/>
    <mergeCell ref="D4:E4"/>
    <mergeCell ref="F4:G4"/>
    <mergeCell ref="H4:J4"/>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Massachusetts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cwoleader</dc:creator>
  <cp:keywords/>
  <dc:description/>
  <cp:lastModifiedBy>lmerrill</cp:lastModifiedBy>
  <cp:lastPrinted>2014-07-30T16:04:30Z</cp:lastPrinted>
  <dcterms:created xsi:type="dcterms:W3CDTF">2004-07-19T17:19:25Z</dcterms:created>
  <dcterms:modified xsi:type="dcterms:W3CDTF">2014-07-30T16:07:25Z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