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2.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7.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5" yWindow="495" windowWidth="17475" windowHeight="11940" tabRatio="904" activeTab="12"/>
  </bookViews>
  <sheets>
    <sheet name="Cover" sheetId="1" r:id="rId1"/>
    <sheet name="QA" sheetId="2" state="hidden" r:id="rId2"/>
    <sheet name="xtra" sheetId="3" state="hidden" r:id="rId3"/>
    <sheet name="Table of Contents" sheetId="4" r:id="rId4"/>
    <sheet name="(1) VINs tested" sheetId="5" r:id="rId5"/>
    <sheet name="(1) Total Tests" sheetId="6" r:id="rId6"/>
    <sheet name="(2)(i) OBD" sheetId="10" r:id="rId7"/>
    <sheet name="Initial gasoline " sheetId="11" state="hidden" r:id="rId8"/>
    <sheet name="(2)(i) Opacity" sheetId="43" r:id="rId9"/>
    <sheet name="(2)(ii) OBD" sheetId="17" r:id="rId10"/>
    <sheet name="(2)(iii) OBD" sheetId="21" r:id="rId11"/>
    <sheet name="(2)(iv) OBD" sheetId="24" r:id="rId12"/>
    <sheet name="(2)(vi) Waivers" sheetId="25" r:id="rId13"/>
    <sheet name="NoKnownOut_InitialFailed_Paul" sheetId="26" state="hidden" r:id="rId14"/>
    <sheet name="(2)(v) Hardship Extensions" sheetId="42" r:id="rId15"/>
    <sheet name="(2)(vi) No Outcome" sheetId="27" r:id="rId16"/>
    <sheet name="(2)(xi) Pass OBD" sheetId="28" r:id="rId17"/>
    <sheet name="(2)(xii) Fail OBD" sheetId="29" r:id="rId18"/>
    <sheet name="(2)(xix) MIL on no DTCs" sheetId="34" r:id="rId19"/>
    <sheet name="(2)(xx) MIL off w  DTCs" sheetId="35" r:id="rId20"/>
    <sheet name="(2)(xxi) MIL on w DTCs " sheetId="36" r:id="rId21"/>
    <sheet name="(2)(xxii) MIL off no DTCs " sheetId="37" r:id="rId22"/>
    <sheet name="(2)(xxiii) Not Ready Failures" sheetId="38" r:id="rId23"/>
    <sheet name="(2)(xxiii) Not Ready Turnaways" sheetId="41" r:id="rId24"/>
    <sheet name="(2)(xxiv)Alternative OBD Tests" sheetId="44" r:id="rId25"/>
    <sheet name="worksheet" sheetId="40" state="hidden" r:id="rId26"/>
  </sheets>
  <definedNames>
    <definedName name="_xlnm.Print_Area" localSheetId="5">'(1) Total Tests'!$A$1:$K$61</definedName>
    <definedName name="_xlnm.Print_Area" localSheetId="4">'(1) VINs tested'!$A$1:$J$75</definedName>
    <definedName name="_xlnm.Print_Area" localSheetId="6">'(2)(i) OBD'!$A$1:$Z$76</definedName>
    <definedName name="_xlnm.Print_Area" localSheetId="9">'(2)(ii) OBD'!$A$1:$V$98</definedName>
    <definedName name="_xlnm.Print_Area" localSheetId="10">'(2)(iii) OBD'!$A$1:$V$96</definedName>
    <definedName name="_xlnm.Print_Area" localSheetId="11">'(2)(iv) OBD'!$A$1:$V$99</definedName>
    <definedName name="_xlnm.Print_Area" localSheetId="15">'(2)(vi) No Outcome'!$A$1:$V$89</definedName>
    <definedName name="_xlnm.Print_Area" localSheetId="12">'(2)(vi) Waivers'!$A$1:$V$29</definedName>
    <definedName name="_xlnm.Print_Area" localSheetId="16">'(2)(xi) Pass OBD'!$A$1:$V$106</definedName>
    <definedName name="_xlnm.Print_Area" localSheetId="17">'(2)(xii) Fail OBD'!$A$1:$V$96</definedName>
    <definedName name="_xlnm.Print_Area" localSheetId="18">'(2)(xix) MIL on no DTCs'!$A$1:$V$62</definedName>
    <definedName name="_xlnm.Print_Area" localSheetId="19">'(2)(xx) MIL off w  DTCs'!$A$1:$V$26</definedName>
    <definedName name="_xlnm.Print_Area" localSheetId="20">'(2)(xxi) MIL on w DTCs '!$A$1:$V$99</definedName>
    <definedName name="_xlnm.Print_Area" localSheetId="21">'(2)(xxii) MIL off no DTCs '!$A$1:$V$100</definedName>
    <definedName name="_xlnm.Print_Area" localSheetId="22">'(2)(xxiii) Not Ready Failures'!$A$1:$V$101</definedName>
    <definedName name="_xlnm.Print_Area" localSheetId="23">'(2)(xxiii) Not Ready Turnaways'!$A$1:$V$100</definedName>
    <definedName name="_xlnm.Print_Area" localSheetId="0">Cover!$A$1:$K$25</definedName>
    <definedName name="_xlnm.Print_Area" localSheetId="3">'Table of Contents'!$A$1:$C$26</definedName>
    <definedName name="_xlnm.Print_Titles" localSheetId="3">'Table of Contents'!$2:$2</definedName>
  </definedNames>
  <calcPr calcId="145621"/>
</workbook>
</file>

<file path=xl/calcChain.xml><?xml version="1.0" encoding="utf-8"?>
<calcChain xmlns="http://schemas.openxmlformats.org/spreadsheetml/2006/main">
  <c r="R27" i="41" l="1"/>
  <c r="Q27" i="41"/>
  <c r="S27" i="41" s="1"/>
  <c r="O27" i="41"/>
  <c r="N27" i="41"/>
  <c r="P27" i="41" s="1"/>
  <c r="L27" i="41"/>
  <c r="K27" i="41"/>
  <c r="M27" i="41" s="1"/>
  <c r="I27" i="41"/>
  <c r="H27" i="41"/>
  <c r="F27" i="41"/>
  <c r="E27" i="41"/>
  <c r="C27" i="41"/>
  <c r="B27" i="41"/>
  <c r="U26" i="41"/>
  <c r="V26" i="41" s="1"/>
  <c r="T26" i="41"/>
  <c r="S26" i="41"/>
  <c r="P26" i="41"/>
  <c r="M26" i="41"/>
  <c r="J26" i="41"/>
  <c r="G26" i="41"/>
  <c r="D26" i="41"/>
  <c r="U25" i="41"/>
  <c r="T25" i="41"/>
  <c r="S25" i="41"/>
  <c r="P25" i="41"/>
  <c r="M25" i="41"/>
  <c r="J25" i="41"/>
  <c r="G25" i="41"/>
  <c r="D25" i="41"/>
  <c r="U24" i="41"/>
  <c r="V24" i="41" s="1"/>
  <c r="T24" i="41"/>
  <c r="S24" i="41"/>
  <c r="P24" i="41"/>
  <c r="M24" i="41"/>
  <c r="J24" i="41"/>
  <c r="G24" i="41"/>
  <c r="D24" i="41"/>
  <c r="U23" i="41"/>
  <c r="V23" i="41" s="1"/>
  <c r="T23" i="41"/>
  <c r="S23" i="41"/>
  <c r="P23" i="41"/>
  <c r="M23" i="41"/>
  <c r="J23" i="41"/>
  <c r="G23" i="41"/>
  <c r="D23" i="41"/>
  <c r="V22" i="41"/>
  <c r="U22" i="41"/>
  <c r="T22" i="41"/>
  <c r="S22" i="41"/>
  <c r="P22" i="41"/>
  <c r="M22" i="41"/>
  <c r="J22" i="41"/>
  <c r="G22" i="41"/>
  <c r="D22" i="41"/>
  <c r="U21" i="41"/>
  <c r="T21" i="41"/>
  <c r="S21" i="41"/>
  <c r="P21" i="41"/>
  <c r="M21" i="41"/>
  <c r="J21" i="41"/>
  <c r="G21" i="41"/>
  <c r="D21" i="41"/>
  <c r="U20" i="41"/>
  <c r="V20" i="41" s="1"/>
  <c r="T20" i="41"/>
  <c r="S20" i="41"/>
  <c r="P20" i="41"/>
  <c r="M20" i="41"/>
  <c r="J20" i="41"/>
  <c r="G20" i="41"/>
  <c r="D20" i="41"/>
  <c r="U19" i="41"/>
  <c r="V19" i="41" s="1"/>
  <c r="T19" i="41"/>
  <c r="S19" i="41"/>
  <c r="P19" i="41"/>
  <c r="M19" i="41"/>
  <c r="J19" i="41"/>
  <c r="G19" i="41"/>
  <c r="D19" i="41"/>
  <c r="U18" i="41"/>
  <c r="T18" i="41"/>
  <c r="V18" i="41" s="1"/>
  <c r="S18" i="41"/>
  <c r="P18" i="41"/>
  <c r="M18" i="41"/>
  <c r="G18" i="41"/>
  <c r="D18" i="41"/>
  <c r="U17" i="41"/>
  <c r="V17" i="41" s="1"/>
  <c r="T17" i="41"/>
  <c r="M17" i="41"/>
  <c r="G17" i="41"/>
  <c r="D17" i="41"/>
  <c r="U16" i="41"/>
  <c r="T16" i="41"/>
  <c r="M16" i="41"/>
  <c r="G16" i="41"/>
  <c r="D16" i="41"/>
  <c r="U15" i="41"/>
  <c r="T15" i="41"/>
  <c r="M15" i="41"/>
  <c r="G15" i="41"/>
  <c r="D15" i="41"/>
  <c r="V14" i="41"/>
  <c r="U14" i="41"/>
  <c r="T14" i="41"/>
  <c r="M14" i="41"/>
  <c r="G14" i="41"/>
  <c r="D14" i="41"/>
  <c r="U13" i="41"/>
  <c r="T13" i="41"/>
  <c r="M13" i="41"/>
  <c r="G13" i="41"/>
  <c r="D13" i="41"/>
  <c r="U12" i="41"/>
  <c r="T12" i="41"/>
  <c r="P12" i="41"/>
  <c r="M12" i="41"/>
  <c r="G12" i="41"/>
  <c r="D12" i="41"/>
  <c r="U11" i="41"/>
  <c r="T11" i="41"/>
  <c r="P11" i="41"/>
  <c r="M11" i="41"/>
  <c r="G11" i="41"/>
  <c r="D11" i="41"/>
  <c r="U27" i="41" l="1"/>
  <c r="V25" i="41"/>
  <c r="J27" i="41"/>
  <c r="G27" i="41"/>
  <c r="V12" i="41"/>
  <c r="V15" i="41"/>
  <c r="T27" i="41"/>
  <c r="V27" i="41" s="1"/>
  <c r="V13" i="41"/>
  <c r="V16" i="41"/>
  <c r="V21" i="41"/>
  <c r="D27" i="41"/>
  <c r="V11" i="41"/>
  <c r="P28" i="27" l="1"/>
  <c r="T14" i="42"/>
  <c r="G26" i="42"/>
  <c r="G25" i="42"/>
  <c r="G24" i="42"/>
  <c r="G23" i="42"/>
  <c r="G22" i="42"/>
  <c r="G21" i="42"/>
  <c r="G20" i="42"/>
  <c r="G19" i="42"/>
  <c r="G18" i="42"/>
  <c r="G17" i="42"/>
  <c r="G16" i="42"/>
  <c r="G15" i="42"/>
  <c r="G14" i="42"/>
  <c r="D26" i="42"/>
  <c r="D25" i="42"/>
  <c r="D24" i="42"/>
  <c r="D23" i="42"/>
  <c r="D22" i="42"/>
  <c r="D21" i="42"/>
  <c r="D20" i="42"/>
  <c r="D19" i="42"/>
  <c r="D18" i="42"/>
  <c r="D17" i="42"/>
  <c r="D16" i="42"/>
  <c r="D15" i="42"/>
  <c r="D14" i="42"/>
  <c r="S24" i="17"/>
  <c r="S23" i="17"/>
  <c r="S22" i="17"/>
  <c r="S21" i="17"/>
  <c r="S20" i="17"/>
  <c r="S19" i="17"/>
  <c r="S18" i="17"/>
  <c r="S17" i="17"/>
  <c r="S16" i="17"/>
  <c r="G42" i="43"/>
  <c r="P25" i="10"/>
  <c r="S26" i="38" l="1"/>
  <c r="P26" i="38"/>
  <c r="M26" i="38"/>
  <c r="J26" i="38"/>
  <c r="G26" i="38"/>
  <c r="D26" i="38"/>
  <c r="S25" i="38"/>
  <c r="P25" i="38"/>
  <c r="M25" i="38"/>
  <c r="J25" i="38"/>
  <c r="G25" i="38"/>
  <c r="D25" i="38"/>
  <c r="S24" i="38"/>
  <c r="P24" i="38"/>
  <c r="M24" i="38"/>
  <c r="J24" i="38"/>
  <c r="G24" i="38"/>
  <c r="D24" i="38"/>
  <c r="S23" i="38"/>
  <c r="P23" i="38"/>
  <c r="M23" i="38"/>
  <c r="J23" i="38"/>
  <c r="G23" i="38"/>
  <c r="D23" i="38"/>
  <c r="S22" i="38"/>
  <c r="P22" i="38"/>
  <c r="M22" i="38"/>
  <c r="J22" i="38"/>
  <c r="G22" i="38"/>
  <c r="D22" i="38"/>
  <c r="S21" i="38"/>
  <c r="P21" i="38"/>
  <c r="M21" i="38"/>
  <c r="J21" i="38"/>
  <c r="G21" i="38"/>
  <c r="D21" i="38"/>
  <c r="S20" i="38"/>
  <c r="P20" i="38"/>
  <c r="M20" i="38"/>
  <c r="J20" i="38"/>
  <c r="G20" i="38"/>
  <c r="D20" i="38"/>
  <c r="S19" i="38"/>
  <c r="P19" i="38"/>
  <c r="M19" i="38"/>
  <c r="J19" i="38"/>
  <c r="G19" i="38"/>
  <c r="D19" i="38"/>
  <c r="S18" i="38"/>
  <c r="P18" i="38"/>
  <c r="M18" i="38"/>
  <c r="G18" i="38"/>
  <c r="D18" i="38"/>
  <c r="P17" i="38"/>
  <c r="M17" i="38"/>
  <c r="G17" i="38"/>
  <c r="D17" i="38"/>
  <c r="P16" i="38"/>
  <c r="M16" i="38"/>
  <c r="G16" i="38"/>
  <c r="D16" i="38"/>
  <c r="P15" i="38"/>
  <c r="M15" i="38"/>
  <c r="G15" i="38"/>
  <c r="D15" i="38"/>
  <c r="P14" i="38"/>
  <c r="M14" i="38"/>
  <c r="G14" i="38"/>
  <c r="D14" i="38"/>
  <c r="P13" i="38"/>
  <c r="M13" i="38"/>
  <c r="G13" i="38"/>
  <c r="D13" i="38"/>
  <c r="M12" i="38"/>
  <c r="G12" i="38"/>
  <c r="D12" i="38"/>
  <c r="P11" i="38"/>
  <c r="M11" i="38"/>
  <c r="G11" i="38"/>
  <c r="D11" i="38"/>
  <c r="S25" i="37"/>
  <c r="P25" i="37"/>
  <c r="M25" i="37"/>
  <c r="J25" i="37"/>
  <c r="G25" i="37"/>
  <c r="D25" i="37"/>
  <c r="S24" i="37"/>
  <c r="P24" i="37"/>
  <c r="M24" i="37"/>
  <c r="J24" i="37"/>
  <c r="G24" i="37"/>
  <c r="D24" i="37"/>
  <c r="S23" i="37"/>
  <c r="P23" i="37"/>
  <c r="M23" i="37"/>
  <c r="J23" i="37"/>
  <c r="G23" i="37"/>
  <c r="D23" i="37"/>
  <c r="S22" i="37"/>
  <c r="P22" i="37"/>
  <c r="M22" i="37"/>
  <c r="J22" i="37"/>
  <c r="G22" i="37"/>
  <c r="D22" i="37"/>
  <c r="S21" i="37"/>
  <c r="P21" i="37"/>
  <c r="M21" i="37"/>
  <c r="J21" i="37"/>
  <c r="G21" i="37"/>
  <c r="D21" i="37"/>
  <c r="S20" i="37"/>
  <c r="P20" i="37"/>
  <c r="M20" i="37"/>
  <c r="J20" i="37"/>
  <c r="G20" i="37"/>
  <c r="D20" i="37"/>
  <c r="S19" i="37"/>
  <c r="P19" i="37"/>
  <c r="M19" i="37"/>
  <c r="J19" i="37"/>
  <c r="G19" i="37"/>
  <c r="D19" i="37"/>
  <c r="S18" i="37"/>
  <c r="P18" i="37"/>
  <c r="M18" i="37"/>
  <c r="J18" i="37"/>
  <c r="G18" i="37"/>
  <c r="D18" i="37"/>
  <c r="S17" i="37"/>
  <c r="P17" i="37"/>
  <c r="M17" i="37"/>
  <c r="G17" i="37"/>
  <c r="D17" i="37"/>
  <c r="P16" i="37"/>
  <c r="M16" i="37"/>
  <c r="G16" i="37"/>
  <c r="D16" i="37"/>
  <c r="P15" i="37"/>
  <c r="M15" i="37"/>
  <c r="G15" i="37"/>
  <c r="D15" i="37"/>
  <c r="P14" i="37"/>
  <c r="M14" i="37"/>
  <c r="G14" i="37"/>
  <c r="D14" i="37"/>
  <c r="P13" i="37"/>
  <c r="M13" i="37"/>
  <c r="G13" i="37"/>
  <c r="D13" i="37"/>
  <c r="P12" i="37"/>
  <c r="M12" i="37"/>
  <c r="G12" i="37"/>
  <c r="D12" i="37"/>
  <c r="M11" i="37"/>
  <c r="G11" i="37"/>
  <c r="D11" i="37"/>
  <c r="P10" i="37"/>
  <c r="M10" i="37"/>
  <c r="G10" i="37"/>
  <c r="D10" i="37"/>
  <c r="S24" i="36"/>
  <c r="P24" i="36"/>
  <c r="M24" i="36"/>
  <c r="J24" i="36"/>
  <c r="G24" i="36"/>
  <c r="D24" i="36"/>
  <c r="S23" i="36"/>
  <c r="P23" i="36"/>
  <c r="M23" i="36"/>
  <c r="J23" i="36"/>
  <c r="G23" i="36"/>
  <c r="D23" i="36"/>
  <c r="S22" i="36"/>
  <c r="P22" i="36"/>
  <c r="M22" i="36"/>
  <c r="J22" i="36"/>
  <c r="G22" i="36"/>
  <c r="D22" i="36"/>
  <c r="S21" i="36"/>
  <c r="P21" i="36"/>
  <c r="M21" i="36"/>
  <c r="J21" i="36"/>
  <c r="G21" i="36"/>
  <c r="D21" i="36"/>
  <c r="S20" i="36"/>
  <c r="P20" i="36"/>
  <c r="M20" i="36"/>
  <c r="J20" i="36"/>
  <c r="G20" i="36"/>
  <c r="D20" i="36"/>
  <c r="S19" i="36"/>
  <c r="P19" i="36"/>
  <c r="M19" i="36"/>
  <c r="J19" i="36"/>
  <c r="G19" i="36"/>
  <c r="D19" i="36"/>
  <c r="S18" i="36"/>
  <c r="P18" i="36"/>
  <c r="M18" i="36"/>
  <c r="J18" i="36"/>
  <c r="G18" i="36"/>
  <c r="D18" i="36"/>
  <c r="S17" i="36"/>
  <c r="P17" i="36"/>
  <c r="M17" i="36"/>
  <c r="J17" i="36"/>
  <c r="G17" i="36"/>
  <c r="D17" i="36"/>
  <c r="S16" i="36"/>
  <c r="P16" i="36"/>
  <c r="M16" i="36"/>
  <c r="J16" i="36"/>
  <c r="G16" i="36"/>
  <c r="D16" i="36"/>
  <c r="P15" i="36"/>
  <c r="M15" i="36"/>
  <c r="J15" i="36"/>
  <c r="G15" i="36"/>
  <c r="D15" i="36"/>
  <c r="P14" i="36"/>
  <c r="M14" i="36"/>
  <c r="J14" i="36"/>
  <c r="G14" i="36"/>
  <c r="D14" i="36"/>
  <c r="P13" i="36"/>
  <c r="M13" i="36"/>
  <c r="J13" i="36"/>
  <c r="G13" i="36"/>
  <c r="D13" i="36"/>
  <c r="P12" i="36"/>
  <c r="M12" i="36"/>
  <c r="J12" i="36"/>
  <c r="G12" i="36"/>
  <c r="D12" i="36"/>
  <c r="P11" i="36"/>
  <c r="M11" i="36"/>
  <c r="J11" i="36"/>
  <c r="G11" i="36"/>
  <c r="D11" i="36"/>
  <c r="M10" i="36"/>
  <c r="J10" i="36"/>
  <c r="G10" i="36"/>
  <c r="D10" i="36"/>
  <c r="P9" i="36"/>
  <c r="M9" i="36"/>
  <c r="J9" i="36"/>
  <c r="G9" i="36"/>
  <c r="D9" i="36"/>
  <c r="S25" i="35"/>
  <c r="P25" i="35"/>
  <c r="M25" i="35"/>
  <c r="J25" i="35"/>
  <c r="G25" i="35"/>
  <c r="D25" i="35"/>
  <c r="S24" i="35"/>
  <c r="P24" i="35"/>
  <c r="M24" i="35"/>
  <c r="J24" i="35"/>
  <c r="G24" i="35"/>
  <c r="D24" i="35"/>
  <c r="S23" i="35"/>
  <c r="P23" i="35"/>
  <c r="M23" i="35"/>
  <c r="J23" i="35"/>
  <c r="G23" i="35"/>
  <c r="D23" i="35"/>
  <c r="S22" i="35"/>
  <c r="P22" i="35"/>
  <c r="M22" i="35"/>
  <c r="J22" i="35"/>
  <c r="G22" i="35"/>
  <c r="D22" i="35"/>
  <c r="S21" i="35"/>
  <c r="P21" i="35"/>
  <c r="M21" i="35"/>
  <c r="J21" i="35"/>
  <c r="G21" i="35"/>
  <c r="D21" i="35"/>
  <c r="S20" i="35"/>
  <c r="P20" i="35"/>
  <c r="M20" i="35"/>
  <c r="J20" i="35"/>
  <c r="G20" i="35"/>
  <c r="D20" i="35"/>
  <c r="S19" i="35"/>
  <c r="P19" i="35"/>
  <c r="M19" i="35"/>
  <c r="J19" i="35"/>
  <c r="G19" i="35"/>
  <c r="D19" i="35"/>
  <c r="S18" i="35"/>
  <c r="P18" i="35"/>
  <c r="M18" i="35"/>
  <c r="J18" i="35"/>
  <c r="G18" i="35"/>
  <c r="D18" i="35"/>
  <c r="S17" i="35"/>
  <c r="P17" i="35"/>
  <c r="M17" i="35"/>
  <c r="G17" i="35"/>
  <c r="D17" i="35"/>
  <c r="P16" i="35"/>
  <c r="M16" i="35"/>
  <c r="G16" i="35"/>
  <c r="D16" i="35"/>
  <c r="P15" i="35"/>
  <c r="M15" i="35"/>
  <c r="G15" i="35"/>
  <c r="D15" i="35"/>
  <c r="P14" i="35"/>
  <c r="M14" i="35"/>
  <c r="G14" i="35"/>
  <c r="D14" i="35"/>
  <c r="P13" i="35"/>
  <c r="M13" i="35"/>
  <c r="G13" i="35"/>
  <c r="D13" i="35"/>
  <c r="P12" i="35"/>
  <c r="M12" i="35"/>
  <c r="G12" i="35"/>
  <c r="D12" i="35"/>
  <c r="P11" i="35"/>
  <c r="M11" i="35"/>
  <c r="G11" i="35"/>
  <c r="D11" i="35"/>
  <c r="P10" i="35"/>
  <c r="M10" i="35"/>
  <c r="G10" i="35"/>
  <c r="D10" i="35"/>
  <c r="S23" i="29"/>
  <c r="P23" i="29"/>
  <c r="M23" i="29"/>
  <c r="J23" i="29"/>
  <c r="G23" i="29"/>
  <c r="D23" i="29"/>
  <c r="S22" i="29"/>
  <c r="P22" i="29"/>
  <c r="M22" i="29"/>
  <c r="J22" i="29"/>
  <c r="G22" i="29"/>
  <c r="D22" i="29"/>
  <c r="S21" i="29"/>
  <c r="P21" i="29"/>
  <c r="M21" i="29"/>
  <c r="J21" i="29"/>
  <c r="G21" i="29"/>
  <c r="D21" i="29"/>
  <c r="S20" i="29"/>
  <c r="P20" i="29"/>
  <c r="M20" i="29"/>
  <c r="J20" i="29"/>
  <c r="G20" i="29"/>
  <c r="D20" i="29"/>
  <c r="S19" i="29"/>
  <c r="P19" i="29"/>
  <c r="M19" i="29"/>
  <c r="J19" i="29"/>
  <c r="G19" i="29"/>
  <c r="D19" i="29"/>
  <c r="S18" i="29"/>
  <c r="P18" i="29"/>
  <c r="M18" i="29"/>
  <c r="J18" i="29"/>
  <c r="G18" i="29"/>
  <c r="D18" i="29"/>
  <c r="S17" i="29"/>
  <c r="P17" i="29"/>
  <c r="M17" i="29"/>
  <c r="J17" i="29"/>
  <c r="G17" i="29"/>
  <c r="D17" i="29"/>
  <c r="S16" i="29"/>
  <c r="P16" i="29"/>
  <c r="M16" i="29"/>
  <c r="J16" i="29"/>
  <c r="G16" i="29"/>
  <c r="D16" i="29"/>
  <c r="S15" i="29"/>
  <c r="P15" i="29"/>
  <c r="M15" i="29"/>
  <c r="G15" i="29"/>
  <c r="D15" i="29"/>
  <c r="P14" i="29"/>
  <c r="M14" i="29"/>
  <c r="G14" i="29"/>
  <c r="D14" i="29"/>
  <c r="P13" i="29"/>
  <c r="M13" i="29"/>
  <c r="G13" i="29"/>
  <c r="D13" i="29"/>
  <c r="P12" i="29"/>
  <c r="M12" i="29"/>
  <c r="G12" i="29"/>
  <c r="D12" i="29"/>
  <c r="P11" i="29"/>
  <c r="M11" i="29"/>
  <c r="G11" i="29"/>
  <c r="D11" i="29"/>
  <c r="P10" i="29"/>
  <c r="M10" i="29"/>
  <c r="G10" i="29"/>
  <c r="D10" i="29"/>
  <c r="P9" i="29"/>
  <c r="M9" i="29"/>
  <c r="G9" i="29"/>
  <c r="D9" i="29"/>
  <c r="P8" i="29"/>
  <c r="M8" i="29"/>
  <c r="G8" i="29"/>
  <c r="D8" i="29"/>
  <c r="J17" i="24"/>
  <c r="S28" i="27" l="1"/>
  <c r="M28" i="27"/>
  <c r="J28" i="27"/>
  <c r="G28" i="27"/>
  <c r="D28" i="27"/>
  <c r="S27" i="27"/>
  <c r="P27" i="27"/>
  <c r="M27" i="27"/>
  <c r="J27" i="27"/>
  <c r="G27" i="27"/>
  <c r="D27" i="27"/>
  <c r="S26" i="27"/>
  <c r="P26" i="27"/>
  <c r="M26" i="27"/>
  <c r="J26" i="27"/>
  <c r="G26" i="27"/>
  <c r="D26" i="27"/>
  <c r="S25" i="27"/>
  <c r="P25" i="27"/>
  <c r="M25" i="27"/>
  <c r="J25" i="27"/>
  <c r="G25" i="27"/>
  <c r="D25" i="27"/>
  <c r="S24" i="27"/>
  <c r="P24" i="27"/>
  <c r="M24" i="27"/>
  <c r="J24" i="27"/>
  <c r="G24" i="27"/>
  <c r="D24" i="27"/>
  <c r="S23" i="27"/>
  <c r="P23" i="27"/>
  <c r="M23" i="27"/>
  <c r="J23" i="27"/>
  <c r="G23" i="27"/>
  <c r="D23" i="27"/>
  <c r="S22" i="27"/>
  <c r="P22" i="27"/>
  <c r="M22" i="27"/>
  <c r="J22" i="27"/>
  <c r="G22" i="27"/>
  <c r="D22" i="27"/>
  <c r="S21" i="27"/>
  <c r="P21" i="27"/>
  <c r="M21" i="27"/>
  <c r="J21" i="27"/>
  <c r="G21" i="27"/>
  <c r="D21" i="27"/>
  <c r="S20" i="27"/>
  <c r="P20" i="27"/>
  <c r="M20" i="27"/>
  <c r="G20" i="27"/>
  <c r="D20" i="27"/>
  <c r="P19" i="27"/>
  <c r="M19" i="27"/>
  <c r="G19" i="27"/>
  <c r="D19" i="27"/>
  <c r="P18" i="27"/>
  <c r="M18" i="27"/>
  <c r="G18" i="27"/>
  <c r="D18" i="27"/>
  <c r="P17" i="27"/>
  <c r="M17" i="27"/>
  <c r="G17" i="27"/>
  <c r="D17" i="27"/>
  <c r="P16" i="27"/>
  <c r="M16" i="27"/>
  <c r="G16" i="27"/>
  <c r="D16" i="27"/>
  <c r="P15" i="27"/>
  <c r="M15" i="27"/>
  <c r="G15" i="27"/>
  <c r="D15" i="27"/>
  <c r="P14" i="27"/>
  <c r="M14" i="27"/>
  <c r="G14" i="27"/>
  <c r="D14" i="27"/>
  <c r="P13" i="27"/>
  <c r="M13" i="27"/>
  <c r="G13" i="27"/>
  <c r="D13" i="27"/>
  <c r="D10" i="10"/>
  <c r="G10" i="10"/>
  <c r="M10" i="10"/>
  <c r="P10" i="10"/>
  <c r="D11" i="10"/>
  <c r="G11" i="10"/>
  <c r="M11" i="10"/>
  <c r="P11" i="10"/>
  <c r="D12" i="10"/>
  <c r="G12" i="10"/>
  <c r="M12" i="10"/>
  <c r="P12" i="10"/>
  <c r="D13" i="10"/>
  <c r="G13" i="10"/>
  <c r="M13" i="10"/>
  <c r="P13" i="10"/>
  <c r="D14" i="10"/>
  <c r="G14" i="10"/>
  <c r="M14" i="10"/>
  <c r="P14" i="10"/>
  <c r="D15" i="10"/>
  <c r="G15" i="10"/>
  <c r="M15" i="10"/>
  <c r="P15" i="10"/>
  <c r="D16" i="10"/>
  <c r="G16" i="10"/>
  <c r="M16" i="10"/>
  <c r="P16" i="10"/>
  <c r="D17" i="10"/>
  <c r="G17" i="10"/>
  <c r="M17" i="10"/>
  <c r="P17" i="10"/>
  <c r="D18" i="10"/>
  <c r="G18" i="10"/>
  <c r="J18" i="10"/>
  <c r="M18" i="10"/>
  <c r="P18" i="10"/>
  <c r="D19" i="10"/>
  <c r="G19" i="10"/>
  <c r="J19" i="10"/>
  <c r="M19" i="10"/>
  <c r="P19" i="10"/>
  <c r="D20" i="10"/>
  <c r="G20" i="10"/>
  <c r="J20" i="10"/>
  <c r="M20" i="10"/>
  <c r="P20" i="10"/>
  <c r="D21" i="10"/>
  <c r="G21" i="10"/>
  <c r="J21" i="10"/>
  <c r="M21" i="10"/>
  <c r="P21" i="10"/>
  <c r="D22" i="10"/>
  <c r="G22" i="10"/>
  <c r="J22" i="10"/>
  <c r="M22" i="10"/>
  <c r="P22" i="10"/>
  <c r="D23" i="10"/>
  <c r="G23" i="10"/>
  <c r="J23" i="10"/>
  <c r="M23" i="10"/>
  <c r="P23" i="10"/>
  <c r="D24" i="10"/>
  <c r="G24" i="10"/>
  <c r="J24" i="10"/>
  <c r="M24" i="10"/>
  <c r="P24" i="10"/>
  <c r="D25" i="10"/>
  <c r="G25" i="10"/>
  <c r="J25" i="10"/>
  <c r="M25" i="10"/>
  <c r="D21" i="44"/>
  <c r="D26" i="34"/>
  <c r="D25" i="34"/>
  <c r="D24" i="34"/>
  <c r="D23" i="34"/>
  <c r="D22" i="34"/>
  <c r="D21" i="34"/>
  <c r="D20" i="34"/>
  <c r="D19" i="34"/>
  <c r="D18" i="34"/>
  <c r="D17" i="34"/>
  <c r="D16" i="34"/>
  <c r="D15" i="34"/>
  <c r="D14" i="34"/>
  <c r="D13" i="34"/>
  <c r="D12" i="34"/>
  <c r="D11" i="34"/>
  <c r="G26" i="34"/>
  <c r="G25" i="34"/>
  <c r="G24" i="34"/>
  <c r="G23" i="34"/>
  <c r="G22" i="34"/>
  <c r="G21" i="34"/>
  <c r="G20" i="34"/>
  <c r="G19" i="34"/>
  <c r="G18" i="34"/>
  <c r="G17" i="34"/>
  <c r="G16" i="34"/>
  <c r="G15" i="34"/>
  <c r="G14" i="34"/>
  <c r="G13" i="34"/>
  <c r="G12" i="34"/>
  <c r="G11" i="34"/>
  <c r="J26" i="34"/>
  <c r="J25" i="34"/>
  <c r="J24" i="34"/>
  <c r="J23" i="34"/>
  <c r="J22" i="34"/>
  <c r="J21" i="34"/>
  <c r="J20" i="34"/>
  <c r="J19" i="34"/>
  <c r="M26" i="34"/>
  <c r="M25" i="34"/>
  <c r="M24" i="34"/>
  <c r="M23" i="34"/>
  <c r="M22" i="34"/>
  <c r="M21" i="34"/>
  <c r="M20" i="34"/>
  <c r="M19" i="34"/>
  <c r="M18" i="34"/>
  <c r="M17" i="34"/>
  <c r="M16" i="34"/>
  <c r="M15" i="34"/>
  <c r="M14" i="34"/>
  <c r="M13" i="34"/>
  <c r="M12" i="34"/>
  <c r="M11" i="34"/>
  <c r="P26" i="34"/>
  <c r="P25" i="34"/>
  <c r="P24" i="34"/>
  <c r="P23" i="34"/>
  <c r="P22" i="34"/>
  <c r="P21" i="34"/>
  <c r="P20" i="34"/>
  <c r="P19" i="34"/>
  <c r="P18" i="34"/>
  <c r="P17" i="34"/>
  <c r="P16" i="34"/>
  <c r="P15" i="34"/>
  <c r="P14" i="34"/>
  <c r="P13" i="34"/>
  <c r="P11" i="34"/>
  <c r="S26" i="34"/>
  <c r="S25" i="34"/>
  <c r="S24" i="34"/>
  <c r="S23" i="34"/>
  <c r="S22" i="34"/>
  <c r="S21" i="34"/>
  <c r="S20" i="34"/>
  <c r="S19" i="34"/>
  <c r="S18" i="34"/>
  <c r="U25" i="37"/>
  <c r="T25" i="37"/>
  <c r="U24" i="37"/>
  <c r="T24" i="37"/>
  <c r="U23" i="37"/>
  <c r="T23" i="37"/>
  <c r="U22" i="37"/>
  <c r="T22" i="37"/>
  <c r="U21" i="37"/>
  <c r="T21" i="37"/>
  <c r="U20" i="37"/>
  <c r="T20" i="37"/>
  <c r="U19" i="37"/>
  <c r="T19" i="37"/>
  <c r="U18" i="37"/>
  <c r="T18" i="37"/>
  <c r="U17" i="37"/>
  <c r="T17" i="37"/>
  <c r="U16" i="37"/>
  <c r="T16" i="37"/>
  <c r="U15" i="37"/>
  <c r="T15" i="37"/>
  <c r="U14" i="37"/>
  <c r="T14" i="37"/>
  <c r="U13" i="37"/>
  <c r="T13" i="37"/>
  <c r="U12" i="37"/>
  <c r="T12" i="37"/>
  <c r="U11" i="37"/>
  <c r="T11" i="37"/>
  <c r="U10" i="37"/>
  <c r="T10" i="37"/>
  <c r="U24" i="36"/>
  <c r="T24" i="36"/>
  <c r="U23" i="36"/>
  <c r="T23" i="36"/>
  <c r="U22" i="36"/>
  <c r="T22" i="36"/>
  <c r="U21" i="36"/>
  <c r="T21" i="36"/>
  <c r="U20" i="36"/>
  <c r="T20" i="36"/>
  <c r="U19" i="36"/>
  <c r="T19" i="36"/>
  <c r="U18" i="36"/>
  <c r="T18" i="36"/>
  <c r="U17" i="36"/>
  <c r="T17" i="36"/>
  <c r="U16" i="36"/>
  <c r="T16" i="36"/>
  <c r="U15" i="36"/>
  <c r="T15" i="36"/>
  <c r="U14" i="36"/>
  <c r="T14" i="36"/>
  <c r="U13" i="36"/>
  <c r="T13" i="36"/>
  <c r="U12" i="36"/>
  <c r="T12" i="36"/>
  <c r="U11" i="36"/>
  <c r="T11" i="36"/>
  <c r="U10" i="36"/>
  <c r="T10" i="36"/>
  <c r="U9" i="36"/>
  <c r="T9" i="36"/>
  <c r="U25" i="35"/>
  <c r="T25" i="35"/>
  <c r="U24" i="35"/>
  <c r="T24" i="35"/>
  <c r="U23" i="35"/>
  <c r="T23" i="35"/>
  <c r="U22" i="35"/>
  <c r="T22" i="35"/>
  <c r="U21" i="35"/>
  <c r="T21" i="35"/>
  <c r="U20" i="35"/>
  <c r="T20" i="35"/>
  <c r="U19" i="35"/>
  <c r="T19" i="35"/>
  <c r="U18" i="35"/>
  <c r="T18" i="35"/>
  <c r="U17" i="35"/>
  <c r="T17" i="35"/>
  <c r="U16" i="35"/>
  <c r="T16" i="35"/>
  <c r="U15" i="35"/>
  <c r="T15" i="35"/>
  <c r="U14" i="35"/>
  <c r="T14" i="35"/>
  <c r="U13" i="35"/>
  <c r="T13" i="35"/>
  <c r="U12" i="35"/>
  <c r="T12" i="35"/>
  <c r="U11" i="35"/>
  <c r="T11" i="35"/>
  <c r="U10" i="35"/>
  <c r="T10" i="35"/>
  <c r="D23" i="28"/>
  <c r="D22" i="28"/>
  <c r="D21" i="28"/>
  <c r="D20" i="28"/>
  <c r="D19" i="28"/>
  <c r="D18" i="28"/>
  <c r="D17" i="28"/>
  <c r="D16" i="28"/>
  <c r="D15" i="28"/>
  <c r="D14" i="28"/>
  <c r="D13" i="28"/>
  <c r="D12" i="28"/>
  <c r="D11" i="28"/>
  <c r="D10" i="28"/>
  <c r="D9" i="28"/>
  <c r="D8" i="28"/>
  <c r="G23" i="28"/>
  <c r="G22" i="28"/>
  <c r="G21" i="28"/>
  <c r="G20" i="28"/>
  <c r="G19" i="28"/>
  <c r="G18" i="28"/>
  <c r="G17" i="28"/>
  <c r="G16" i="28"/>
  <c r="G15" i="28"/>
  <c r="G14" i="28"/>
  <c r="G13" i="28"/>
  <c r="G12" i="28"/>
  <c r="G11" i="28"/>
  <c r="G10" i="28"/>
  <c r="G9" i="28"/>
  <c r="G8" i="28"/>
  <c r="J23" i="28"/>
  <c r="J22" i="28"/>
  <c r="J21" i="28"/>
  <c r="J20" i="28"/>
  <c r="J19" i="28"/>
  <c r="J18" i="28"/>
  <c r="J17" i="28"/>
  <c r="J16" i="28"/>
  <c r="M23" i="28"/>
  <c r="M22" i="28"/>
  <c r="M21" i="28"/>
  <c r="M20" i="28"/>
  <c r="M19" i="28"/>
  <c r="M18" i="28"/>
  <c r="M17" i="28"/>
  <c r="M16" i="28"/>
  <c r="M15" i="28"/>
  <c r="M14" i="28"/>
  <c r="M13" i="28"/>
  <c r="M12" i="28"/>
  <c r="M11" i="28"/>
  <c r="M10" i="28"/>
  <c r="M9" i="28"/>
  <c r="M8" i="28"/>
  <c r="P23" i="28"/>
  <c r="P22" i="28"/>
  <c r="P21" i="28"/>
  <c r="P20" i="28"/>
  <c r="P19" i="28"/>
  <c r="P18" i="28"/>
  <c r="P17" i="28"/>
  <c r="P16" i="28"/>
  <c r="P15" i="28"/>
  <c r="P14" i="28"/>
  <c r="P13" i="28"/>
  <c r="P12" i="28"/>
  <c r="P11" i="28"/>
  <c r="P10" i="28"/>
  <c r="P9" i="28"/>
  <c r="P8" i="28"/>
  <c r="S23" i="28"/>
  <c r="S22" i="28"/>
  <c r="S21" i="28"/>
  <c r="S20" i="28"/>
  <c r="S19" i="28"/>
  <c r="S18" i="28"/>
  <c r="S17" i="28"/>
  <c r="S16" i="28"/>
  <c r="S15" i="28"/>
  <c r="U29" i="42"/>
  <c r="T29" i="42"/>
  <c r="S29" i="42"/>
  <c r="M29" i="42"/>
  <c r="J29" i="42"/>
  <c r="G29" i="42"/>
  <c r="D29" i="42"/>
  <c r="U28" i="42"/>
  <c r="T28" i="42"/>
  <c r="S28" i="42"/>
  <c r="P28" i="42"/>
  <c r="M28" i="42"/>
  <c r="J28" i="42"/>
  <c r="G28" i="42"/>
  <c r="D28" i="42"/>
  <c r="U27" i="42"/>
  <c r="T27" i="42"/>
  <c r="S27" i="42"/>
  <c r="P27" i="42"/>
  <c r="M27" i="42"/>
  <c r="J27" i="42"/>
  <c r="G27" i="42"/>
  <c r="D27" i="42"/>
  <c r="U26" i="42"/>
  <c r="T26" i="42"/>
  <c r="S26" i="42"/>
  <c r="P26" i="42"/>
  <c r="M26" i="42"/>
  <c r="J26" i="42"/>
  <c r="U25" i="42"/>
  <c r="T25" i="42"/>
  <c r="S25" i="42"/>
  <c r="P25" i="42"/>
  <c r="M25" i="42"/>
  <c r="J25" i="42"/>
  <c r="U24" i="42"/>
  <c r="T24" i="42"/>
  <c r="S24" i="42"/>
  <c r="P24" i="42"/>
  <c r="M24" i="42"/>
  <c r="J24" i="42"/>
  <c r="U23" i="42"/>
  <c r="T23" i="42"/>
  <c r="S23" i="42"/>
  <c r="P23" i="42"/>
  <c r="M23" i="42"/>
  <c r="J23" i="42"/>
  <c r="U22" i="42"/>
  <c r="T22" i="42"/>
  <c r="S22" i="42"/>
  <c r="P22" i="42"/>
  <c r="M22" i="42"/>
  <c r="J22" i="42"/>
  <c r="U21" i="42"/>
  <c r="T21" i="42"/>
  <c r="S21" i="42"/>
  <c r="P21" i="42"/>
  <c r="M21" i="42"/>
  <c r="U20" i="42"/>
  <c r="T20" i="42"/>
  <c r="M20" i="42"/>
  <c r="U19" i="42"/>
  <c r="T19" i="42"/>
  <c r="M19" i="42"/>
  <c r="U18" i="42"/>
  <c r="T18" i="42"/>
  <c r="M18" i="42"/>
  <c r="U17" i="42"/>
  <c r="T17" i="42"/>
  <c r="M17" i="42"/>
  <c r="U16" i="42"/>
  <c r="T16" i="42"/>
  <c r="M16" i="42"/>
  <c r="U15" i="42"/>
  <c r="T15" i="42"/>
  <c r="P15" i="42"/>
  <c r="M15" i="42"/>
  <c r="U14" i="42"/>
  <c r="P14" i="42"/>
  <c r="M14" i="42"/>
  <c r="P26" i="25"/>
  <c r="S19" i="25"/>
  <c r="J20" i="25"/>
  <c r="D24" i="24"/>
  <c r="D23" i="24"/>
  <c r="D22" i="24"/>
  <c r="D21" i="24"/>
  <c r="D20" i="24"/>
  <c r="D19" i="24"/>
  <c r="D18" i="24"/>
  <c r="D17" i="24"/>
  <c r="D16" i="24"/>
  <c r="D15" i="24"/>
  <c r="D14" i="24"/>
  <c r="D13" i="24"/>
  <c r="D12" i="24"/>
  <c r="D11" i="24"/>
  <c r="D10" i="24"/>
  <c r="D9" i="24"/>
  <c r="G24" i="24"/>
  <c r="G23" i="24"/>
  <c r="G22" i="24"/>
  <c r="G21" i="24"/>
  <c r="G20" i="24"/>
  <c r="G19" i="24"/>
  <c r="G18" i="24"/>
  <c r="G17" i="24"/>
  <c r="G16" i="24"/>
  <c r="G15" i="24"/>
  <c r="G14" i="24"/>
  <c r="G13" i="24"/>
  <c r="G12" i="24"/>
  <c r="G11" i="24"/>
  <c r="G10" i="24"/>
  <c r="G9" i="24"/>
  <c r="J24" i="24"/>
  <c r="J23" i="24"/>
  <c r="J22" i="24"/>
  <c r="J21" i="24"/>
  <c r="J20" i="24"/>
  <c r="J19" i="24"/>
  <c r="J18" i="24"/>
  <c r="M23" i="24"/>
  <c r="M22" i="24"/>
  <c r="M21" i="24"/>
  <c r="M20" i="24"/>
  <c r="M19" i="24"/>
  <c r="M18" i="24"/>
  <c r="M14" i="24"/>
  <c r="M13" i="24"/>
  <c r="M12" i="24"/>
  <c r="M11" i="24"/>
  <c r="P22" i="24"/>
  <c r="P20" i="24"/>
  <c r="P19" i="24"/>
  <c r="P18" i="24"/>
  <c r="P17" i="24"/>
  <c r="S24" i="24"/>
  <c r="S23" i="24"/>
  <c r="S22" i="24"/>
  <c r="S21" i="24"/>
  <c r="S20" i="24"/>
  <c r="S19" i="24"/>
  <c r="S18" i="24"/>
  <c r="S17" i="24"/>
  <c r="S16" i="24"/>
  <c r="R25" i="21"/>
  <c r="Q25" i="21"/>
  <c r="S25" i="21" s="1"/>
  <c r="O25" i="21"/>
  <c r="N25" i="21"/>
  <c r="L25" i="21"/>
  <c r="K25" i="21"/>
  <c r="M25" i="21" s="1"/>
  <c r="I25" i="21"/>
  <c r="H25" i="21"/>
  <c r="F25" i="21"/>
  <c r="E25" i="21"/>
  <c r="G25" i="21" s="1"/>
  <c r="C25" i="21"/>
  <c r="B25" i="21"/>
  <c r="D24" i="21"/>
  <c r="D23" i="21"/>
  <c r="D22" i="21"/>
  <c r="D21" i="21"/>
  <c r="D20" i="21"/>
  <c r="D19" i="21"/>
  <c r="D18" i="21"/>
  <c r="D17" i="21"/>
  <c r="D16" i="21"/>
  <c r="D15" i="21"/>
  <c r="D14" i="21"/>
  <c r="D13" i="21"/>
  <c r="D12" i="21"/>
  <c r="D11" i="21"/>
  <c r="D10" i="21"/>
  <c r="D9" i="21"/>
  <c r="G24" i="21"/>
  <c r="G23" i="21"/>
  <c r="G22" i="21"/>
  <c r="G21" i="21"/>
  <c r="G20" i="21"/>
  <c r="G19" i="21"/>
  <c r="G18" i="21"/>
  <c r="G17" i="21"/>
  <c r="G16" i="21"/>
  <c r="G15" i="21"/>
  <c r="G14" i="21"/>
  <c r="G13" i="21"/>
  <c r="G12" i="21"/>
  <c r="G11" i="21"/>
  <c r="G10" i="21"/>
  <c r="G9" i="21"/>
  <c r="J24" i="21"/>
  <c r="J23" i="21"/>
  <c r="J22" i="21"/>
  <c r="J21" i="21"/>
  <c r="J20" i="21"/>
  <c r="J19" i="21"/>
  <c r="J18" i="21"/>
  <c r="J17" i="21"/>
  <c r="M24" i="21"/>
  <c r="M23" i="21"/>
  <c r="M22" i="21"/>
  <c r="M21" i="21"/>
  <c r="M20" i="21"/>
  <c r="M19" i="21"/>
  <c r="M18" i="21"/>
  <c r="M17" i="21"/>
  <c r="M16" i="21"/>
  <c r="M15" i="21"/>
  <c r="M14" i="21"/>
  <c r="M13" i="21"/>
  <c r="M12" i="21"/>
  <c r="M11" i="21"/>
  <c r="M10" i="21"/>
  <c r="M9" i="21"/>
  <c r="P23" i="21"/>
  <c r="P22" i="21"/>
  <c r="P21" i="21"/>
  <c r="P20" i="21"/>
  <c r="P19" i="21"/>
  <c r="P18" i="21"/>
  <c r="P17" i="21"/>
  <c r="P16" i="21"/>
  <c r="P10" i="21"/>
  <c r="P9" i="21"/>
  <c r="S24" i="21"/>
  <c r="S23" i="21"/>
  <c r="S22" i="21"/>
  <c r="S21" i="21"/>
  <c r="S20" i="21"/>
  <c r="S19" i="21"/>
  <c r="S18" i="21"/>
  <c r="S17" i="21"/>
  <c r="S16" i="21"/>
  <c r="P23" i="17"/>
  <c r="P22" i="17"/>
  <c r="P21" i="17"/>
  <c r="P20" i="17"/>
  <c r="P19" i="17"/>
  <c r="P18" i="17"/>
  <c r="P17" i="17"/>
  <c r="P16" i="17"/>
  <c r="P10" i="17"/>
  <c r="P9" i="17"/>
  <c r="M24" i="17"/>
  <c r="M23" i="17"/>
  <c r="M22" i="17"/>
  <c r="M21" i="17"/>
  <c r="M20" i="17"/>
  <c r="M19" i="17"/>
  <c r="M18" i="17"/>
  <c r="M17" i="17"/>
  <c r="M16" i="17"/>
  <c r="M15" i="17"/>
  <c r="M14" i="17"/>
  <c r="M13" i="17"/>
  <c r="M12" i="17"/>
  <c r="M11" i="17"/>
  <c r="M10" i="17"/>
  <c r="M9" i="17"/>
  <c r="J24" i="17"/>
  <c r="J23" i="17"/>
  <c r="J22" i="17"/>
  <c r="J21" i="17"/>
  <c r="J20" i="17"/>
  <c r="J19" i="17"/>
  <c r="J18" i="17"/>
  <c r="J17" i="17"/>
  <c r="G24" i="17"/>
  <c r="G23" i="17"/>
  <c r="G22" i="17"/>
  <c r="G21" i="17"/>
  <c r="G20" i="17"/>
  <c r="G19" i="17"/>
  <c r="G18" i="17"/>
  <c r="G17" i="17"/>
  <c r="G16" i="17"/>
  <c r="G15" i="17"/>
  <c r="G14" i="17"/>
  <c r="G13" i="17"/>
  <c r="G12" i="17"/>
  <c r="G11" i="17"/>
  <c r="G10" i="17"/>
  <c r="G9" i="17"/>
  <c r="D24" i="17"/>
  <c r="D23" i="17"/>
  <c r="D22" i="17"/>
  <c r="D21" i="17"/>
  <c r="D20" i="17"/>
  <c r="D19" i="17"/>
  <c r="D18" i="17"/>
  <c r="D17" i="17"/>
  <c r="D16" i="17"/>
  <c r="D15" i="17"/>
  <c r="D14" i="17"/>
  <c r="D13" i="17"/>
  <c r="D12" i="17"/>
  <c r="D11" i="17"/>
  <c r="D10" i="17"/>
  <c r="D9" i="17"/>
  <c r="I42" i="43"/>
  <c r="H42" i="43"/>
  <c r="F43" i="43"/>
  <c r="S17" i="10"/>
  <c r="S18" i="10"/>
  <c r="S19" i="10"/>
  <c r="E43" i="43"/>
  <c r="B43" i="43"/>
  <c r="C43" i="43"/>
  <c r="V10" i="35" l="1"/>
  <c r="V18" i="35"/>
  <c r="V12" i="37"/>
  <c r="V14" i="37"/>
  <c r="V16" i="37"/>
  <c r="V18" i="37"/>
  <c r="V20" i="37"/>
  <c r="V22" i="37"/>
  <c r="V24" i="37"/>
  <c r="V11" i="37"/>
  <c r="V15" i="37"/>
  <c r="V19" i="37"/>
  <c r="J42" i="43"/>
  <c r="V10" i="36"/>
  <c r="V14" i="36"/>
  <c r="V18" i="36"/>
  <c r="V22" i="35"/>
  <c r="V14" i="35"/>
  <c r="V21" i="35"/>
  <c r="V23" i="35"/>
  <c r="V13" i="35"/>
  <c r="V15" i="35"/>
  <c r="V10" i="37"/>
  <c r="V22" i="36"/>
  <c r="V17" i="35"/>
  <c r="V19" i="35"/>
  <c r="V11" i="35"/>
  <c r="V25" i="35"/>
  <c r="P25" i="21"/>
  <c r="J25" i="21"/>
  <c r="D25" i="21"/>
  <c r="V9" i="36"/>
  <c r="V11" i="36"/>
  <c r="V13" i="36"/>
  <c r="V15" i="36"/>
  <c r="V17" i="36"/>
  <c r="V19" i="36"/>
  <c r="V21" i="36"/>
  <c r="V23" i="36"/>
  <c r="V16" i="36"/>
  <c r="V24" i="36"/>
  <c r="V12" i="36"/>
  <c r="V20" i="36"/>
  <c r="V21" i="37"/>
  <c r="V23" i="37"/>
  <c r="V25" i="37"/>
  <c r="V13" i="37"/>
  <c r="V17" i="37"/>
  <c r="V12" i="35"/>
  <c r="V20" i="35"/>
  <c r="V16" i="35"/>
  <c r="V24" i="35"/>
  <c r="D43" i="43"/>
  <c r="G43" i="43"/>
  <c r="I38" i="6"/>
  <c r="H39" i="6"/>
  <c r="G39" i="6"/>
  <c r="F39" i="6"/>
  <c r="E39" i="6"/>
  <c r="D39" i="6"/>
  <c r="C39" i="6"/>
  <c r="B39" i="6"/>
  <c r="I39" i="5" l="1"/>
  <c r="H40" i="5"/>
  <c r="G40" i="5"/>
  <c r="F40" i="5"/>
  <c r="E40" i="5"/>
  <c r="D40" i="5"/>
  <c r="C40" i="5"/>
  <c r="B40" i="5"/>
  <c r="G41" i="43"/>
  <c r="U26" i="38"/>
  <c r="T26" i="38"/>
  <c r="U25" i="38"/>
  <c r="T25" i="38"/>
  <c r="U24" i="38"/>
  <c r="T24" i="38"/>
  <c r="U23" i="38"/>
  <c r="T23" i="38"/>
  <c r="U22" i="38"/>
  <c r="T22" i="38"/>
  <c r="U21" i="38"/>
  <c r="T21" i="38"/>
  <c r="U20" i="38"/>
  <c r="T20" i="38"/>
  <c r="U19" i="38"/>
  <c r="T19" i="38"/>
  <c r="U18" i="38"/>
  <c r="T18" i="38"/>
  <c r="U17" i="38"/>
  <c r="T17" i="38"/>
  <c r="U16" i="38"/>
  <c r="T16" i="38"/>
  <c r="U15" i="38"/>
  <c r="T15" i="38"/>
  <c r="V15" i="38" s="1"/>
  <c r="U14" i="38"/>
  <c r="T14" i="38"/>
  <c r="U13" i="38"/>
  <c r="T13" i="38"/>
  <c r="U12" i="38"/>
  <c r="T12" i="38"/>
  <c r="U11" i="38"/>
  <c r="T11" i="38"/>
  <c r="V11" i="38" s="1"/>
  <c r="U23" i="29"/>
  <c r="T23" i="29"/>
  <c r="U22" i="29"/>
  <c r="T22" i="29"/>
  <c r="U21" i="29"/>
  <c r="T21" i="29"/>
  <c r="U20" i="29"/>
  <c r="T20" i="29"/>
  <c r="U19" i="29"/>
  <c r="T19" i="29"/>
  <c r="U18" i="29"/>
  <c r="T18" i="29"/>
  <c r="U17" i="29"/>
  <c r="T17" i="29"/>
  <c r="U16" i="29"/>
  <c r="T16" i="29"/>
  <c r="U15" i="29"/>
  <c r="T15" i="29"/>
  <c r="U14" i="29"/>
  <c r="T14" i="29"/>
  <c r="U13" i="29"/>
  <c r="T13" i="29"/>
  <c r="U12" i="29"/>
  <c r="T12" i="29"/>
  <c r="U11" i="29"/>
  <c r="T11" i="29"/>
  <c r="U10" i="29"/>
  <c r="T10" i="29"/>
  <c r="U9" i="29"/>
  <c r="T9" i="29"/>
  <c r="U8" i="29"/>
  <c r="T8" i="29"/>
  <c r="T21" i="27"/>
  <c r="T19" i="27"/>
  <c r="T17" i="27"/>
  <c r="T15" i="27"/>
  <c r="T13" i="27"/>
  <c r="U28" i="27"/>
  <c r="T28" i="27"/>
  <c r="U27" i="27"/>
  <c r="T27" i="27"/>
  <c r="U26" i="27"/>
  <c r="T26" i="27"/>
  <c r="U25" i="27"/>
  <c r="T25" i="27"/>
  <c r="U24" i="27"/>
  <c r="T24" i="27"/>
  <c r="U23" i="27"/>
  <c r="T23" i="27"/>
  <c r="U22" i="27"/>
  <c r="T22" i="27"/>
  <c r="U21" i="27"/>
  <c r="U20" i="27"/>
  <c r="T20" i="27"/>
  <c r="U19" i="27"/>
  <c r="U18" i="27"/>
  <c r="T18" i="27"/>
  <c r="U17" i="27"/>
  <c r="U16" i="27"/>
  <c r="T16" i="27"/>
  <c r="U15" i="27"/>
  <c r="U14" i="27"/>
  <c r="T14" i="27"/>
  <c r="U13" i="27"/>
  <c r="J21" i="25"/>
  <c r="M27" i="25"/>
  <c r="S20" i="25"/>
  <c r="C25" i="17"/>
  <c r="F25" i="17"/>
  <c r="B25" i="17"/>
  <c r="H41" i="43"/>
  <c r="I41" i="43"/>
  <c r="L26" i="10"/>
  <c r="R26" i="10"/>
  <c r="H26" i="10"/>
  <c r="B26" i="10"/>
  <c r="T12" i="10"/>
  <c r="U12" i="10"/>
  <c r="T13" i="10"/>
  <c r="U13" i="10"/>
  <c r="T14" i="10"/>
  <c r="U14" i="10"/>
  <c r="T15" i="10"/>
  <c r="U15" i="10"/>
  <c r="T16" i="10"/>
  <c r="U16" i="10"/>
  <c r="T17" i="10"/>
  <c r="U17" i="10"/>
  <c r="T18" i="10"/>
  <c r="U18" i="10"/>
  <c r="T19" i="10"/>
  <c r="U19" i="10"/>
  <c r="T20" i="10"/>
  <c r="U20" i="10"/>
  <c r="T21" i="10"/>
  <c r="U21" i="10"/>
  <c r="T22" i="10"/>
  <c r="U22" i="10"/>
  <c r="T23" i="10"/>
  <c r="U23" i="10"/>
  <c r="T24" i="10"/>
  <c r="U24" i="10"/>
  <c r="T25" i="10"/>
  <c r="U25" i="10"/>
  <c r="Q26" i="10"/>
  <c r="O26" i="10"/>
  <c r="N26" i="10"/>
  <c r="K26" i="10"/>
  <c r="I26" i="10"/>
  <c r="F26" i="10"/>
  <c r="E26" i="10"/>
  <c r="C26" i="10"/>
  <c r="D26" i="10" s="1"/>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7" i="6"/>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8" i="5"/>
  <c r="Q29" i="27"/>
  <c r="R30" i="42"/>
  <c r="Q30" i="42"/>
  <c r="O30" i="42"/>
  <c r="N30" i="42"/>
  <c r="L30" i="42"/>
  <c r="K30" i="42"/>
  <c r="I30" i="42"/>
  <c r="H30" i="42"/>
  <c r="F30" i="42"/>
  <c r="E30" i="42"/>
  <c r="C30" i="42"/>
  <c r="B30" i="42"/>
  <c r="S21" i="25"/>
  <c r="J22" i="25"/>
  <c r="B25" i="24"/>
  <c r="D25" i="24" s="1"/>
  <c r="G40" i="43"/>
  <c r="I40" i="43"/>
  <c r="H40" i="43"/>
  <c r="T26" i="37"/>
  <c r="U30" i="42"/>
  <c r="T30" i="42"/>
  <c r="U26" i="34"/>
  <c r="U25" i="34"/>
  <c r="U24" i="34"/>
  <c r="U23" i="34"/>
  <c r="U22" i="34"/>
  <c r="U21" i="34"/>
  <c r="U20" i="34"/>
  <c r="U19" i="34"/>
  <c r="U18" i="34"/>
  <c r="U17" i="34"/>
  <c r="U16" i="34"/>
  <c r="U15" i="34"/>
  <c r="U14" i="34"/>
  <c r="U13" i="34"/>
  <c r="U12" i="34"/>
  <c r="U11" i="34"/>
  <c r="E28" i="25"/>
  <c r="K28" i="25"/>
  <c r="N28" i="25"/>
  <c r="G39" i="43"/>
  <c r="S20" i="10"/>
  <c r="B26" i="35"/>
  <c r="T12" i="34"/>
  <c r="T13" i="34"/>
  <c r="T14" i="34"/>
  <c r="T15" i="34"/>
  <c r="T16" i="34"/>
  <c r="T17" i="34"/>
  <c r="T18" i="34"/>
  <c r="V18" i="34" s="1"/>
  <c r="T19" i="34"/>
  <c r="T20" i="34"/>
  <c r="T21" i="34"/>
  <c r="T22" i="34"/>
  <c r="T23" i="34"/>
  <c r="T24" i="34"/>
  <c r="T25" i="34"/>
  <c r="T26" i="34"/>
  <c r="T11" i="34"/>
  <c r="R28" i="25"/>
  <c r="O28" i="25"/>
  <c r="L28" i="25"/>
  <c r="I28" i="25"/>
  <c r="F28" i="25"/>
  <c r="D15" i="25"/>
  <c r="T13" i="25"/>
  <c r="T14" i="25"/>
  <c r="T15" i="25"/>
  <c r="T16" i="25"/>
  <c r="T17" i="25"/>
  <c r="T18" i="25"/>
  <c r="T19" i="25"/>
  <c r="T20" i="25"/>
  <c r="T21" i="25"/>
  <c r="T22" i="25"/>
  <c r="T23" i="25"/>
  <c r="T24" i="25"/>
  <c r="T25" i="25"/>
  <c r="T26" i="25"/>
  <c r="T27" i="25"/>
  <c r="T12" i="25"/>
  <c r="U13" i="25"/>
  <c r="U14" i="25"/>
  <c r="U15" i="25"/>
  <c r="U16" i="25"/>
  <c r="U17" i="25"/>
  <c r="U18" i="25"/>
  <c r="U19" i="25"/>
  <c r="U20" i="25"/>
  <c r="U21" i="25"/>
  <c r="U22" i="25"/>
  <c r="U23" i="25"/>
  <c r="U24" i="25"/>
  <c r="U25" i="25"/>
  <c r="U26" i="25"/>
  <c r="U27" i="25"/>
  <c r="U12" i="25"/>
  <c r="S27" i="25"/>
  <c r="S26" i="25"/>
  <c r="S25" i="25"/>
  <c r="S24" i="25"/>
  <c r="S23" i="25"/>
  <c r="S22" i="25"/>
  <c r="P25" i="25"/>
  <c r="P24" i="25"/>
  <c r="P23" i="25"/>
  <c r="P22" i="25"/>
  <c r="P21" i="25"/>
  <c r="P20" i="25"/>
  <c r="P19" i="25"/>
  <c r="P13" i="25"/>
  <c r="P12" i="25"/>
  <c r="M26" i="25"/>
  <c r="M25" i="25"/>
  <c r="M24" i="25"/>
  <c r="M23" i="25"/>
  <c r="M22" i="25"/>
  <c r="M21" i="25"/>
  <c r="M20" i="25"/>
  <c r="M19" i="25"/>
  <c r="M18" i="25"/>
  <c r="M17" i="25"/>
  <c r="M16" i="25"/>
  <c r="M15" i="25"/>
  <c r="M14" i="25"/>
  <c r="M13" i="25"/>
  <c r="M12" i="25"/>
  <c r="J27" i="25"/>
  <c r="J26" i="25"/>
  <c r="J25" i="25"/>
  <c r="J24" i="25"/>
  <c r="J23" i="25"/>
  <c r="G27" i="25"/>
  <c r="G26" i="25"/>
  <c r="G25" i="25"/>
  <c r="G24" i="25"/>
  <c r="G23" i="25"/>
  <c r="G22" i="25"/>
  <c r="G21" i="25"/>
  <c r="G20" i="25"/>
  <c r="G19" i="25"/>
  <c r="G18" i="25"/>
  <c r="G17" i="25"/>
  <c r="G16" i="25"/>
  <c r="G15" i="25"/>
  <c r="G14" i="25"/>
  <c r="G13" i="25"/>
  <c r="G12" i="25"/>
  <c r="O25" i="24"/>
  <c r="T9" i="24"/>
  <c r="T9" i="21"/>
  <c r="R25" i="17"/>
  <c r="Q25" i="17"/>
  <c r="O25" i="17"/>
  <c r="N25" i="17"/>
  <c r="L25" i="17"/>
  <c r="K25" i="17"/>
  <c r="M25" i="17" s="1"/>
  <c r="I25" i="17"/>
  <c r="H25" i="17"/>
  <c r="E25" i="17"/>
  <c r="T15" i="17"/>
  <c r="I39" i="43"/>
  <c r="H39" i="43"/>
  <c r="J39" i="43" s="1"/>
  <c r="C26" i="37"/>
  <c r="C26" i="35"/>
  <c r="R26" i="37"/>
  <c r="Q26" i="37"/>
  <c r="S26" i="37" s="1"/>
  <c r="O26" i="37"/>
  <c r="N26" i="37"/>
  <c r="L26" i="37"/>
  <c r="I26" i="37"/>
  <c r="H26" i="37"/>
  <c r="F26" i="37"/>
  <c r="E26" i="37"/>
  <c r="B26" i="37"/>
  <c r="R25" i="36"/>
  <c r="Q25" i="36"/>
  <c r="S25" i="36" s="1"/>
  <c r="O25" i="36"/>
  <c r="N25" i="36"/>
  <c r="L25" i="36"/>
  <c r="K25" i="36"/>
  <c r="I25" i="36"/>
  <c r="H25" i="36"/>
  <c r="J25" i="36" s="1"/>
  <c r="F25" i="36"/>
  <c r="E25" i="36"/>
  <c r="C25" i="36"/>
  <c r="B25" i="36"/>
  <c r="T25" i="36"/>
  <c r="R26" i="35"/>
  <c r="Q26" i="35"/>
  <c r="O26" i="35"/>
  <c r="N26" i="35"/>
  <c r="L26" i="35"/>
  <c r="K26" i="35"/>
  <c r="I26" i="35"/>
  <c r="H26" i="35"/>
  <c r="F26" i="35"/>
  <c r="E26" i="35"/>
  <c r="T26" i="35"/>
  <c r="R27" i="34"/>
  <c r="M25" i="36"/>
  <c r="K26" i="37"/>
  <c r="M26" i="37" s="1"/>
  <c r="U25" i="36"/>
  <c r="U26" i="37"/>
  <c r="U26" i="35"/>
  <c r="U23" i="28"/>
  <c r="T23" i="28"/>
  <c r="U22" i="28"/>
  <c r="T22" i="28"/>
  <c r="U21" i="28"/>
  <c r="T21" i="28"/>
  <c r="U20" i="28"/>
  <c r="T20" i="28"/>
  <c r="U19" i="28"/>
  <c r="T19" i="28"/>
  <c r="U18" i="28"/>
  <c r="T18" i="28"/>
  <c r="U17" i="28"/>
  <c r="T17" i="28"/>
  <c r="V17" i="28" s="1"/>
  <c r="U16" i="28"/>
  <c r="T16" i="28"/>
  <c r="U15" i="28"/>
  <c r="T15" i="28"/>
  <c r="U14" i="28"/>
  <c r="T14" i="28"/>
  <c r="U13" i="28"/>
  <c r="T13" i="28"/>
  <c r="U12" i="28"/>
  <c r="T12" i="28"/>
  <c r="U11" i="28"/>
  <c r="T11" i="28"/>
  <c r="U10" i="28"/>
  <c r="T10" i="28"/>
  <c r="U9" i="28"/>
  <c r="T9" i="28"/>
  <c r="U8" i="28"/>
  <c r="T8" i="28"/>
  <c r="N24" i="29"/>
  <c r="O24" i="29"/>
  <c r="R27" i="38"/>
  <c r="Q27" i="38"/>
  <c r="O27" i="38"/>
  <c r="N27" i="38"/>
  <c r="L27" i="38"/>
  <c r="K27" i="38"/>
  <c r="I27" i="38"/>
  <c r="H27" i="38"/>
  <c r="F27" i="38"/>
  <c r="E27" i="38"/>
  <c r="C27" i="38"/>
  <c r="B27" i="38"/>
  <c r="Q27" i="34"/>
  <c r="O27" i="34"/>
  <c r="N27" i="34"/>
  <c r="L27" i="34"/>
  <c r="K27" i="34"/>
  <c r="I27" i="34"/>
  <c r="H27" i="34"/>
  <c r="F27" i="34"/>
  <c r="E27" i="34"/>
  <c r="C27" i="34"/>
  <c r="B27" i="34"/>
  <c r="R24" i="29"/>
  <c r="Q24" i="29"/>
  <c r="L24" i="29"/>
  <c r="K24" i="29"/>
  <c r="I24" i="29"/>
  <c r="H24" i="29"/>
  <c r="F24" i="29"/>
  <c r="E24" i="29"/>
  <c r="C24" i="29"/>
  <c r="B24" i="29"/>
  <c r="R24" i="28"/>
  <c r="Q24" i="28"/>
  <c r="O24" i="28"/>
  <c r="N24" i="28"/>
  <c r="L24" i="28"/>
  <c r="K24" i="28"/>
  <c r="I24" i="28"/>
  <c r="H24" i="28"/>
  <c r="F24" i="28"/>
  <c r="E24" i="28"/>
  <c r="C24" i="28"/>
  <c r="B24" i="28"/>
  <c r="R29" i="27"/>
  <c r="O29" i="27"/>
  <c r="N29" i="27"/>
  <c r="L29" i="27"/>
  <c r="K29" i="27"/>
  <c r="I29" i="27"/>
  <c r="H29" i="27"/>
  <c r="F29" i="27"/>
  <c r="E29" i="27"/>
  <c r="C29" i="27"/>
  <c r="B29" i="27"/>
  <c r="D12" i="25"/>
  <c r="D13" i="25"/>
  <c r="D14" i="25"/>
  <c r="D25" i="25"/>
  <c r="D26" i="25"/>
  <c r="D27" i="25"/>
  <c r="Q28" i="25"/>
  <c r="P28" i="25"/>
  <c r="H28" i="25"/>
  <c r="C28" i="25"/>
  <c r="B28" i="25"/>
  <c r="T24" i="24"/>
  <c r="U24" i="24"/>
  <c r="R25" i="24"/>
  <c r="Q25" i="24"/>
  <c r="N25" i="24"/>
  <c r="L25" i="24"/>
  <c r="K25" i="24"/>
  <c r="I25" i="24"/>
  <c r="H25" i="24"/>
  <c r="F25" i="24"/>
  <c r="G25" i="24" s="1"/>
  <c r="E25" i="24"/>
  <c r="C25" i="24"/>
  <c r="T24" i="21"/>
  <c r="U24" i="21"/>
  <c r="V26" i="34"/>
  <c r="T24" i="17"/>
  <c r="U24" i="17"/>
  <c r="S21" i="10"/>
  <c r="S22" i="10"/>
  <c r="S23" i="10"/>
  <c r="S24" i="10"/>
  <c r="S25" i="10"/>
  <c r="G38" i="43"/>
  <c r="H38" i="43"/>
  <c r="I38" i="43"/>
  <c r="J38" i="43" s="1"/>
  <c r="T10" i="21"/>
  <c r="U10" i="21"/>
  <c r="T11" i="21"/>
  <c r="U11" i="21"/>
  <c r="T12" i="21"/>
  <c r="U12" i="21"/>
  <c r="T13" i="21"/>
  <c r="U13" i="21"/>
  <c r="V13" i="21" s="1"/>
  <c r="T14" i="21"/>
  <c r="U14" i="21"/>
  <c r="T15" i="21"/>
  <c r="U15" i="21"/>
  <c r="V15" i="21" s="1"/>
  <c r="T16" i="21"/>
  <c r="U16" i="21"/>
  <c r="T17" i="21"/>
  <c r="U17" i="21"/>
  <c r="T18" i="21"/>
  <c r="U18" i="21"/>
  <c r="T19" i="21"/>
  <c r="U19" i="21"/>
  <c r="V19" i="21" s="1"/>
  <c r="T20" i="21"/>
  <c r="U20" i="21"/>
  <c r="T21" i="21"/>
  <c r="U21" i="21"/>
  <c r="V21" i="21" s="1"/>
  <c r="T22" i="21"/>
  <c r="U22" i="21"/>
  <c r="T23" i="21"/>
  <c r="U23" i="21"/>
  <c r="V23" i="21" s="1"/>
  <c r="U9" i="21"/>
  <c r="U9" i="24"/>
  <c r="U10" i="24"/>
  <c r="U11" i="24"/>
  <c r="U12" i="24"/>
  <c r="U13" i="24"/>
  <c r="U14" i="24"/>
  <c r="U15" i="24"/>
  <c r="U16" i="24"/>
  <c r="U17" i="24"/>
  <c r="U18" i="24"/>
  <c r="U19" i="24"/>
  <c r="U20" i="24"/>
  <c r="V20" i="24" s="1"/>
  <c r="U21" i="24"/>
  <c r="U22" i="24"/>
  <c r="U23" i="24"/>
  <c r="T10" i="24"/>
  <c r="T11" i="24"/>
  <c r="T12" i="24"/>
  <c r="T13" i="24"/>
  <c r="T14" i="24"/>
  <c r="T15" i="24"/>
  <c r="T16" i="24"/>
  <c r="T17" i="24"/>
  <c r="T18" i="24"/>
  <c r="T19" i="24"/>
  <c r="T20" i="24"/>
  <c r="T21" i="24"/>
  <c r="T22" i="24"/>
  <c r="T23" i="24"/>
  <c r="U9" i="17"/>
  <c r="U10" i="17"/>
  <c r="U11" i="17"/>
  <c r="U12" i="17"/>
  <c r="U13" i="17"/>
  <c r="U14" i="17"/>
  <c r="U15" i="17"/>
  <c r="U16" i="17"/>
  <c r="U17" i="17"/>
  <c r="U18" i="17"/>
  <c r="U19" i="17"/>
  <c r="U20" i="17"/>
  <c r="U21" i="17"/>
  <c r="U22" i="17"/>
  <c r="U23" i="17"/>
  <c r="T11" i="17"/>
  <c r="T12" i="17"/>
  <c r="T13" i="17"/>
  <c r="T14" i="17"/>
  <c r="T16" i="17"/>
  <c r="T17" i="17"/>
  <c r="T18" i="17"/>
  <c r="V18" i="17" s="1"/>
  <c r="T19" i="17"/>
  <c r="T20" i="17"/>
  <c r="T21" i="17"/>
  <c r="T22" i="17"/>
  <c r="T23" i="17"/>
  <c r="T9" i="17"/>
  <c r="T10" i="17"/>
  <c r="U10" i="10"/>
  <c r="U11" i="10"/>
  <c r="T11" i="10"/>
  <c r="T10" i="10"/>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H11" i="43"/>
  <c r="H12" i="43"/>
  <c r="H13" i="43"/>
  <c r="H14" i="43"/>
  <c r="J14" i="43" s="1"/>
  <c r="H15" i="43"/>
  <c r="H16" i="43"/>
  <c r="H17" i="43"/>
  <c r="H18" i="43"/>
  <c r="H19" i="43"/>
  <c r="H20" i="43"/>
  <c r="H21" i="43"/>
  <c r="H22" i="43"/>
  <c r="J22" i="43" s="1"/>
  <c r="H23" i="43"/>
  <c r="H24" i="43"/>
  <c r="H25" i="43"/>
  <c r="H26" i="43"/>
  <c r="H27" i="43"/>
  <c r="H28" i="43"/>
  <c r="J28" i="43" s="1"/>
  <c r="H29" i="43"/>
  <c r="H30" i="43"/>
  <c r="H31" i="43"/>
  <c r="H32" i="43"/>
  <c r="H33" i="43"/>
  <c r="H34" i="43"/>
  <c r="H35" i="43"/>
  <c r="H36" i="43"/>
  <c r="H37" i="43"/>
  <c r="G37" i="43"/>
  <c r="G36" i="43"/>
  <c r="G35" i="43"/>
  <c r="G34" i="43"/>
  <c r="G33" i="43"/>
  <c r="G32" i="43"/>
  <c r="G31" i="43"/>
  <c r="G30" i="43"/>
  <c r="G29" i="43"/>
  <c r="G28" i="43"/>
  <c r="G27" i="43"/>
  <c r="G26" i="43"/>
  <c r="G25" i="43"/>
  <c r="G24" i="43"/>
  <c r="G23" i="43"/>
  <c r="G22" i="43"/>
  <c r="G21" i="43"/>
  <c r="G20" i="43"/>
  <c r="G19" i="43"/>
  <c r="G18" i="43"/>
  <c r="G17" i="43"/>
  <c r="G16" i="43"/>
  <c r="G15" i="43"/>
  <c r="G14" i="43"/>
  <c r="G13" i="43"/>
  <c r="G12" i="43"/>
  <c r="G11" i="43"/>
  <c r="D12" i="43"/>
  <c r="D13" i="43"/>
  <c r="D14" i="43"/>
  <c r="D15" i="43"/>
  <c r="D16" i="43"/>
  <c r="D17" i="43"/>
  <c r="D18" i="43"/>
  <c r="D19" i="43"/>
  <c r="D20" i="43"/>
  <c r="D21" i="43"/>
  <c r="D22" i="43"/>
  <c r="D23" i="43"/>
  <c r="D24" i="43"/>
  <c r="D25" i="43"/>
  <c r="D26" i="43"/>
  <c r="D27" i="43"/>
  <c r="D28" i="43"/>
  <c r="D29" i="43"/>
  <c r="D30" i="43"/>
  <c r="D31" i="43"/>
  <c r="D32" i="43"/>
  <c r="D33" i="43"/>
  <c r="D11" i="43"/>
  <c r="S24" i="28"/>
  <c r="M24" i="28"/>
  <c r="D24" i="25"/>
  <c r="D23" i="25"/>
  <c r="D22" i="25"/>
  <c r="D21" i="25"/>
  <c r="D20" i="25"/>
  <c r="D19" i="25"/>
  <c r="D18" i="25"/>
  <c r="D17" i="25"/>
  <c r="D16" i="25"/>
  <c r="S25" i="24"/>
  <c r="P25" i="24"/>
  <c r="S25" i="17"/>
  <c r="G25" i="17"/>
  <c r="D25" i="17"/>
  <c r="G29" i="11"/>
  <c r="G30" i="11" s="1"/>
  <c r="F29" i="11"/>
  <c r="F30" i="11" s="1"/>
  <c r="E18" i="11"/>
  <c r="E30" i="11" s="1"/>
  <c r="E29" i="11"/>
  <c r="D18" i="11"/>
  <c r="D30" i="11" s="1"/>
  <c r="D29" i="11"/>
  <c r="C18" i="11"/>
  <c r="C30" i="11" s="1"/>
  <c r="C29" i="11"/>
  <c r="B18" i="11"/>
  <c r="B29" i="11"/>
  <c r="B19" i="11"/>
  <c r="B20" i="11"/>
  <c r="B21" i="11"/>
  <c r="B22" i="11"/>
  <c r="B23" i="11"/>
  <c r="B24" i="11"/>
  <c r="B25" i="11"/>
  <c r="B26" i="11"/>
  <c r="B27" i="11"/>
  <c r="B28" i="11"/>
  <c r="D19" i="11"/>
  <c r="D20" i="11"/>
  <c r="D21" i="11"/>
  <c r="H21" i="11" s="1"/>
  <c r="N21" i="11" s="1"/>
  <c r="D22" i="11"/>
  <c r="D23" i="11"/>
  <c r="D24" i="11"/>
  <c r="D25" i="11"/>
  <c r="H25" i="11" s="1"/>
  <c r="N25" i="11" s="1"/>
  <c r="D26" i="11"/>
  <c r="D27" i="11"/>
  <c r="D28" i="11"/>
  <c r="F19" i="11"/>
  <c r="F20" i="11"/>
  <c r="F21" i="11"/>
  <c r="F22" i="11"/>
  <c r="F23" i="11"/>
  <c r="F24" i="11"/>
  <c r="F25" i="11"/>
  <c r="F26" i="11"/>
  <c r="F27" i="11"/>
  <c r="F28" i="11"/>
  <c r="K19" i="11"/>
  <c r="K20" i="11"/>
  <c r="K21" i="11"/>
  <c r="M21" i="11" s="1"/>
  <c r="K22" i="11"/>
  <c r="K23" i="11"/>
  <c r="K24" i="11"/>
  <c r="K25" i="11"/>
  <c r="K26" i="11"/>
  <c r="K27" i="11"/>
  <c r="K28" i="11"/>
  <c r="C19" i="11"/>
  <c r="C20" i="11"/>
  <c r="C21" i="11"/>
  <c r="C22" i="11"/>
  <c r="C23" i="11"/>
  <c r="C24" i="11"/>
  <c r="C25" i="11"/>
  <c r="C26" i="11"/>
  <c r="C27" i="11"/>
  <c r="C28" i="11"/>
  <c r="E19" i="11"/>
  <c r="E20" i="11"/>
  <c r="I20" i="11" s="1"/>
  <c r="O20" i="11" s="1"/>
  <c r="E21" i="11"/>
  <c r="E22" i="11"/>
  <c r="E23" i="11"/>
  <c r="E24" i="11"/>
  <c r="E25" i="11"/>
  <c r="E26" i="11"/>
  <c r="E27" i="11"/>
  <c r="E28" i="11"/>
  <c r="I28" i="11" s="1"/>
  <c r="O28" i="11" s="1"/>
  <c r="G19" i="11"/>
  <c r="G20" i="11"/>
  <c r="G21" i="11"/>
  <c r="G22" i="11"/>
  <c r="G23" i="11"/>
  <c r="G24" i="11"/>
  <c r="G25" i="11"/>
  <c r="G26" i="11"/>
  <c r="G27" i="11"/>
  <c r="G28" i="11"/>
  <c r="L19" i="11"/>
  <c r="L20" i="11"/>
  <c r="M20" i="11" s="1"/>
  <c r="L21" i="11"/>
  <c r="L22" i="11"/>
  <c r="L23" i="11"/>
  <c r="L24" i="11"/>
  <c r="L25" i="11"/>
  <c r="L26" i="11"/>
  <c r="M26" i="11" s="1"/>
  <c r="L27" i="11"/>
  <c r="L28" i="11"/>
  <c r="M28" i="11" s="1"/>
  <c r="I27" i="11"/>
  <c r="O27" i="11" s="1"/>
  <c r="I24" i="11"/>
  <c r="O24" i="11" s="1"/>
  <c r="I23" i="11"/>
  <c r="O23" i="11" s="1"/>
  <c r="I19" i="11"/>
  <c r="O19" i="11" s="1"/>
  <c r="B17" i="11"/>
  <c r="H17" i="11" s="1"/>
  <c r="D17" i="11"/>
  <c r="K17" i="11"/>
  <c r="M17" i="11" s="1"/>
  <c r="C17" i="11"/>
  <c r="E17" i="11"/>
  <c r="L17" i="11"/>
  <c r="B16" i="11"/>
  <c r="D16" i="11"/>
  <c r="K16" i="11"/>
  <c r="M16" i="11" s="1"/>
  <c r="C16" i="11"/>
  <c r="E16" i="11"/>
  <c r="L16" i="11"/>
  <c r="B15" i="11"/>
  <c r="D15" i="11"/>
  <c r="K15" i="11"/>
  <c r="C15" i="11"/>
  <c r="E15" i="11"/>
  <c r="L15" i="11"/>
  <c r="B14" i="11"/>
  <c r="D14" i="11"/>
  <c r="K14" i="11"/>
  <c r="C14" i="11"/>
  <c r="E14" i="11"/>
  <c r="L14" i="11"/>
  <c r="B13" i="11"/>
  <c r="D13" i="11"/>
  <c r="K13" i="11"/>
  <c r="C13" i="11"/>
  <c r="E13" i="11"/>
  <c r="L13" i="11"/>
  <c r="B12" i="11"/>
  <c r="D12" i="11"/>
  <c r="K12" i="11"/>
  <c r="C12" i="11"/>
  <c r="E12" i="11"/>
  <c r="L12" i="11"/>
  <c r="B11" i="11"/>
  <c r="H11" i="11" s="1"/>
  <c r="D11" i="11"/>
  <c r="K11" i="11"/>
  <c r="M11" i="11"/>
  <c r="C11" i="11"/>
  <c r="E11" i="11"/>
  <c r="L11" i="11"/>
  <c r="B10" i="11"/>
  <c r="D10" i="11"/>
  <c r="K10" i="11"/>
  <c r="C10" i="11"/>
  <c r="E10" i="11"/>
  <c r="L10" i="11"/>
  <c r="B9" i="11"/>
  <c r="H9" i="11" s="1"/>
  <c r="D9" i="11"/>
  <c r="K9" i="11"/>
  <c r="C9" i="11"/>
  <c r="E9" i="11"/>
  <c r="L9" i="11"/>
  <c r="B8" i="11"/>
  <c r="D8" i="11"/>
  <c r="K8" i="11"/>
  <c r="C8" i="11"/>
  <c r="E8" i="11"/>
  <c r="L8" i="11"/>
  <c r="B7" i="11"/>
  <c r="D7" i="11"/>
  <c r="K7" i="11"/>
  <c r="M7" i="11"/>
  <c r="C7" i="11"/>
  <c r="E7" i="11"/>
  <c r="L7" i="11"/>
  <c r="B6" i="11"/>
  <c r="D6" i="11"/>
  <c r="K6" i="11"/>
  <c r="C6" i="11"/>
  <c r="E6" i="11"/>
  <c r="L6" i="11"/>
  <c r="M23" i="11"/>
  <c r="M13" i="11"/>
  <c r="K18" i="11"/>
  <c r="K30" i="11" s="1"/>
  <c r="K29" i="11"/>
  <c r="L18" i="11"/>
  <c r="L30" i="11" s="1"/>
  <c r="L29" i="11"/>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U58" i="26"/>
  <c r="W58" i="26"/>
  <c r="AB34" i="26"/>
  <c r="AA58" i="26"/>
  <c r="Z58" i="26"/>
  <c r="Y58" i="26"/>
  <c r="X58" i="26"/>
  <c r="V58" i="26"/>
  <c r="O34" i="26"/>
  <c r="O35" i="26"/>
  <c r="O36" i="26"/>
  <c r="O37" i="26"/>
  <c r="O38" i="26"/>
  <c r="P38" i="26"/>
  <c r="O39" i="26"/>
  <c r="O40" i="26"/>
  <c r="O41" i="26"/>
  <c r="O42" i="26"/>
  <c r="O43" i="26"/>
  <c r="O44" i="26"/>
  <c r="O45" i="26"/>
  <c r="O46" i="26"/>
  <c r="O47" i="26"/>
  <c r="O48" i="26"/>
  <c r="O49" i="26"/>
  <c r="O50" i="26"/>
  <c r="O51" i="26"/>
  <c r="O52" i="26"/>
  <c r="O53" i="26"/>
  <c r="O54" i="26"/>
  <c r="P54" i="26"/>
  <c r="O55" i="26"/>
  <c r="O56" i="26"/>
  <c r="O57" i="26"/>
  <c r="N34" i="26"/>
  <c r="P34" i="26" s="1"/>
  <c r="N35" i="26"/>
  <c r="N36" i="26"/>
  <c r="P36" i="26" s="1"/>
  <c r="N37" i="26"/>
  <c r="P37" i="26" s="1"/>
  <c r="N38" i="26"/>
  <c r="N39" i="26"/>
  <c r="P39" i="26" s="1"/>
  <c r="N40" i="26"/>
  <c r="P40" i="26" s="1"/>
  <c r="N41" i="26"/>
  <c r="P41" i="26" s="1"/>
  <c r="N42" i="26"/>
  <c r="P42" i="26" s="1"/>
  <c r="N43" i="26"/>
  <c r="P43" i="26"/>
  <c r="N44" i="26"/>
  <c r="P44" i="26" s="1"/>
  <c r="N45" i="26"/>
  <c r="N46" i="26"/>
  <c r="P46" i="26" s="1"/>
  <c r="N47" i="26"/>
  <c r="P47" i="26" s="1"/>
  <c r="N48" i="26"/>
  <c r="P48" i="26" s="1"/>
  <c r="N49" i="26"/>
  <c r="P49" i="26"/>
  <c r="N50" i="26"/>
  <c r="P50" i="26" s="1"/>
  <c r="N51" i="26"/>
  <c r="P51" i="26" s="1"/>
  <c r="N52" i="26"/>
  <c r="P52" i="26" s="1"/>
  <c r="N53" i="26"/>
  <c r="P53" i="26" s="1"/>
  <c r="N54" i="26"/>
  <c r="N55" i="26"/>
  <c r="P55" i="26" s="1"/>
  <c r="N56" i="26"/>
  <c r="P56" i="26" s="1"/>
  <c r="N57" i="26"/>
  <c r="P57" i="26" s="1"/>
  <c r="L58" i="26"/>
  <c r="K58" i="26"/>
  <c r="I58" i="26"/>
  <c r="H58" i="26"/>
  <c r="F58" i="26"/>
  <c r="E58" i="26"/>
  <c r="C58" i="26"/>
  <c r="D58" i="26" s="1"/>
  <c r="B58" i="26"/>
  <c r="M56" i="26"/>
  <c r="J57" i="26"/>
  <c r="G57" i="26"/>
  <c r="D57" i="26"/>
  <c r="J34" i="26"/>
  <c r="J35" i="26"/>
  <c r="J36" i="26"/>
  <c r="J37" i="26"/>
  <c r="J38" i="26"/>
  <c r="J39" i="26"/>
  <c r="J40" i="26"/>
  <c r="J41" i="26"/>
  <c r="J42" i="26"/>
  <c r="J43" i="26"/>
  <c r="J44" i="26"/>
  <c r="J45" i="26"/>
  <c r="J46" i="26"/>
  <c r="J47" i="26"/>
  <c r="J48" i="26"/>
  <c r="J49" i="26"/>
  <c r="J50" i="26"/>
  <c r="J51" i="26"/>
  <c r="J52" i="26"/>
  <c r="J53" i="26"/>
  <c r="J54" i="26"/>
  <c r="J55" i="26"/>
  <c r="J56" i="26"/>
  <c r="G56" i="26"/>
  <c r="D56" i="26"/>
  <c r="G55" i="26"/>
  <c r="D55" i="26"/>
  <c r="M54" i="26"/>
  <c r="G54" i="26"/>
  <c r="D54" i="26"/>
  <c r="M53" i="26"/>
  <c r="G53" i="26"/>
  <c r="D53" i="26"/>
  <c r="M52" i="26"/>
  <c r="G52" i="26"/>
  <c r="D52" i="26"/>
  <c r="M51" i="26"/>
  <c r="G51" i="26"/>
  <c r="D51" i="26"/>
  <c r="M50" i="26"/>
  <c r="G50" i="26"/>
  <c r="D50" i="26"/>
  <c r="M49" i="26"/>
  <c r="G49" i="26"/>
  <c r="D49" i="26"/>
  <c r="M48" i="26"/>
  <c r="G48" i="26"/>
  <c r="D48" i="26"/>
  <c r="M47" i="26"/>
  <c r="G47" i="26"/>
  <c r="D47" i="26"/>
  <c r="M46" i="26"/>
  <c r="G46" i="26"/>
  <c r="D46" i="26"/>
  <c r="M45" i="26"/>
  <c r="G45" i="26"/>
  <c r="D45" i="26"/>
  <c r="M44" i="26"/>
  <c r="G44" i="26"/>
  <c r="D44" i="26"/>
  <c r="M43" i="26"/>
  <c r="G43" i="26"/>
  <c r="D43" i="26"/>
  <c r="M42" i="26"/>
  <c r="G42" i="26"/>
  <c r="D42" i="26"/>
  <c r="M41" i="26"/>
  <c r="G41" i="26"/>
  <c r="D41" i="26"/>
  <c r="M40" i="26"/>
  <c r="G40" i="26"/>
  <c r="D40" i="26"/>
  <c r="M39" i="26"/>
  <c r="G39" i="26"/>
  <c r="D39" i="26"/>
  <c r="M38" i="26"/>
  <c r="G38" i="26"/>
  <c r="D38" i="26"/>
  <c r="M37" i="26"/>
  <c r="G37" i="26"/>
  <c r="D37" i="26"/>
  <c r="M36" i="26"/>
  <c r="G36" i="26"/>
  <c r="D36" i="26"/>
  <c r="M35" i="26"/>
  <c r="G35" i="26"/>
  <c r="D35" i="26"/>
  <c r="M34" i="26"/>
  <c r="G34" i="26"/>
  <c r="D34" i="26"/>
  <c r="O3" i="26"/>
  <c r="O4" i="26"/>
  <c r="O5" i="26"/>
  <c r="O6" i="26"/>
  <c r="O7" i="26"/>
  <c r="P7" i="26" s="1"/>
  <c r="O8" i="26"/>
  <c r="O9" i="26"/>
  <c r="O10" i="26"/>
  <c r="O11" i="26"/>
  <c r="P11" i="26" s="1"/>
  <c r="O12" i="26"/>
  <c r="O13" i="26"/>
  <c r="O14" i="26"/>
  <c r="O15" i="26"/>
  <c r="P15" i="26" s="1"/>
  <c r="O16" i="26"/>
  <c r="O17" i="26"/>
  <c r="O18" i="26"/>
  <c r="P18" i="26" s="1"/>
  <c r="O19" i="26"/>
  <c r="O20" i="26"/>
  <c r="O21" i="26"/>
  <c r="O22" i="26"/>
  <c r="O23" i="26"/>
  <c r="O24" i="26"/>
  <c r="O25" i="26"/>
  <c r="N3" i="26"/>
  <c r="N4" i="26"/>
  <c r="P4" i="26" s="1"/>
  <c r="N5" i="26"/>
  <c r="P5" i="26" s="1"/>
  <c r="N6" i="26"/>
  <c r="N7" i="26"/>
  <c r="N8" i="26"/>
  <c r="P8" i="26" s="1"/>
  <c r="N9" i="26"/>
  <c r="P9" i="26" s="1"/>
  <c r="N10" i="26"/>
  <c r="N11" i="26"/>
  <c r="N12" i="26"/>
  <c r="P12" i="26" s="1"/>
  <c r="N13" i="26"/>
  <c r="P13" i="26" s="1"/>
  <c r="N14" i="26"/>
  <c r="N15" i="26"/>
  <c r="N16" i="26"/>
  <c r="P16" i="26" s="1"/>
  <c r="N17" i="26"/>
  <c r="P17" i="26" s="1"/>
  <c r="N18" i="26"/>
  <c r="N19" i="26"/>
  <c r="N20" i="26"/>
  <c r="P20" i="26" s="1"/>
  <c r="N21" i="26"/>
  <c r="P21" i="26" s="1"/>
  <c r="N22" i="26"/>
  <c r="P22" i="26" s="1"/>
  <c r="N23" i="26"/>
  <c r="P23" i="26" s="1"/>
  <c r="N24" i="26"/>
  <c r="N25" i="26"/>
  <c r="P25" i="26"/>
  <c r="L26" i="26"/>
  <c r="K26" i="26"/>
  <c r="I26" i="26"/>
  <c r="H26" i="26"/>
  <c r="F26" i="26"/>
  <c r="E26" i="26"/>
  <c r="C26" i="26"/>
  <c r="B26" i="26"/>
  <c r="G26" i="26"/>
  <c r="J25" i="26"/>
  <c r="G25" i="26"/>
  <c r="D25" i="26"/>
  <c r="M24" i="26"/>
  <c r="J24" i="26"/>
  <c r="G24" i="26"/>
  <c r="D24" i="26"/>
  <c r="M23" i="26"/>
  <c r="J23" i="26"/>
  <c r="G23" i="26"/>
  <c r="D23" i="26"/>
  <c r="M22" i="26"/>
  <c r="J22" i="26"/>
  <c r="G22" i="26"/>
  <c r="D22" i="26"/>
  <c r="M21" i="26"/>
  <c r="J21" i="26"/>
  <c r="G21" i="26"/>
  <c r="D21" i="26"/>
  <c r="M20" i="26"/>
  <c r="J20" i="26"/>
  <c r="G20" i="26"/>
  <c r="D20" i="26"/>
  <c r="M19" i="26"/>
  <c r="J19" i="26"/>
  <c r="G19" i="26"/>
  <c r="D19" i="26"/>
  <c r="M18" i="26"/>
  <c r="J18" i="26"/>
  <c r="G18" i="26"/>
  <c r="D18" i="26"/>
  <c r="M17" i="26"/>
  <c r="J17" i="26"/>
  <c r="G17" i="26"/>
  <c r="D17" i="26"/>
  <c r="M16" i="26"/>
  <c r="J16" i="26"/>
  <c r="G16" i="26"/>
  <c r="D16" i="26"/>
  <c r="M15" i="26"/>
  <c r="J15" i="26"/>
  <c r="G15" i="26"/>
  <c r="D15" i="26"/>
  <c r="P14" i="26"/>
  <c r="M14" i="26"/>
  <c r="J14" i="26"/>
  <c r="G14" i="26"/>
  <c r="D14" i="26"/>
  <c r="M13" i="26"/>
  <c r="J13" i="26"/>
  <c r="G13" i="26"/>
  <c r="D13" i="26"/>
  <c r="M12" i="26"/>
  <c r="J12" i="26"/>
  <c r="G12" i="26"/>
  <c r="D12" i="26"/>
  <c r="M11" i="26"/>
  <c r="J11" i="26"/>
  <c r="G11" i="26"/>
  <c r="D11" i="26"/>
  <c r="P10" i="26"/>
  <c r="M10" i="26"/>
  <c r="J10" i="26"/>
  <c r="G10" i="26"/>
  <c r="D10" i="26"/>
  <c r="M9" i="26"/>
  <c r="J9" i="26"/>
  <c r="G9" i="26"/>
  <c r="D9" i="26"/>
  <c r="M8" i="26"/>
  <c r="J8" i="26"/>
  <c r="G8" i="26"/>
  <c r="D8" i="26"/>
  <c r="M7" i="26"/>
  <c r="J7" i="26"/>
  <c r="G7" i="26"/>
  <c r="D7" i="26"/>
  <c r="P6" i="26"/>
  <c r="M6" i="26"/>
  <c r="J6" i="26"/>
  <c r="G6" i="26"/>
  <c r="D6" i="26"/>
  <c r="M5" i="26"/>
  <c r="J5" i="26"/>
  <c r="G5" i="26"/>
  <c r="D5" i="26"/>
  <c r="M4" i="26"/>
  <c r="J4" i="26"/>
  <c r="G4" i="26"/>
  <c r="D4" i="26"/>
  <c r="M3" i="26"/>
  <c r="J3" i="26"/>
  <c r="G3" i="26"/>
  <c r="D3" i="26"/>
  <c r="K14" i="2"/>
  <c r="G15" i="2" s="1"/>
  <c r="K24" i="2"/>
  <c r="K13" i="2"/>
  <c r="C19" i="2"/>
  <c r="D19" i="2" s="1"/>
  <c r="B63" i="2"/>
  <c r="C63" i="2"/>
  <c r="D63" i="2"/>
  <c r="E63" i="2"/>
  <c r="F63" i="2"/>
  <c r="B79" i="2"/>
  <c r="H67" i="2"/>
  <c r="G79" i="2"/>
  <c r="B94" i="2"/>
  <c r="C94" i="2"/>
  <c r="D94" i="2"/>
  <c r="F79" i="2"/>
  <c r="E79" i="2"/>
  <c r="C79" i="2"/>
  <c r="D79" i="2"/>
  <c r="C45" i="2"/>
  <c r="C47" i="2" s="1"/>
  <c r="C6" i="2"/>
  <c r="C18" i="2" s="1"/>
  <c r="C12" i="2"/>
  <c r="C17" i="2"/>
  <c r="C11" i="2"/>
  <c r="G11" i="2"/>
  <c r="E11" i="2"/>
  <c r="B5" i="4"/>
  <c r="B26" i="4"/>
  <c r="B25" i="4"/>
  <c r="B24" i="4"/>
  <c r="B23" i="4"/>
  <c r="B22" i="4"/>
  <c r="B21" i="4"/>
  <c r="B19" i="4"/>
  <c r="B18" i="4"/>
  <c r="B16" i="4"/>
  <c r="B14" i="4"/>
  <c r="B13" i="4"/>
  <c r="B9" i="4"/>
  <c r="AB5" i="40"/>
  <c r="AB6" i="40"/>
  <c r="AB7" i="40"/>
  <c r="AB8" i="40"/>
  <c r="AB27" i="40" s="1"/>
  <c r="AB9" i="40"/>
  <c r="AB10" i="40"/>
  <c r="AB11" i="40"/>
  <c r="AB12" i="40"/>
  <c r="AB13" i="40"/>
  <c r="AB14" i="40"/>
  <c r="AB15" i="40"/>
  <c r="AB16" i="40"/>
  <c r="AB17" i="40"/>
  <c r="AB18" i="40"/>
  <c r="AB19" i="40"/>
  <c r="AB20" i="40"/>
  <c r="AB21" i="40"/>
  <c r="AB22" i="40"/>
  <c r="AB23" i="40"/>
  <c r="AB24" i="40"/>
  <c r="AB25" i="40"/>
  <c r="AB26" i="40"/>
  <c r="AB4" i="40"/>
  <c r="AR4" i="40"/>
  <c r="AR5" i="40"/>
  <c r="AR6" i="40"/>
  <c r="AR7" i="40"/>
  <c r="AR8" i="40"/>
  <c r="AR9" i="40"/>
  <c r="AR10" i="40"/>
  <c r="AR11" i="40"/>
  <c r="AR12" i="40"/>
  <c r="AR13" i="40"/>
  <c r="AR14" i="40"/>
  <c r="AR15" i="40"/>
  <c r="AR16" i="40"/>
  <c r="AR17" i="40"/>
  <c r="AR18" i="40"/>
  <c r="AR19" i="40"/>
  <c r="AR20" i="40"/>
  <c r="AR21" i="40"/>
  <c r="AR22" i="40"/>
  <c r="AR23" i="40"/>
  <c r="AR24" i="40"/>
  <c r="AR25" i="40"/>
  <c r="AR26" i="40"/>
  <c r="AS4" i="40"/>
  <c r="AS5" i="40"/>
  <c r="AS6" i="40"/>
  <c r="AS7" i="40"/>
  <c r="AS8" i="40"/>
  <c r="AS9" i="40"/>
  <c r="AS10" i="40"/>
  <c r="AS11" i="40"/>
  <c r="AS12" i="40"/>
  <c r="AS13" i="40"/>
  <c r="AS14" i="40"/>
  <c r="AS15" i="40"/>
  <c r="AS16" i="40"/>
  <c r="AS17" i="40"/>
  <c r="AS18" i="40"/>
  <c r="AS19" i="40"/>
  <c r="AS20" i="40"/>
  <c r="AS21" i="40"/>
  <c r="AS22" i="40"/>
  <c r="AS23" i="40"/>
  <c r="AS24" i="40"/>
  <c r="AS25" i="40"/>
  <c r="AS26" i="40"/>
  <c r="AT4" i="40"/>
  <c r="AT5" i="40"/>
  <c r="AT6" i="40"/>
  <c r="AT7" i="40"/>
  <c r="AT8" i="40"/>
  <c r="AT9" i="40"/>
  <c r="AT10" i="40"/>
  <c r="AT11" i="40"/>
  <c r="AT12" i="40"/>
  <c r="AT13" i="40"/>
  <c r="AT14" i="40"/>
  <c r="AT15" i="40"/>
  <c r="AT16" i="40"/>
  <c r="AT17" i="40"/>
  <c r="AT18" i="40"/>
  <c r="AT19" i="40"/>
  <c r="AT20" i="40"/>
  <c r="AT21" i="40"/>
  <c r="AT22" i="40"/>
  <c r="AT23" i="40"/>
  <c r="AT24" i="40"/>
  <c r="AT25" i="40"/>
  <c r="AT26" i="40"/>
  <c r="AI4" i="40"/>
  <c r="AU4" i="40"/>
  <c r="AI5" i="40"/>
  <c r="AU5" i="40" s="1"/>
  <c r="AI6" i="40"/>
  <c r="AU6" i="40" s="1"/>
  <c r="AI7" i="40"/>
  <c r="AU7" i="40" s="1"/>
  <c r="AI8" i="40"/>
  <c r="AU8" i="40"/>
  <c r="AI9" i="40"/>
  <c r="AU9" i="40" s="1"/>
  <c r="AI10" i="40"/>
  <c r="AU10" i="40" s="1"/>
  <c r="AI11" i="40"/>
  <c r="AU11" i="40" s="1"/>
  <c r="AI12" i="40"/>
  <c r="AU12" i="40"/>
  <c r="AI13" i="40"/>
  <c r="AU13" i="40" s="1"/>
  <c r="AI14" i="40"/>
  <c r="AU14" i="40" s="1"/>
  <c r="AI15" i="40"/>
  <c r="AU15" i="40" s="1"/>
  <c r="AI16" i="40"/>
  <c r="AU16" i="40"/>
  <c r="AI17" i="40"/>
  <c r="AU17" i="40" s="1"/>
  <c r="AI18" i="40"/>
  <c r="AU18" i="40" s="1"/>
  <c r="AI19" i="40"/>
  <c r="AU19" i="40" s="1"/>
  <c r="AI20" i="40"/>
  <c r="AU20" i="40"/>
  <c r="AI21" i="40"/>
  <c r="AU21" i="40" s="1"/>
  <c r="AI22" i="40"/>
  <c r="AU22" i="40" s="1"/>
  <c r="AI23" i="40"/>
  <c r="AU23" i="40" s="1"/>
  <c r="AI24" i="40"/>
  <c r="AU24" i="40"/>
  <c r="AI25" i="40"/>
  <c r="AU25" i="40" s="1"/>
  <c r="AI26" i="40"/>
  <c r="AU26" i="40" s="1"/>
  <c r="AL27" i="40"/>
  <c r="AK27" i="40" s="1"/>
  <c r="AM27" i="40"/>
  <c r="AN27" i="40"/>
  <c r="AO27" i="40"/>
  <c r="AE27" i="40"/>
  <c r="AC27" i="40"/>
  <c r="AD27" i="40"/>
  <c r="AF27" i="40"/>
  <c r="AG27" i="40"/>
  <c r="AH27" i="40"/>
  <c r="I19" i="3"/>
  <c r="I20" i="3"/>
  <c r="I21" i="3"/>
  <c r="I30" i="3" s="1"/>
  <c r="I22" i="3"/>
  <c r="I23" i="3"/>
  <c r="I24" i="3"/>
  <c r="I25" i="3"/>
  <c r="J25" i="3" s="1"/>
  <c r="I26" i="3"/>
  <c r="I27" i="3"/>
  <c r="I28" i="3"/>
  <c r="I29" i="3"/>
  <c r="I6" i="3"/>
  <c r="I7" i="3"/>
  <c r="I8" i="3"/>
  <c r="I9" i="3"/>
  <c r="I10" i="3"/>
  <c r="I11" i="3"/>
  <c r="I12" i="3"/>
  <c r="I13" i="3"/>
  <c r="J13" i="3" s="1"/>
  <c r="I14" i="3"/>
  <c r="I15" i="3"/>
  <c r="I16" i="3"/>
  <c r="I17" i="3"/>
  <c r="J17" i="3" s="1"/>
  <c r="H19" i="3"/>
  <c r="H20" i="3"/>
  <c r="H21" i="3"/>
  <c r="H22" i="3"/>
  <c r="J22" i="3" s="1"/>
  <c r="H23" i="3"/>
  <c r="H24" i="3"/>
  <c r="H25" i="3"/>
  <c r="H26" i="3"/>
  <c r="J26" i="3" s="1"/>
  <c r="H27" i="3"/>
  <c r="H28" i="3"/>
  <c r="H29" i="3"/>
  <c r="H6" i="3"/>
  <c r="H18" i="3" s="1"/>
  <c r="H7" i="3"/>
  <c r="H8" i="3"/>
  <c r="H9" i="3"/>
  <c r="H10" i="3"/>
  <c r="J10" i="3" s="1"/>
  <c r="H11" i="3"/>
  <c r="H12" i="3"/>
  <c r="H13" i="3"/>
  <c r="H14" i="3"/>
  <c r="J14" i="3" s="1"/>
  <c r="H15" i="3"/>
  <c r="H16" i="3"/>
  <c r="J16" i="3"/>
  <c r="H17" i="3"/>
  <c r="J24" i="3"/>
  <c r="G29" i="3"/>
  <c r="G28" i="3"/>
  <c r="G27" i="3"/>
  <c r="G26" i="3"/>
  <c r="G25" i="3"/>
  <c r="G24" i="3"/>
  <c r="G23" i="3"/>
  <c r="G22" i="3"/>
  <c r="G21" i="3"/>
  <c r="G20" i="3"/>
  <c r="G19" i="3"/>
  <c r="G17" i="3"/>
  <c r="G16" i="3"/>
  <c r="G15" i="3"/>
  <c r="G14" i="3"/>
  <c r="G13" i="3"/>
  <c r="G12" i="3"/>
  <c r="G11" i="3"/>
  <c r="G10" i="3"/>
  <c r="G9" i="3"/>
  <c r="G8" i="3"/>
  <c r="G7" i="3"/>
  <c r="G6" i="3"/>
  <c r="F30" i="3"/>
  <c r="F18" i="3"/>
  <c r="E30" i="3"/>
  <c r="E18" i="3"/>
  <c r="G18" i="3" s="1"/>
  <c r="C30" i="3"/>
  <c r="C18" i="3"/>
  <c r="B30" i="3"/>
  <c r="D30" i="3"/>
  <c r="B18" i="3"/>
  <c r="D29" i="3"/>
  <c r="D28" i="3"/>
  <c r="D27" i="3"/>
  <c r="D26" i="3"/>
  <c r="D25" i="3"/>
  <c r="D24" i="3"/>
  <c r="D23" i="3"/>
  <c r="D22" i="3"/>
  <c r="D21" i="3"/>
  <c r="D20" i="3"/>
  <c r="D19" i="3"/>
  <c r="D17" i="3"/>
  <c r="D16" i="3"/>
  <c r="D15" i="3"/>
  <c r="D14" i="3"/>
  <c r="D13" i="3"/>
  <c r="D12" i="3"/>
  <c r="D11" i="3"/>
  <c r="D10" i="3"/>
  <c r="D9" i="3"/>
  <c r="D8" i="3"/>
  <c r="D7" i="3"/>
  <c r="D6" i="3"/>
  <c r="V17" i="24"/>
  <c r="V18" i="24"/>
  <c r="V10" i="24"/>
  <c r="V17" i="21"/>
  <c r="V11" i="21"/>
  <c r="V16" i="21"/>
  <c r="V10" i="21"/>
  <c r="J30" i="43"/>
  <c r="J26" i="43"/>
  <c r="J18" i="43"/>
  <c r="J20" i="43"/>
  <c r="J16" i="43"/>
  <c r="J12" i="43"/>
  <c r="V15" i="24"/>
  <c r="V11" i="24"/>
  <c r="V21" i="24"/>
  <c r="V14" i="24"/>
  <c r="V20" i="17"/>
  <c r="C31" i="3"/>
  <c r="E31" i="3"/>
  <c r="J11" i="3"/>
  <c r="J9" i="3"/>
  <c r="D26" i="26"/>
  <c r="J26" i="26"/>
  <c r="M26" i="26"/>
  <c r="I29" i="11"/>
  <c r="O29" i="11"/>
  <c r="H29" i="11"/>
  <c r="N29" i="11" s="1"/>
  <c r="P29" i="11" s="1"/>
  <c r="I6" i="11"/>
  <c r="O6" i="11" s="1"/>
  <c r="I7" i="11"/>
  <c r="I8" i="11"/>
  <c r="O8" i="11" s="1"/>
  <c r="I9" i="11"/>
  <c r="O9" i="11" s="1"/>
  <c r="I10" i="11"/>
  <c r="O10" i="11" s="1"/>
  <c r="I11" i="11"/>
  <c r="I12" i="11"/>
  <c r="O12" i="11" s="1"/>
  <c r="I13" i="11"/>
  <c r="I14" i="11"/>
  <c r="O14" i="11" s="1"/>
  <c r="I15" i="11"/>
  <c r="O15" i="11" s="1"/>
  <c r="I16" i="11"/>
  <c r="O16" i="11" s="1"/>
  <c r="I17" i="11"/>
  <c r="J37" i="43"/>
  <c r="J35" i="43"/>
  <c r="J31" i="43"/>
  <c r="V9" i="24"/>
  <c r="U25" i="21"/>
  <c r="J36" i="43"/>
  <c r="U27" i="38"/>
  <c r="U27" i="34"/>
  <c r="U24" i="29"/>
  <c r="T24" i="29"/>
  <c r="T24" i="28"/>
  <c r="V22" i="24"/>
  <c r="V16" i="24"/>
  <c r="V23" i="24"/>
  <c r="T25" i="24"/>
  <c r="V12" i="17"/>
  <c r="V10" i="17"/>
  <c r="V16" i="17"/>
  <c r="J27" i="43"/>
  <c r="J23" i="43"/>
  <c r="J19" i="43"/>
  <c r="J15" i="43"/>
  <c r="J13" i="43"/>
  <c r="V17" i="17"/>
  <c r="V15" i="17"/>
  <c r="V11" i="17"/>
  <c r="V9" i="17"/>
  <c r="V23" i="17"/>
  <c r="G30" i="3"/>
  <c r="J29" i="3"/>
  <c r="J27" i="3"/>
  <c r="J23" i="3"/>
  <c r="J21" i="3"/>
  <c r="A94" i="2"/>
  <c r="A63" i="2"/>
  <c r="A64" i="2" s="1"/>
  <c r="B64" i="2" s="1"/>
  <c r="G58" i="26"/>
  <c r="M58" i="26"/>
  <c r="AB58" i="26"/>
  <c r="AI27" i="40"/>
  <c r="K79" i="2"/>
  <c r="N58" i="26"/>
  <c r="M18" i="11"/>
  <c r="J25" i="17"/>
  <c r="M25" i="24"/>
  <c r="D27" i="34"/>
  <c r="S27" i="34"/>
  <c r="G27" i="38"/>
  <c r="S27" i="38"/>
  <c r="M6" i="11"/>
  <c r="M8" i="11"/>
  <c r="M10" i="11"/>
  <c r="M12" i="11"/>
  <c r="M14" i="11"/>
  <c r="H6" i="11"/>
  <c r="N6" i="11" s="1"/>
  <c r="H8" i="11"/>
  <c r="N8" i="11" s="1"/>
  <c r="P8" i="11" s="1"/>
  <c r="H10" i="11"/>
  <c r="N10" i="11" s="1"/>
  <c r="H12" i="11"/>
  <c r="N12" i="11" s="1"/>
  <c r="H14" i="11"/>
  <c r="N14" i="11" s="1"/>
  <c r="P14" i="11" s="1"/>
  <c r="H16" i="11"/>
  <c r="N16" i="11" s="1"/>
  <c r="O7" i="11"/>
  <c r="O11" i="11"/>
  <c r="O13" i="11"/>
  <c r="O17" i="11"/>
  <c r="J8" i="11"/>
  <c r="J10" i="11"/>
  <c r="J16" i="11"/>
  <c r="F31" i="3"/>
  <c r="G31" i="3" s="1"/>
  <c r="M29" i="11"/>
  <c r="D18" i="3"/>
  <c r="J7" i="3"/>
  <c r="J19" i="3"/>
  <c r="C26" i="2"/>
  <c r="E15" i="2"/>
  <c r="P35" i="26"/>
  <c r="N11" i="11" l="1"/>
  <c r="P11" i="11" s="1"/>
  <c r="J11" i="11"/>
  <c r="N17" i="11"/>
  <c r="P17" i="11" s="1"/>
  <c r="J17" i="11"/>
  <c r="J12" i="11"/>
  <c r="J29" i="11"/>
  <c r="B31" i="3"/>
  <c r="D31" i="3" s="1"/>
  <c r="J6" i="3"/>
  <c r="H30" i="3"/>
  <c r="C15" i="2"/>
  <c r="J58" i="26"/>
  <c r="O58" i="26"/>
  <c r="P58" i="26" s="1"/>
  <c r="M30" i="11"/>
  <c r="M15" i="11"/>
  <c r="M25" i="11"/>
  <c r="I25" i="11"/>
  <c r="I21" i="11"/>
  <c r="M22" i="11"/>
  <c r="H28" i="11"/>
  <c r="H20" i="11"/>
  <c r="H22" i="11"/>
  <c r="H24" i="11"/>
  <c r="V12" i="24"/>
  <c r="V9" i="21"/>
  <c r="V24" i="24"/>
  <c r="J28" i="25"/>
  <c r="D24" i="28"/>
  <c r="P24" i="28"/>
  <c r="G27" i="34"/>
  <c r="M27" i="34"/>
  <c r="AR27" i="40"/>
  <c r="O26" i="26"/>
  <c r="I26" i="11"/>
  <c r="O26" i="11" s="1"/>
  <c r="I22" i="11"/>
  <c r="O22" i="11" s="1"/>
  <c r="H23" i="11"/>
  <c r="P12" i="11"/>
  <c r="J12" i="3"/>
  <c r="J8" i="3"/>
  <c r="J28" i="3"/>
  <c r="J20" i="3"/>
  <c r="AS27" i="40"/>
  <c r="A79" i="2"/>
  <c r="P3" i="26"/>
  <c r="P19" i="26"/>
  <c r="N26" i="26"/>
  <c r="P26" i="26" s="1"/>
  <c r="I18" i="11"/>
  <c r="H13" i="11"/>
  <c r="H15" i="11"/>
  <c r="M27" i="11"/>
  <c r="M24" i="11"/>
  <c r="H26" i="11"/>
  <c r="B30" i="11"/>
  <c r="J34" i="43"/>
  <c r="S30" i="42"/>
  <c r="J14" i="11"/>
  <c r="J6" i="11"/>
  <c r="P10" i="11"/>
  <c r="J15" i="3"/>
  <c r="I18" i="3"/>
  <c r="AT27" i="40"/>
  <c r="C20" i="2"/>
  <c r="P24" i="26"/>
  <c r="P45" i="26"/>
  <c r="H7" i="11"/>
  <c r="M9" i="11"/>
  <c r="M19" i="11"/>
  <c r="H27" i="11"/>
  <c r="H19" i="11"/>
  <c r="J29" i="43"/>
  <c r="J21" i="43"/>
  <c r="V13" i="24"/>
  <c r="V19" i="38"/>
  <c r="S26" i="35"/>
  <c r="P27" i="34"/>
  <c r="J27" i="34"/>
  <c r="V23" i="29"/>
  <c r="P29" i="27"/>
  <c r="D30" i="42"/>
  <c r="J30" i="42"/>
  <c r="M30" i="42"/>
  <c r="D28" i="25"/>
  <c r="S28" i="25"/>
  <c r="G28" i="25"/>
  <c r="M28" i="25"/>
  <c r="T25" i="17"/>
  <c r="V19" i="17"/>
  <c r="P25" i="17"/>
  <c r="I43" i="43"/>
  <c r="J11" i="43"/>
  <c r="H43" i="43"/>
  <c r="T29" i="27"/>
  <c r="V15" i="27"/>
  <c r="J29" i="27"/>
  <c r="V17" i="27"/>
  <c r="V28" i="27"/>
  <c r="V24" i="38"/>
  <c r="M27" i="38"/>
  <c r="V26" i="38"/>
  <c r="D27" i="38"/>
  <c r="J27" i="38"/>
  <c r="G26" i="35"/>
  <c r="J26" i="37"/>
  <c r="G26" i="37"/>
  <c r="P26" i="35"/>
  <c r="V25" i="34"/>
  <c r="V21" i="34"/>
  <c r="V17" i="34"/>
  <c r="V13" i="34"/>
  <c r="V19" i="29"/>
  <c r="V24" i="29"/>
  <c r="D24" i="29"/>
  <c r="G24" i="29"/>
  <c r="P24" i="29"/>
  <c r="V8" i="29"/>
  <c r="V10" i="29"/>
  <c r="V12" i="29"/>
  <c r="V16" i="29"/>
  <c r="V18" i="29"/>
  <c r="V20" i="29"/>
  <c r="V22" i="29"/>
  <c r="V9" i="28"/>
  <c r="V11" i="28"/>
  <c r="V13" i="28"/>
  <c r="V15" i="28"/>
  <c r="V19" i="28"/>
  <c r="V21" i="28"/>
  <c r="V23" i="28"/>
  <c r="V8" i="28"/>
  <c r="V10" i="28"/>
  <c r="V12" i="28"/>
  <c r="V14" i="28"/>
  <c r="V16" i="28"/>
  <c r="V18" i="28"/>
  <c r="V20" i="28"/>
  <c r="V22" i="28"/>
  <c r="G24" i="28"/>
  <c r="S29" i="27"/>
  <c r="J25" i="24"/>
  <c r="U25" i="24"/>
  <c r="V24" i="21"/>
  <c r="V22" i="21"/>
  <c r="V20" i="21"/>
  <c r="V18" i="21"/>
  <c r="V14" i="21"/>
  <c r="V12" i="21"/>
  <c r="V14" i="17"/>
  <c r="V24" i="17"/>
  <c r="V22" i="17"/>
  <c r="J26" i="10"/>
  <c r="P26" i="10"/>
  <c r="V10" i="10"/>
  <c r="M29" i="27"/>
  <c r="V14" i="27"/>
  <c r="V22" i="27"/>
  <c r="U29" i="27"/>
  <c r="V16" i="27"/>
  <c r="V13" i="27"/>
  <c r="V18" i="27"/>
  <c r="V23" i="27"/>
  <c r="V25" i="27"/>
  <c r="V27" i="27"/>
  <c r="V21" i="27"/>
  <c r="V20" i="27"/>
  <c r="V19" i="27"/>
  <c r="V26" i="27"/>
  <c r="G29" i="27"/>
  <c r="V24" i="27"/>
  <c r="D29" i="27"/>
  <c r="V12" i="38"/>
  <c r="V14" i="38"/>
  <c r="V16" i="38"/>
  <c r="V18" i="38"/>
  <c r="V20" i="38"/>
  <c r="V22" i="38"/>
  <c r="V21" i="38"/>
  <c r="V23" i="38"/>
  <c r="P27" i="38"/>
  <c r="V13" i="38"/>
  <c r="T27" i="38"/>
  <c r="V27" i="38" s="1"/>
  <c r="V25" i="38"/>
  <c r="V17" i="38"/>
  <c r="V24" i="34"/>
  <c r="T27" i="34"/>
  <c r="V27" i="34" s="1"/>
  <c r="V11" i="34"/>
  <c r="V15" i="34"/>
  <c r="V19" i="34"/>
  <c r="V14" i="34"/>
  <c r="V22" i="34"/>
  <c r="V12" i="34"/>
  <c r="V16" i="34"/>
  <c r="V20" i="34"/>
  <c r="D25" i="36"/>
  <c r="P25" i="36"/>
  <c r="V26" i="37"/>
  <c r="P26" i="37"/>
  <c r="D26" i="35"/>
  <c r="D26" i="37"/>
  <c r="V25" i="36"/>
  <c r="G25" i="36"/>
  <c r="M26" i="35"/>
  <c r="V26" i="35"/>
  <c r="V23" i="34"/>
  <c r="V11" i="29"/>
  <c r="V13" i="29"/>
  <c r="V15" i="29"/>
  <c r="V17" i="29"/>
  <c r="V21" i="29"/>
  <c r="J24" i="29"/>
  <c r="S24" i="29"/>
  <c r="M24" i="29"/>
  <c r="V9" i="29"/>
  <c r="V14" i="29"/>
  <c r="J24" i="28"/>
  <c r="U24" i="28"/>
  <c r="V24" i="28" s="1"/>
  <c r="G30" i="42"/>
  <c r="V30" i="42"/>
  <c r="P30" i="42"/>
  <c r="T28" i="25"/>
  <c r="U28" i="25"/>
  <c r="V19" i="24"/>
  <c r="T25" i="21"/>
  <c r="V25" i="21" s="1"/>
  <c r="V21" i="17"/>
  <c r="V13" i="17"/>
  <c r="U25" i="17"/>
  <c r="M26" i="10"/>
  <c r="S26" i="10"/>
  <c r="V17" i="10"/>
  <c r="V25" i="10"/>
  <c r="V23" i="10"/>
  <c r="V21" i="10"/>
  <c r="V19" i="10"/>
  <c r="V15" i="10"/>
  <c r="V13" i="10"/>
  <c r="V11" i="10"/>
  <c r="V24" i="10"/>
  <c r="V18" i="10"/>
  <c r="G26" i="10"/>
  <c r="V20" i="10"/>
  <c r="V12" i="10"/>
  <c r="U26" i="10"/>
  <c r="V22" i="10"/>
  <c r="T26" i="10"/>
  <c r="V16" i="10"/>
  <c r="V14" i="10"/>
  <c r="J33" i="43"/>
  <c r="J25" i="43"/>
  <c r="J17" i="43"/>
  <c r="J41" i="43"/>
  <c r="J24" i="43"/>
  <c r="J40" i="43"/>
  <c r="J32" i="43"/>
  <c r="I39" i="6"/>
  <c r="N23" i="11"/>
  <c r="P23" i="11" s="1"/>
  <c r="J23" i="11"/>
  <c r="H31" i="3"/>
  <c r="J30" i="3"/>
  <c r="N9" i="11"/>
  <c r="P9" i="11" s="1"/>
  <c r="J9" i="11"/>
  <c r="O25" i="11"/>
  <c r="P25" i="11" s="1"/>
  <c r="J25" i="11"/>
  <c r="J21" i="11"/>
  <c r="O21" i="11"/>
  <c r="P21" i="11" s="1"/>
  <c r="N28" i="11"/>
  <c r="P28" i="11" s="1"/>
  <c r="J28" i="11"/>
  <c r="J20" i="11"/>
  <c r="N20" i="11"/>
  <c r="P20" i="11" s="1"/>
  <c r="N22" i="11"/>
  <c r="P22" i="11" s="1"/>
  <c r="J22" i="11"/>
  <c r="J24" i="11"/>
  <c r="N24" i="11"/>
  <c r="P24" i="11" s="1"/>
  <c r="AU27" i="40"/>
  <c r="AR28" i="40" s="1"/>
  <c r="AR29" i="40" s="1"/>
  <c r="P6" i="11"/>
  <c r="J18" i="3"/>
  <c r="I31" i="3"/>
  <c r="N7" i="11"/>
  <c r="P7" i="11" s="1"/>
  <c r="J7" i="11"/>
  <c r="J27" i="11"/>
  <c r="N27" i="11"/>
  <c r="P27" i="11" s="1"/>
  <c r="J19" i="11"/>
  <c r="N19" i="11"/>
  <c r="P19" i="11" s="1"/>
  <c r="P16" i="11"/>
  <c r="N13" i="11"/>
  <c r="P13" i="11" s="1"/>
  <c r="J13" i="11"/>
  <c r="N15" i="11"/>
  <c r="P15" i="11" s="1"/>
  <c r="J15" i="11"/>
  <c r="J26" i="11"/>
  <c r="N26" i="11"/>
  <c r="P26" i="11" s="1"/>
  <c r="I15" i="2"/>
  <c r="H18" i="11"/>
  <c r="K15" i="2"/>
  <c r="J26" i="35"/>
  <c r="I40" i="5"/>
  <c r="V29" i="27" l="1"/>
  <c r="J43" i="43"/>
  <c r="O18" i="11"/>
  <c r="I30" i="11"/>
  <c r="O30" i="11" s="1"/>
  <c r="V25" i="17"/>
  <c r="V25" i="24"/>
  <c r="V28" i="25"/>
  <c r="V26" i="10"/>
  <c r="M31" i="3"/>
  <c r="J31" i="3"/>
  <c r="J18" i="11"/>
  <c r="H30" i="11"/>
  <c r="N18" i="11"/>
  <c r="P18" i="11" l="1"/>
  <c r="J30" i="11"/>
  <c r="N30" i="11"/>
  <c r="P30" i="11" s="1"/>
</calcChain>
</file>

<file path=xl/sharedStrings.xml><?xml version="1.0" encoding="utf-8"?>
<sst xmlns="http://schemas.openxmlformats.org/spreadsheetml/2006/main" count="1195" uniqueCount="204">
  <si>
    <t>MIL on w/ no DTCs</t>
  </si>
  <si>
    <t>Total OBD Tested</t>
  </si>
  <si>
    <t xml:space="preserve">51.366 (a)(2)(v) Initial Failing Emissions Tests Receiving a Waiver by model year and vehicle type </t>
  </si>
  <si>
    <t>OVERALL</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</si>
  <si>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</si>
  <si>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</si>
  <si>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</si>
  <si>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</si>
  <si>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</si>
  <si>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</si>
  <si>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</si>
  <si>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</si>
  <si>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</si>
  <si>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</si>
  <si>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</si>
  <si>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</si>
  <si>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</si>
  <si>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</si>
  <si>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</si>
  <si>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</si>
  <si>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</si>
  <si>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</si>
  <si>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</si>
  <si>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</si>
  <si>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</si>
  <si>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</si>
  <si>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</si>
  <si>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</si>
  <si>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</si>
  <si>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</si>
  <si>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</si>
  <si>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</si>
  <si>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</si>
  <si>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</si>
  <si>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</si>
  <si>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</si>
  <si>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</si>
  <si>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</si>
  <si>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</si>
  <si>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</si>
  <si>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</si>
  <si>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</si>
  <si>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</si>
  <si>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</si>
  <si>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</si>
  <si>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failed</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</si>
  <si>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</si>
  <si>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</si>
  <si>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</si>
  <si>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</si>
  <si>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</si>
  <si>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</si>
  <si>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</si>
  <si>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</si>
  <si>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</si>
  <si>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</si>
  <si>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</si>
  <si>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</si>
  <si>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</si>
  <si>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</si>
  <si>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</si>
  <si>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</si>
  <si>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</si>
  <si>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</si>
  <si>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</si>
  <si>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</si>
  <si>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</si>
  <si>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</si>
  <si>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</si>
  <si>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</si>
  <si>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</si>
  <si>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</si>
  <si>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</si>
  <si>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</si>
  <si>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QA</t>
  </si>
  <si>
    <t>1st retest</t>
  </si>
  <si>
    <t>Initial</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</si>
  <si>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</si>
  <si>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</si>
  <si>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</si>
  <si>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</si>
  <si>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</si>
  <si>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</si>
  <si>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</si>
  <si>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</si>
  <si>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</si>
  <si>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</si>
  <si>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</si>
  <si>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</si>
  <si>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</si>
  <si>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</si>
  <si>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</si>
  <si>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Initial OBD tested</t>
  </si>
  <si>
    <t>1st retest tested</t>
  </si>
  <si>
    <t>2nd+ retest tested</t>
  </si>
  <si>
    <t>Safety + emissions tested</t>
  </si>
  <si>
    <t>unique vehicles</t>
  </si>
  <si>
    <t>1984 - 1995</t>
  </si>
  <si>
    <t>1996+</t>
  </si>
  <si>
    <t>Gasoline</t>
  </si>
  <si>
    <t>% Fail</t>
  </si>
  <si>
    <t>ALL VEHICLES</t>
  </si>
  <si>
    <t>OBD seq =1, FTS=8</t>
  </si>
  <si>
    <t>initial tested</t>
  </si>
  <si>
    <t>No known</t>
  </si>
  <si>
    <t>Vehicles Failed</t>
  </si>
  <si>
    <t>51.366 (a)(1) The number of total emissions tests (initial and retest) performed by model year and vehicle type</t>
  </si>
  <si>
    <t>Vehicles Not Ready</t>
  </si>
  <si>
    <t>Table of Contents</t>
  </si>
  <si>
    <t>Number of Emissions Tests</t>
  </si>
  <si>
    <t>Waivers and No Known Outcome</t>
  </si>
  <si>
    <t>LDDV</t>
  </si>
  <si>
    <t>LDGT</t>
  </si>
  <si>
    <t>LDDT</t>
  </si>
  <si>
    <t>MDGV</t>
  </si>
  <si>
    <t>MDDV</t>
  </si>
  <si>
    <t>GASOLINE</t>
  </si>
  <si>
    <t>Vehicles Turned Away</t>
  </si>
  <si>
    <t>Tab#</t>
  </si>
  <si>
    <t xml:space="preserve">51.366 (a)(2)(v) Initial Failing Emissions Tests Receiving a Hardship Extension by model year and vehicle type </t>
  </si>
  <si>
    <t>51.366 (a)(2)(xxiii) Readiness status indicates that the evaluation is not complete for any module supported by on-board diagnostic systems.  
 - Turned away from OBD retest for Not Ready</t>
  </si>
  <si>
    <t>51.366 (a)(2)(xxiii) Readiness status indicates that the evaluation is not complete for any module supported by on-board diagnostic systems.
 - Fail OBD test for Not Ready condition</t>
  </si>
  <si>
    <t>HDDV</t>
  </si>
  <si>
    <t>Waivers Issued</t>
  </si>
  <si>
    <t>Initially Failed</t>
  </si>
  <si>
    <t xml:space="preserve">51.366 (a)(2)(i) Initial Diesel Tests Failing by Model Year </t>
  </si>
  <si>
    <t>Initial OBD Tests</t>
  </si>
  <si>
    <t>Initial Opacity Tests</t>
  </si>
  <si>
    <t>First OBD Retests</t>
  </si>
  <si>
    <t>Second and Subsequent OBD Retests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</si>
  <si>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</si>
  <si>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</si>
  <si>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51.366 (a)(1) The number of total emissions tests (initial and retest) performed by model year and vehicle type.</t>
  </si>
  <si>
    <t>Description</t>
  </si>
  <si>
    <t>Light-duty non-diesel fueled passenger cars &lt;= 6,000 lbs. GVWR</t>
  </si>
  <si>
    <t>Light-duty diesel fueled passenger cars &lt;= 6,000 lbs. GVWR</t>
  </si>
  <si>
    <t>Light-duty non-diesel vehicles &lt;= 8,500 lbs. GVWR</t>
  </si>
  <si>
    <t>Light-duty diesel fueled vehicles&lt;= 8,500 lbs. GVWR</t>
  </si>
  <si>
    <t>Medium-duty non-diesel fueled vehicles &gt;8,500 and &lt;= 14,000 lbs. GVWR</t>
  </si>
  <si>
    <t>Medium-duty diesel fueled vehicles &gt;8,500 and &lt;= 14,000 lbs. GVWR</t>
  </si>
  <si>
    <t>Heavy-duty diesel vehicles &gt;14,000 lbs. GVWR</t>
  </si>
  <si>
    <t>Class</t>
  </si>
  <si>
    <t>Vehicles OBD Tested</t>
  </si>
  <si>
    <t>Alternative OBD Tests</t>
  </si>
  <si>
    <t>Total MIL Results</t>
  </si>
  <si>
    <t>Total OBD Retested</t>
  </si>
  <si>
    <t>MIL off w/ no DTCs</t>
  </si>
  <si>
    <t>The SAE J-1667 snap acceleration diesel test is performed on diesel fueled vehicles with model years &gt;=1984 and  &gt;10,000 lbs. GVWR that are not eligible for OBD testing.  The pass/fail cutpoints are 20%, 30% or 40% opacity depending on the model year and type of vehicle.</t>
  </si>
  <si>
    <t>Attachment B: Detailed Emissions Test Data</t>
  </si>
  <si>
    <t>MIL off w/ DTCs</t>
  </si>
  <si>
    <t>MIL on w/ DTCs</t>
  </si>
  <si>
    <t>Total Alternative Tests</t>
  </si>
  <si>
    <t>Model Year</t>
  </si>
  <si>
    <t>Make</t>
  </si>
  <si>
    <t>Model</t>
  </si>
  <si>
    <t>AUDI</t>
  </si>
  <si>
    <t>COBALT</t>
  </si>
  <si>
    <t>ESPRIT</t>
  </si>
  <si>
    <t>ION</t>
  </si>
  <si>
    <t>NISSAN</t>
  </si>
  <si>
    <t>LOTUS</t>
  </si>
  <si>
    <t>CHEVROLET</t>
  </si>
  <si>
    <t>SATURN</t>
  </si>
  <si>
    <t>Extension Granted</t>
  </si>
  <si>
    <t>Rate of Occurrence</t>
  </si>
  <si>
    <t>2014 Massachusetts I&amp;M Program Test Data</t>
  </si>
  <si>
    <t xml:space="preserve">This is a count of unique vehicle VINs receiving an emissions test in 2014.  </t>
  </si>
  <si>
    <t xml:space="preserve">Attachment B: Detailed 2014 Emissions Test Data </t>
  </si>
  <si>
    <t>A4</t>
  </si>
  <si>
    <t>FRONTIER</t>
  </si>
  <si>
    <t xml:space="preserve">The following vehicles received an alternative OBD test in 2014 due to systematic communication problems with the workstation OBD scan tool.  The alternative OBD test consisted of checking for adequate pin 16 voltage (&gt;=8 VDC) on the DLC to ensure that was not the reason for failing communication and then performing Key-On Engine-Off (KOEO) and Key-On Engine-Running (KOER) bulb checks to determine the Overall OBD Test result.  </t>
  </si>
  <si>
    <t>2014 Alternative OBD tests</t>
  </si>
  <si>
    <r>
      <t>Motorists can receive an emissions waiver for their vehicle if they cannot pass the OBD retest following repairs.  To be eligible for a waiver in 2014, a motorist must spend a minimum of</t>
    </r>
    <r>
      <rPr>
        <sz val="11"/>
        <color indexed="10"/>
        <rFont val="Arial"/>
        <family val="2"/>
      </rPr>
      <t xml:space="preserve"> </t>
    </r>
    <r>
      <rPr>
        <sz val="11"/>
        <rFont val="Arial"/>
        <family val="2"/>
      </rPr>
      <t xml:space="preserve">$655 to $855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2014.  </t>
    </r>
  </si>
  <si>
    <t>Model Years</t>
  </si>
  <si>
    <t>2010 - 2014</t>
  </si>
  <si>
    <t>Audi</t>
  </si>
  <si>
    <t>Dodge</t>
  </si>
  <si>
    <t>Ram 2500/3500</t>
  </si>
  <si>
    <t>Volkswagen</t>
  </si>
  <si>
    <t>all diesel models</t>
  </si>
  <si>
    <t>The following diesel vehicles were allowed a readiness exemption in 2014 to ignore the status of NOx after-treatment monitor when determining the overall readiness result.</t>
  </si>
  <si>
    <t>OBD Details</t>
  </si>
  <si>
    <t xml:space="preserve">51.366 (a)(2)(i) Initial OBD Tests Failing by model year and vehicle type </t>
  </si>
  <si>
    <t xml:space="preserve">A vehicle will fail the OBD test for any of the following reasons:  1) OBD system tampering, 2) Diagnostic link connector missing, damaged, or obstructed, 3) failure to communicate with the test equipment, 4) RPM reading &lt;250, 5) MIL commanded on and Diagnostic Trouble Code(s) present, 6) more than two monitors NOT READY for model year 2000 or more than 1 monitor NOT READY for model years 2001 and newer, or 7) no monitors supported. </t>
  </si>
  <si>
    <t xml:space="preserve">51.366 (a)(2)(ii) OBD 1st Retests Failing by model year and vehicle type </t>
  </si>
  <si>
    <t xml:space="preserve">51.366 (a)(2)(iv) OBD 2nd and Subsequent Retests Passing by model year and vehicle type </t>
  </si>
  <si>
    <t xml:space="preserve">51.366 (a)(2)(xi) Passing OBD Tests by model year and vehicle type </t>
  </si>
  <si>
    <t xml:space="preserve">All passing OBD tests, regardless of whether the test is an initial test, 1st retest, or subsequent test.  </t>
  </si>
  <si>
    <t xml:space="preserve">51.366 (a)(2)(xii) Failing OBD Tests by model year and vehicle type </t>
  </si>
  <si>
    <t xml:space="preserve">All failing OBD tests, regardless of whether the test is an initial test, 1st retest, or subsequent test.  </t>
  </si>
  <si>
    <t xml:space="preserve">51.366 (a)(2)(xxi) OBD tests where the MIL is commanded and codes (DTCs) are stored by model year and vehicle type.   </t>
  </si>
  <si>
    <t xml:space="preserve">51.366 (a)(2)(xx) OBD tests where the MIL is NOT commanded on but codes (DTCs) are stored by model year and vehicle type </t>
  </si>
  <si>
    <t xml:space="preserve">All tests where the OBD MIL was not commanded on and there were diagnostic trouble codes (DTCs) present.   The workstation software is designed to ignore DTCs if the MIL is not commanded on.  </t>
  </si>
  <si>
    <t xml:space="preserve">51.366 (a)(2)(xix) OBD tests where the MIL is commanded on and no codes (DTCs) are stored by model year and vehicle type </t>
  </si>
  <si>
    <t xml:space="preserve">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  </t>
  </si>
  <si>
    <t xml:space="preserve">All OBD tests where the MIL was commanded on and there were diagnostic trouble codes (DTCs) present.  The rate of occurrence is calculated as a percentage of total OBD tests performed with MIL results.   </t>
  </si>
  <si>
    <t xml:space="preserve">51.366 (a)(2)(xxii) OBD tests where the MIL is not commanded on and no codes (DTCs) are stored by model year and vehicle type </t>
  </si>
  <si>
    <t xml:space="preserve">All OBD tests where the MIL was NOT commanded on and there were no diagnostic trouble codes (DTCs) present.  The rate of occurrence is calculated as a percentage of total OBD tests performed.    </t>
  </si>
  <si>
    <t xml:space="preserve">For OBD testing, vehicles are considered "Not Ready" when 2 or more supported monitors are "Not Ready" for vehicles model year 2000.  Vehicles model years 2001 and newer are considered "Not Ready" when 1 or more supported monitors are "Not Ready".  For initial tests, vehicles that are Not Ready fail the OBD test.  For retests, vehicles with the MIL off that are Not Ready are turned away from testing and are not counted here.  The rate of occurrence is calculated as a percentage of total OBD tests performed.  </t>
  </si>
  <si>
    <t xml:space="preserve">For OBD testing, vehicles are turned away during a retest if the MIL is off and the vehicle is Not Ready.  Vehicles are consider Not Ready when two or more supported monitors are "Not Ready" for vehicle model year 2000.  Vehicle model years 2001 and newer are considered Not Ready  when one or more supported monitors are "Not Ready".  The rate of occurrence is calculated as a percentage of total OBD retests performed. </t>
  </si>
  <si>
    <t xml:space="preserve">Any vehicle receiving an OBD retest that failed the initial OBD test is counted as a OBD 1st retest.  Vehicles that are "Not Ready" for their retest but would otherwise pass OBD (i.e. MIL commanded off) are turned away from testing and do not count as receiving a retest.   </t>
  </si>
  <si>
    <t xml:space="preserve">Motorists can receive a hardship extension if they cannot pass the OBD test and are not eligible for a waiver.  To be eligible for a hardship extension in 2014,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emissions test.  The hardship extension rate is calculated as a percentage of unique vehicles that failed their initial OBD test in 2014.  </t>
  </si>
  <si>
    <t xml:space="preserve">Vehicles with no known outcome are vehicles that failed the OBD test and show no record of passing the retest.  The following methodology was used for this analysis:  Track the vehicle's VIN through its OBD test sequence and if the sequence was not completed (i.e. there was not a passing result for the emissions test, waiver, or repair extension through 3/31/15), then the vehicle was counted as having no known outcome.  These vehicles were then checked against the registration database after 3/31/15 and any vehicle that had the registration expire 3/31/15 or earlier and was not renewed was assumed to have been taken off the road and was removed from the analysis.  Note: a registration may be cancelled prior to its expiration and this analysis would not detect that.  As a result, some vehicles counted as having no known outcome may not have an active registration.   If the vehicles with expired registrations are included, the no known outcome total increases to 43,227 vehicles (1.2% of initially tested.)  </t>
  </si>
  <si>
    <t xml:space="preserve">Any vehicle receiving a subsequent OBD retest after they failed their second or later OBD test in 2014 is counted as a 2nd and subsequent OBD retest.   Vehicles that are "Not Ready" for their retest but would otherwise pass OBD (i.e. MIL commanded off) are turned away from testing and do not count as receiving a retest.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</si>
</sst>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000%"/>
  </numFmts>
  <fonts count="42">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b/>
      <sz val="12"/>
      <name val="Arial"/>
      <family val="2"/>
    </font>
    <font>
      <sz val="12"/>
      <name val="Arial"/>
      <family val="2"/>
    </font>
    <font>
      <sz val="12"/>
      <color indexed="8"/>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12"/>
      <name val="Arial"/>
      <family val="2"/>
    </font>
    <font>
      <b/>
      <sz val="12"/>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b/>
      <sz val="14"/>
      <color indexed="10"/>
      <name val="Arial"/>
      <family val="2"/>
    </font>
    <font>
      <sz val="10"/>
      <color indexed="8"/>
      <name val="Times New Roman"/>
      <family val="1"/>
    </font>
    <font>
      <sz val="10"/>
      <color indexed="8"/>
      <name val="Arial"/>
      <family val="2"/>
    </font>
    <font>
      <sz val="10"/>
      <name val="Arial"/>
      <family val="2"/>
    </font>
    <font>
      <sz val="10"/>
      <color indexed="8"/>
      <name val="Times New Roman"/>
      <family val="1"/>
    </font>
    <font>
      <sz val="10"/>
      <color indexed="8"/>
      <name val="Arial"/>
      <family val="2"/>
    </font>
    <font>
      <sz val="10"/>
      <color indexed="8"/>
      <name val="Arial"/>
      <family val="2"/>
    </font>
    <font>
      <sz val="10"/>
      <color indexed="8"/>
      <name val="Times New Roman"/>
      <family val="1"/>
    </font>
    <font>
      <sz val="11"/>
      <color theme="1"/>
      <name val="Times New Roman"/>
      <family val="2"/>
    </font>
    <font>
      <sz val="10"/>
      <color indexed="8"/>
      <name val="Times New Roman"/>
      <family val="1"/>
    </font>
    <font>
      <sz val="10"/>
      <color indexed="8"/>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8"/>
      </patternFill>
    </fill>
    <fill>
      <patternFill patternType="solid">
        <fgColor indexed="55"/>
        <bgColor indexed="64"/>
      </patternFill>
    </fill>
    <fill>
      <patternFill patternType="solid">
        <fgColor indexed="42"/>
        <bgColor indexed="8"/>
      </patternFill>
    </fill>
    <fill>
      <patternFill patternType="solid">
        <fgColor indexed="41"/>
        <bgColor indexed="64"/>
      </patternFill>
    </fill>
    <fill>
      <patternFill patternType="solid">
        <fgColor indexed="23"/>
        <bgColor indexed="64"/>
      </patternFill>
    </fill>
  </fills>
  <borders count="65">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57">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39" fillId="0" borderId="0"/>
    <xf numFmtId="0" fontId="39" fillId="0" borderId="0"/>
    <xf numFmtId="0" fontId="34" fillId="0" borderId="0"/>
    <xf numFmtId="0" fontId="39" fillId="0" borderId="0"/>
    <xf numFmtId="0" fontId="5" fillId="0" borderId="0"/>
    <xf numFmtId="0" fontId="5" fillId="0" borderId="0"/>
    <xf numFmtId="0" fontId="5" fillId="0" borderId="0"/>
    <xf numFmtId="0" fontId="5" fillId="0" borderId="0"/>
    <xf numFmtId="0" fontId="5" fillId="0" borderId="0"/>
    <xf numFmtId="0" fontId="33" fillId="0" borderId="0"/>
    <xf numFmtId="0" fontId="36" fillId="0" borderId="0"/>
    <xf numFmtId="0" fontId="5" fillId="0" borderId="0"/>
    <xf numFmtId="0" fontId="36" fillId="0" borderId="0"/>
    <xf numFmtId="0" fontId="5" fillId="0" borderId="0"/>
    <xf numFmtId="0" fontId="36"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36" fillId="0" borderId="0"/>
    <xf numFmtId="0" fontId="36" fillId="0" borderId="0"/>
    <xf numFmtId="0" fontId="36" fillId="0" borderId="0"/>
    <xf numFmtId="0" fontId="36" fillId="0" borderId="0"/>
    <xf numFmtId="0" fontId="5" fillId="0" borderId="0"/>
    <xf numFmtId="0" fontId="36" fillId="0" borderId="0"/>
    <xf numFmtId="0" fontId="5" fillId="0" borderId="0"/>
    <xf numFmtId="0" fontId="1"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37" fillId="0" borderId="0"/>
    <xf numFmtId="0" fontId="3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cellStyleXfs>
  <cellXfs count="569">
    <xf numFmtId="0" fontId="0" fillId="0" borderId="0" xfId="0"/>
    <xf numFmtId="0" fontId="9" fillId="0" borderId="0" xfId="0" applyFont="1"/>
    <xf numFmtId="0" fontId="8" fillId="0" borderId="2" xfId="11" applyFont="1" applyFill="1" applyBorder="1" applyAlignment="1">
      <alignment horizontal="center" wrapText="1"/>
    </xf>
    <xf numFmtId="0" fontId="0" fillId="0" borderId="0" xfId="0" applyFill="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xf numFmtId="0" fontId="20" fillId="0" borderId="0" xfId="0" applyFont="1" applyAlignment="1">
      <alignment horizontal="left" indent="8"/>
    </xf>
    <xf numFmtId="0" fontId="9" fillId="0" borderId="0" xfId="0" applyFont="1" applyAlignment="1">
      <alignment wrapText="1"/>
    </xf>
    <xf numFmtId="0" fontId="21" fillId="0" borderId="0" xfId="0" applyFont="1"/>
    <xf numFmtId="0" fontId="13" fillId="0" borderId="3" xfId="11" applyFont="1" applyFill="1" applyBorder="1" applyAlignment="1">
      <alignment horizontal="center" wrapText="1"/>
    </xf>
    <xf numFmtId="0" fontId="0" fillId="0" borderId="3" xfId="0" applyBorder="1"/>
    <xf numFmtId="0" fontId="0" fillId="0" borderId="3" xfId="0" applyBorder="1" applyAlignment="1">
      <alignment horizontal="right"/>
    </xf>
    <xf numFmtId="164" fontId="0" fillId="0" borderId="3" xfId="1" applyNumberFormat="1" applyFont="1" applyBorder="1" applyAlignment="1">
      <alignment horizontal="right"/>
    </xf>
    <xf numFmtId="164" fontId="0" fillId="0" borderId="3" xfId="1" applyNumberFormat="1" applyFont="1" applyBorder="1"/>
    <xf numFmtId="165" fontId="0" fillId="0" borderId="3" xfId="42" applyNumberFormat="1" applyFont="1" applyBorder="1"/>
    <xf numFmtId="0" fontId="2" fillId="2" borderId="3" xfId="0" applyFont="1" applyFill="1" applyBorder="1" applyAlignment="1">
      <alignment horizontal="right"/>
    </xf>
    <xf numFmtId="164" fontId="0" fillId="2" borderId="3" xfId="1" applyNumberFormat="1" applyFont="1" applyFill="1" applyBorder="1"/>
    <xf numFmtId="165" fontId="0" fillId="2" borderId="3" xfId="42" applyNumberFormat="1" applyFont="1" applyFill="1" applyBorder="1"/>
    <xf numFmtId="164" fontId="0" fillId="0" borderId="3" xfId="1" applyNumberFormat="1" applyFont="1" applyFill="1" applyBorder="1"/>
    <xf numFmtId="164" fontId="2" fillId="3" borderId="3" xfId="1" applyNumberFormat="1" applyFont="1" applyFill="1" applyBorder="1"/>
    <xf numFmtId="165" fontId="2" fillId="3" borderId="3" xfId="42" applyNumberFormat="1" applyFont="1" applyFill="1" applyBorder="1"/>
    <xf numFmtId="0" fontId="2" fillId="3" borderId="3" xfId="0" applyFont="1" applyFill="1" applyBorder="1" applyAlignment="1">
      <alignment horizontal="right"/>
    </xf>
    <xf numFmtId="0" fontId="0" fillId="0" borderId="3" xfId="0" applyBorder="1" applyAlignment="1">
      <alignment horizontal="left"/>
    </xf>
    <xf numFmtId="0" fontId="5" fillId="4" borderId="4" xfId="40" applyFont="1" applyFill="1" applyBorder="1" applyAlignment="1">
      <alignment horizontal="center"/>
    </xf>
    <xf numFmtId="0" fontId="5" fillId="0" borderId="1" xfId="40" applyFont="1" applyFill="1" applyBorder="1" applyAlignment="1">
      <alignment horizontal="left" wrapText="1"/>
    </xf>
    <xf numFmtId="0" fontId="5" fillId="0" borderId="1" xfId="40" applyFont="1" applyFill="1" applyBorder="1" applyAlignment="1">
      <alignment horizontal="right" wrapText="1"/>
    </xf>
    <xf numFmtId="0" fontId="5" fillId="0" borderId="0" xfId="40" applyFont="1" applyFill="1" applyBorder="1" applyAlignment="1">
      <alignment horizontal="left" wrapText="1"/>
    </xf>
    <xf numFmtId="0" fontId="3" fillId="0" borderId="0" xfId="33" applyFont="1" applyFill="1"/>
    <xf numFmtId="0" fontId="3" fillId="0" borderId="0" xfId="0" applyFont="1" applyFill="1"/>
    <xf numFmtId="0" fontId="9" fillId="0" borderId="0" xfId="0" applyFont="1" applyFill="1"/>
    <xf numFmtId="165" fontId="4" fillId="0" borderId="5" xfId="42" applyNumberFormat="1" applyFont="1" applyFill="1" applyBorder="1" applyAlignment="1">
      <alignment horizontal="center"/>
    </xf>
    <xf numFmtId="0" fontId="2" fillId="0" borderId="6" xfId="0" applyFont="1" applyFill="1" applyBorder="1" applyAlignment="1">
      <alignment horizontal="center"/>
    </xf>
    <xf numFmtId="0" fontId="22" fillId="0" borderId="0" xfId="0" applyFont="1" applyFill="1"/>
    <xf numFmtId="0" fontId="4" fillId="0" borderId="0" xfId="0" applyFont="1" applyFill="1"/>
    <xf numFmtId="0" fontId="13" fillId="0" borderId="7" xfId="11" applyFont="1" applyFill="1" applyBorder="1" applyAlignment="1">
      <alignment horizontal="center" wrapText="1"/>
    </xf>
    <xf numFmtId="0" fontId="21" fillId="0" borderId="0" xfId="0" applyFont="1" applyFill="1"/>
    <xf numFmtId="165" fontId="4" fillId="0" borderId="8" xfId="42" applyNumberFormat="1" applyFont="1" applyFill="1" applyBorder="1" applyAlignment="1">
      <alignment horizontal="center"/>
    </xf>
    <xf numFmtId="165" fontId="4" fillId="0" borderId="9" xfId="42" applyNumberFormat="1" applyFont="1" applyFill="1" applyBorder="1" applyAlignment="1">
      <alignment horizontal="center"/>
    </xf>
    <xf numFmtId="165" fontId="2" fillId="0" borderId="10" xfId="42" applyNumberFormat="1" applyFont="1" applyFill="1" applyBorder="1" applyAlignment="1">
      <alignment horizontal="center"/>
    </xf>
    <xf numFmtId="3" fontId="0" fillId="0" borderId="0" xfId="0" applyNumberFormat="1" applyFill="1"/>
    <xf numFmtId="0" fontId="5" fillId="5" borderId="7" xfId="40" applyFont="1" applyFill="1" applyBorder="1" applyAlignment="1">
      <alignment horizontal="center" wrapText="1"/>
    </xf>
    <xf numFmtId="0" fontId="5" fillId="0" borderId="3" xfId="40" applyFont="1" applyFill="1" applyBorder="1" applyAlignment="1">
      <alignment horizontal="center" wrapText="1"/>
    </xf>
    <xf numFmtId="0" fontId="5" fillId="5" borderId="11" xfId="40" applyFont="1" applyFill="1" applyBorder="1" applyAlignment="1">
      <alignment horizontal="center" wrapText="1"/>
    </xf>
    <xf numFmtId="0" fontId="5" fillId="0" borderId="12" xfId="40" applyFont="1" applyFill="1" applyBorder="1" applyAlignment="1">
      <alignment horizontal="center" wrapText="1"/>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0" xfId="0" applyFill="1" applyBorder="1" applyAlignment="1">
      <alignment horizontal="center"/>
    </xf>
    <xf numFmtId="0" fontId="23" fillId="6" borderId="13" xfId="40" applyFont="1" applyFill="1" applyBorder="1" applyAlignment="1">
      <alignment horizontal="center"/>
    </xf>
    <xf numFmtId="0" fontId="23" fillId="6" borderId="6" xfId="40" applyFont="1" applyFill="1" applyBorder="1" applyAlignment="1">
      <alignment horizontal="center"/>
    </xf>
    <xf numFmtId="0" fontId="5" fillId="0" borderId="2" xfId="40" applyFont="1" applyFill="1" applyBorder="1" applyAlignment="1">
      <alignment horizontal="center" wrapText="1"/>
    </xf>
    <xf numFmtId="0" fontId="0" fillId="4" borderId="6" xfId="0" applyFill="1" applyBorder="1" applyAlignment="1">
      <alignment horizontal="center"/>
    </xf>
    <xf numFmtId="0" fontId="23" fillId="6" borderId="16" xfId="40" applyFont="1" applyFill="1" applyBorder="1" applyAlignment="1">
      <alignment horizontal="center"/>
    </xf>
    <xf numFmtId="0" fontId="23" fillId="6" borderId="17" xfId="40" applyFont="1" applyFill="1" applyBorder="1" applyAlignment="1">
      <alignment horizontal="center"/>
    </xf>
    <xf numFmtId="0" fontId="23" fillId="6" borderId="18" xfId="40" applyFont="1" applyFill="1" applyBorder="1" applyAlignment="1">
      <alignment horizontal="center"/>
    </xf>
    <xf numFmtId="0" fontId="5" fillId="0" borderId="19" xfId="40" applyFont="1" applyFill="1" applyBorder="1" applyAlignment="1">
      <alignment horizontal="center" wrapText="1"/>
    </xf>
    <xf numFmtId="0" fontId="5" fillId="0" borderId="20" xfId="40" applyFont="1" applyFill="1" applyBorder="1" applyAlignment="1">
      <alignment horizontal="center" wrapText="1"/>
    </xf>
    <xf numFmtId="0" fontId="0" fillId="0" borderId="5"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5" fillId="0" borderId="5" xfId="40" applyFont="1" applyFill="1" applyBorder="1" applyAlignment="1">
      <alignment horizontal="center" wrapText="1"/>
    </xf>
    <xf numFmtId="0" fontId="5" fillId="0" borderId="22" xfId="40" applyFont="1" applyFill="1" applyBorder="1" applyAlignment="1">
      <alignment horizontal="center" wrapText="1"/>
    </xf>
    <xf numFmtId="0" fontId="5" fillId="0" borderId="9" xfId="40" applyFont="1" applyFill="1" applyBorder="1" applyAlignment="1">
      <alignment horizontal="center" wrapText="1"/>
    </xf>
    <xf numFmtId="0" fontId="5" fillId="0" borderId="23" xfId="40" applyFont="1" applyFill="1" applyBorder="1" applyAlignment="1">
      <alignment horizontal="center" wrapText="1"/>
    </xf>
    <xf numFmtId="0" fontId="5" fillId="0" borderId="24" xfId="40" applyFont="1" applyFill="1" applyBorder="1" applyAlignment="1">
      <alignment horizontal="center" wrapText="1"/>
    </xf>
    <xf numFmtId="0" fontId="5" fillId="0" borderId="25" xfId="40" applyFont="1" applyFill="1" applyBorder="1" applyAlignment="1">
      <alignment horizontal="center" wrapText="1"/>
    </xf>
    <xf numFmtId="0" fontId="5" fillId="0" borderId="8" xfId="40" applyFont="1" applyFill="1" applyBorder="1" applyAlignment="1">
      <alignment horizontal="center" wrapText="1"/>
    </xf>
    <xf numFmtId="0" fontId="5" fillId="6" borderId="13" xfId="40" applyFont="1" applyFill="1" applyBorder="1" applyAlignment="1">
      <alignment horizontal="center"/>
    </xf>
    <xf numFmtId="0" fontId="5" fillId="6" borderId="26" xfId="40" applyFont="1" applyFill="1" applyBorder="1" applyAlignment="1">
      <alignment horizontal="center"/>
    </xf>
    <xf numFmtId="0" fontId="5" fillId="6" borderId="17" xfId="40" applyFont="1" applyFill="1" applyBorder="1" applyAlignment="1">
      <alignment horizontal="center"/>
    </xf>
    <xf numFmtId="0" fontId="5" fillId="6" borderId="18" xfId="40" applyFont="1" applyFill="1" applyBorder="1" applyAlignment="1">
      <alignment horizontal="center"/>
    </xf>
    <xf numFmtId="0" fontId="5" fillId="5" borderId="27" xfId="40" applyFont="1" applyFill="1" applyBorder="1" applyAlignment="1">
      <alignment horizontal="center" wrapText="1"/>
    </xf>
    <xf numFmtId="0" fontId="5" fillId="5" borderId="2" xfId="40" applyFont="1" applyFill="1" applyBorder="1" applyAlignment="1">
      <alignment horizontal="center" wrapText="1"/>
    </xf>
    <xf numFmtId="0" fontId="5" fillId="5" borderId="28" xfId="40" applyFont="1" applyFill="1" applyBorder="1" applyAlignment="1">
      <alignment horizontal="center" wrapText="1"/>
    </xf>
    <xf numFmtId="0" fontId="5" fillId="0" borderId="21" xfId="40" applyFont="1" applyFill="1" applyBorder="1" applyAlignment="1">
      <alignment horizontal="center" wrapText="1"/>
    </xf>
    <xf numFmtId="0" fontId="0" fillId="4" borderId="29" xfId="0"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0"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3" fillId="6" borderId="29" xfId="40" applyFont="1" applyFill="1" applyBorder="1" applyAlignment="1">
      <alignment horizontal="center"/>
    </xf>
    <xf numFmtId="0" fontId="23" fillId="6" borderId="15" xfId="40" applyFont="1" applyFill="1" applyBorder="1" applyAlignment="1">
      <alignment horizontal="center"/>
    </xf>
    <xf numFmtId="0" fontId="2" fillId="6" borderId="10" xfId="0" applyFont="1" applyFill="1" applyBorder="1" applyAlignment="1">
      <alignment horizontal="center"/>
    </xf>
    <xf numFmtId="0" fontId="0" fillId="0" borderId="33" xfId="0" applyFill="1" applyBorder="1" applyAlignment="1">
      <alignment horizontal="center"/>
    </xf>
    <xf numFmtId="0" fontId="5" fillId="0" borderId="3" xfId="37" applyFont="1" applyFill="1" applyBorder="1" applyAlignment="1">
      <alignment horizontal="center"/>
    </xf>
    <xf numFmtId="0" fontId="5" fillId="0" borderId="3" xfId="37" applyFont="1" applyFill="1" applyBorder="1" applyAlignment="1">
      <alignment horizontal="right" wrapText="1"/>
    </xf>
    <xf numFmtId="0" fontId="9" fillId="0" borderId="0" xfId="0" applyFont="1" applyFill="1" applyAlignment="1">
      <alignment wrapText="1"/>
    </xf>
    <xf numFmtId="0" fontId="7" fillId="0" borderId="0" xfId="0" applyFont="1" applyFill="1" applyAlignment="1">
      <alignment horizontal="left" wrapText="1"/>
    </xf>
    <xf numFmtId="0" fontId="2" fillId="0" borderId="20" xfId="0" applyFont="1" applyFill="1" applyBorder="1" applyAlignment="1">
      <alignment horizontal="center" wrapText="1"/>
    </xf>
    <xf numFmtId="0" fontId="2" fillId="0" borderId="12" xfId="0" applyFont="1" applyFill="1" applyBorder="1" applyAlignment="1">
      <alignment horizontal="center" wrapText="1"/>
    </xf>
    <xf numFmtId="0" fontId="2" fillId="0" borderId="21" xfId="0" applyFont="1" applyFill="1" applyBorder="1" applyAlignment="1">
      <alignment horizontal="center" wrapText="1"/>
    </xf>
    <xf numFmtId="165" fontId="7" fillId="0" borderId="8" xfId="42" applyNumberFormat="1" applyFont="1" applyFill="1" applyBorder="1" applyAlignment="1">
      <alignment horizontal="center"/>
    </xf>
    <xf numFmtId="165" fontId="7" fillId="0" borderId="3" xfId="42" applyNumberFormat="1" applyFont="1" applyFill="1" applyBorder="1" applyAlignment="1">
      <alignment horizontal="center"/>
    </xf>
    <xf numFmtId="165" fontId="7" fillId="0" borderId="5" xfId="42" applyNumberFormat="1" applyFont="1" applyFill="1" applyBorder="1" applyAlignment="1">
      <alignment horizontal="center"/>
    </xf>
    <xf numFmtId="165" fontId="7" fillId="0" borderId="9" xfId="42" applyNumberFormat="1" applyFont="1" applyFill="1" applyBorder="1" applyAlignment="1">
      <alignment horizontal="center"/>
    </xf>
    <xf numFmtId="0" fontId="6" fillId="0" borderId="13" xfId="0" applyFont="1" applyFill="1" applyBorder="1" applyAlignment="1">
      <alignment horizontal="center"/>
    </xf>
    <xf numFmtId="0" fontId="7" fillId="0" borderId="0" xfId="0" applyFont="1" applyFill="1"/>
    <xf numFmtId="0" fontId="9" fillId="0" borderId="0" xfId="0" applyFont="1" applyFill="1" applyAlignment="1">
      <alignment horizontal="left" wrapText="1"/>
    </xf>
    <xf numFmtId="0" fontId="6" fillId="0" borderId="6" xfId="0" applyFont="1" applyFill="1" applyBorder="1" applyAlignment="1">
      <alignment horizontal="center"/>
    </xf>
    <xf numFmtId="3" fontId="6" fillId="0" borderId="29" xfId="1" applyNumberFormat="1" applyFont="1" applyFill="1" applyBorder="1" applyAlignment="1">
      <alignment horizontal="center"/>
    </xf>
    <xf numFmtId="165" fontId="6" fillId="0" borderId="15" xfId="42" applyNumberFormat="1" applyFont="1" applyFill="1" applyBorder="1" applyAlignment="1">
      <alignment horizontal="center"/>
    </xf>
    <xf numFmtId="0" fontId="8" fillId="0" borderId="7" xfId="11" applyFont="1" applyFill="1" applyBorder="1" applyAlignment="1">
      <alignment horizontal="center" wrapText="1"/>
    </xf>
    <xf numFmtId="165" fontId="7" fillId="0" borderId="31" xfId="42" applyNumberFormat="1" applyFont="1" applyFill="1" applyBorder="1" applyAlignment="1">
      <alignment horizontal="center"/>
    </xf>
    <xf numFmtId="0" fontId="7" fillId="0" borderId="3" xfId="0" applyFont="1" applyFill="1" applyBorder="1" applyAlignment="1">
      <alignment horizontal="center"/>
    </xf>
    <xf numFmtId="0" fontId="7" fillId="0" borderId="34" xfId="0" applyFont="1" applyFill="1" applyBorder="1" applyAlignment="1">
      <alignment horizontal="center"/>
    </xf>
    <xf numFmtId="3" fontId="2" fillId="0" borderId="29" xfId="1" applyNumberFormat="1" applyFont="1" applyFill="1" applyBorder="1" applyAlignment="1">
      <alignment horizontal="center"/>
    </xf>
    <xf numFmtId="0" fontId="12" fillId="0" borderId="0" xfId="0" applyFont="1" applyFill="1"/>
    <xf numFmtId="0" fontId="8" fillId="0" borderId="35" xfId="11" applyFont="1" applyFill="1" applyBorder="1" applyAlignment="1">
      <alignment horizontal="center" wrapText="1"/>
    </xf>
    <xf numFmtId="0" fontId="8" fillId="0" borderId="36" xfId="20" applyFont="1" applyFill="1" applyBorder="1" applyAlignment="1">
      <alignment horizontal="center" wrapText="1"/>
    </xf>
    <xf numFmtId="0" fontId="8" fillId="0" borderId="31" xfId="20" applyFont="1" applyFill="1" applyBorder="1" applyAlignment="1">
      <alignment horizontal="center" wrapText="1"/>
    </xf>
    <xf numFmtId="0" fontId="7" fillId="0" borderId="31" xfId="0" applyFont="1" applyFill="1" applyBorder="1" applyAlignment="1">
      <alignment horizontal="center"/>
    </xf>
    <xf numFmtId="0" fontId="8" fillId="0" borderId="34" xfId="20" applyFont="1" applyFill="1" applyBorder="1" applyAlignment="1">
      <alignment horizontal="center" wrapText="1"/>
    </xf>
    <xf numFmtId="0" fontId="8" fillId="0" borderId="3" xfId="20" applyFont="1" applyFill="1" applyBorder="1" applyAlignment="1">
      <alignment horizontal="center" wrapText="1"/>
    </xf>
    <xf numFmtId="0" fontId="8" fillId="0" borderId="11" xfId="11" applyFont="1" applyFill="1" applyBorder="1" applyAlignment="1">
      <alignment horizontal="center" wrapText="1"/>
    </xf>
    <xf numFmtId="3" fontId="0" fillId="0" borderId="0" xfId="0" applyNumberFormat="1"/>
    <xf numFmtId="3" fontId="0" fillId="0" borderId="0" xfId="0" applyNumberFormat="1" applyAlignment="1">
      <alignment horizontal="right"/>
    </xf>
    <xf numFmtId="3" fontId="22" fillId="0" borderId="0" xfId="0" applyNumberFormat="1" applyFont="1"/>
    <xf numFmtId="3" fontId="0" fillId="2" borderId="0" xfId="0" applyNumberFormat="1" applyFill="1"/>
    <xf numFmtId="3" fontId="0" fillId="3" borderId="0" xfId="0" applyNumberFormat="1" applyFill="1"/>
    <xf numFmtId="165" fontId="0" fillId="0" borderId="0" xfId="42" applyNumberFormat="1" applyFont="1"/>
    <xf numFmtId="3" fontId="0" fillId="0" borderId="0" xfId="0" applyNumberFormat="1" applyBorder="1"/>
    <xf numFmtId="164" fontId="4" fillId="0" borderId="0" xfId="1" applyNumberFormat="1" applyFont="1" applyFill="1" applyBorder="1" applyAlignment="1">
      <alignment horizontal="right" wrapText="1"/>
    </xf>
    <xf numFmtId="0" fontId="5" fillId="4" borderId="4" xfId="36" applyFont="1" applyFill="1" applyBorder="1" applyAlignment="1">
      <alignment horizontal="center"/>
    </xf>
    <xf numFmtId="0" fontId="5" fillId="0" borderId="1" xfId="36" applyFont="1" applyFill="1" applyBorder="1" applyAlignment="1">
      <alignment horizontal="right" wrapText="1"/>
    </xf>
    <xf numFmtId="0" fontId="5" fillId="0" borderId="0" xfId="36" applyFont="1" applyFill="1" applyBorder="1" applyAlignment="1">
      <alignment horizontal="right" wrapText="1"/>
    </xf>
    <xf numFmtId="0" fontId="23" fillId="0" borderId="0" xfId="36" applyFont="1" applyFill="1" applyBorder="1" applyAlignment="1">
      <alignment horizontal="right" wrapText="1"/>
    </xf>
    <xf numFmtId="0" fontId="2" fillId="0" borderId="0" xfId="0" applyFont="1"/>
    <xf numFmtId="0" fontId="22" fillId="0" borderId="0" xfId="36" applyFont="1" applyFill="1" applyBorder="1" applyAlignment="1">
      <alignment horizontal="right" wrapText="1"/>
    </xf>
    <xf numFmtId="0" fontId="22" fillId="0" borderId="0" xfId="0" applyFont="1"/>
    <xf numFmtId="3" fontId="2" fillId="0" borderId="0" xfId="0" applyNumberFormat="1" applyFont="1"/>
    <xf numFmtId="0" fontId="7" fillId="0" borderId="37" xfId="0" applyFont="1" applyFill="1" applyBorder="1" applyAlignment="1">
      <alignment horizontal="center"/>
    </xf>
    <xf numFmtId="165" fontId="7" fillId="0" borderId="12" xfId="42" applyNumberFormat="1" applyFont="1" applyFill="1" applyBorder="1" applyAlignment="1">
      <alignment horizontal="center"/>
    </xf>
    <xf numFmtId="0" fontId="7" fillId="0" borderId="12" xfId="0" applyFont="1" applyFill="1" applyBorder="1" applyAlignment="1">
      <alignment horizontal="center"/>
    </xf>
    <xf numFmtId="3" fontId="24" fillId="0" borderId="0" xfId="0" applyNumberFormat="1" applyFont="1" applyAlignment="1">
      <alignment horizontal="left"/>
    </xf>
    <xf numFmtId="0" fontId="5" fillId="4" borderId="3" xfId="41" applyFont="1" applyFill="1" applyBorder="1" applyAlignment="1">
      <alignment horizontal="center"/>
    </xf>
    <xf numFmtId="0" fontId="5" fillId="0" borderId="3" xfId="41" applyFont="1" applyFill="1" applyBorder="1" applyAlignment="1">
      <alignment horizontal="right" wrapText="1"/>
    </xf>
    <xf numFmtId="0" fontId="5" fillId="7" borderId="3" xfId="41" applyFont="1" applyFill="1" applyBorder="1" applyAlignment="1">
      <alignment horizontal="right" wrapText="1"/>
    </xf>
    <xf numFmtId="165" fontId="0" fillId="3" borderId="3" xfId="42" applyNumberFormat="1" applyFont="1" applyFill="1" applyBorder="1"/>
    <xf numFmtId="0" fontId="0" fillId="3" borderId="3" xfId="0" applyFill="1" applyBorder="1"/>
    <xf numFmtId="0" fontId="0" fillId="8" borderId="3" xfId="0" applyFill="1" applyBorder="1"/>
    <xf numFmtId="165" fontId="0" fillId="8" borderId="3" xfId="42" applyNumberFormat="1" applyFont="1" applyFill="1" applyBorder="1"/>
    <xf numFmtId="0" fontId="5" fillId="4" borderId="0" xfId="36" applyFont="1" applyFill="1" applyBorder="1" applyAlignment="1">
      <alignment horizontal="center"/>
    </xf>
    <xf numFmtId="3" fontId="8" fillId="0" borderId="31" xfId="37" applyNumberFormat="1" applyFont="1" applyFill="1" applyBorder="1" applyAlignment="1">
      <alignment horizontal="center" wrapText="1"/>
    </xf>
    <xf numFmtId="3" fontId="8" fillId="0" borderId="31" xfId="15" applyNumberFormat="1" applyFont="1" applyFill="1" applyBorder="1" applyAlignment="1">
      <alignment horizontal="center"/>
    </xf>
    <xf numFmtId="3" fontId="8" fillId="0" borderId="3" xfId="37" applyNumberFormat="1" applyFont="1" applyFill="1" applyBorder="1" applyAlignment="1">
      <alignment horizontal="center" wrapText="1"/>
    </xf>
    <xf numFmtId="3" fontId="8" fillId="0" borderId="3" xfId="15" applyNumberFormat="1" applyFont="1" applyFill="1" applyBorder="1" applyAlignment="1">
      <alignment horizontal="center"/>
    </xf>
    <xf numFmtId="3" fontId="8" fillId="0" borderId="12" xfId="37" applyNumberFormat="1" applyFont="1" applyFill="1" applyBorder="1" applyAlignment="1">
      <alignment horizontal="center" wrapText="1"/>
    </xf>
    <xf numFmtId="3" fontId="8" fillId="0" borderId="12" xfId="15" applyNumberFormat="1" applyFont="1" applyFill="1" applyBorder="1" applyAlignment="1">
      <alignment horizontal="center"/>
    </xf>
    <xf numFmtId="3" fontId="7" fillId="4" borderId="31" xfId="1" applyNumberFormat="1" applyFont="1" applyFill="1" applyBorder="1" applyAlignment="1">
      <alignment horizontal="center"/>
    </xf>
    <xf numFmtId="165" fontId="7" fillId="4" borderId="32" xfId="42" applyNumberFormat="1" applyFont="1" applyFill="1" applyBorder="1" applyAlignment="1">
      <alignment horizontal="center"/>
    </xf>
    <xf numFmtId="3" fontId="7" fillId="4" borderId="3" xfId="1" applyNumberFormat="1" applyFont="1" applyFill="1" applyBorder="1" applyAlignment="1">
      <alignment horizontal="center"/>
    </xf>
    <xf numFmtId="165" fontId="7" fillId="4" borderId="5" xfId="42" applyNumberFormat="1" applyFont="1" applyFill="1" applyBorder="1" applyAlignment="1">
      <alignment horizontal="center"/>
    </xf>
    <xf numFmtId="3" fontId="7" fillId="4" borderId="12" xfId="1" applyNumberFormat="1" applyFont="1" applyFill="1" applyBorder="1" applyAlignment="1">
      <alignment horizontal="center"/>
    </xf>
    <xf numFmtId="165" fontId="7" fillId="4" borderId="21" xfId="42" applyNumberFormat="1" applyFont="1" applyFill="1" applyBorder="1" applyAlignment="1">
      <alignment horizontal="center"/>
    </xf>
    <xf numFmtId="0" fontId="6" fillId="9" borderId="38" xfId="0" applyFont="1" applyFill="1" applyBorder="1" applyAlignment="1">
      <alignment horizontal="center" wrapText="1"/>
    </xf>
    <xf numFmtId="0" fontId="6" fillId="9" borderId="22" xfId="0" applyFont="1" applyFill="1" applyBorder="1" applyAlignment="1">
      <alignment horizontal="center" wrapText="1"/>
    </xf>
    <xf numFmtId="0" fontId="6" fillId="9" borderId="9" xfId="0" applyFont="1" applyFill="1" applyBorder="1" applyAlignment="1">
      <alignment horizontal="center" wrapText="1"/>
    </xf>
    <xf numFmtId="3" fontId="25" fillId="4" borderId="29" xfId="1" applyNumberFormat="1" applyFont="1" applyFill="1" applyBorder="1" applyAlignment="1">
      <alignment horizontal="center"/>
    </xf>
    <xf numFmtId="165" fontId="25" fillId="4" borderId="10" xfId="42" applyNumberFormat="1" applyFont="1" applyFill="1" applyBorder="1" applyAlignment="1">
      <alignment horizontal="center"/>
    </xf>
    <xf numFmtId="3" fontId="2" fillId="0" borderId="15" xfId="1" applyNumberFormat="1" applyFont="1" applyFill="1" applyBorder="1" applyAlignment="1">
      <alignment horizontal="center"/>
    </xf>
    <xf numFmtId="165" fontId="4" fillId="0" borderId="21" xfId="42" applyNumberFormat="1" applyFont="1" applyFill="1" applyBorder="1" applyAlignment="1">
      <alignment horizontal="center"/>
    </xf>
    <xf numFmtId="165" fontId="7" fillId="0" borderId="39" xfId="42" applyNumberFormat="1" applyFont="1" applyFill="1" applyBorder="1" applyAlignment="1">
      <alignment horizontal="center"/>
    </xf>
    <xf numFmtId="165" fontId="7" fillId="0" borderId="40" xfId="42" applyNumberFormat="1" applyFont="1" applyFill="1" applyBorder="1" applyAlignment="1">
      <alignment horizontal="center"/>
    </xf>
    <xf numFmtId="165" fontId="7" fillId="0" borderId="41" xfId="42" applyNumberFormat="1" applyFont="1" applyFill="1" applyBorder="1" applyAlignment="1">
      <alignment horizontal="center"/>
    </xf>
    <xf numFmtId="3" fontId="6" fillId="0" borderId="42" xfId="1" applyNumberFormat="1" applyFont="1" applyFill="1" applyBorder="1" applyAlignment="1">
      <alignment horizontal="center"/>
    </xf>
    <xf numFmtId="165" fontId="6" fillId="0" borderId="43" xfId="42" applyNumberFormat="1" applyFont="1" applyFill="1" applyBorder="1" applyAlignment="1">
      <alignment horizontal="center"/>
    </xf>
    <xf numFmtId="165" fontId="6" fillId="0" borderId="44" xfId="42" applyNumberFormat="1" applyFont="1" applyFill="1" applyBorder="1" applyAlignment="1">
      <alignment horizontal="center"/>
    </xf>
    <xf numFmtId="3" fontId="6" fillId="0" borderId="45" xfId="1"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13" fillId="0" borderId="0" xfId="11" applyFont="1" applyFill="1" applyBorder="1" applyAlignment="1">
      <alignment horizontal="right" wrapText="1"/>
    </xf>
    <xf numFmtId="0" fontId="4" fillId="0" borderId="0" xfId="0" applyFont="1" applyFill="1" applyAlignment="1">
      <alignment wrapText="1"/>
    </xf>
    <xf numFmtId="0" fontId="4" fillId="0" borderId="0" xfId="33" applyFont="1" applyFill="1" applyBorder="1"/>
    <xf numFmtId="0" fontId="8" fillId="0" borderId="27" xfId="11" applyFont="1" applyFill="1" applyBorder="1" applyAlignment="1">
      <alignment horizontal="center" wrapText="1"/>
    </xf>
    <xf numFmtId="0" fontId="8" fillId="0" borderId="28" xfId="11" applyFont="1" applyFill="1" applyBorder="1" applyAlignment="1">
      <alignment horizontal="center" wrapText="1"/>
    </xf>
    <xf numFmtId="3" fontId="7" fillId="0" borderId="46" xfId="0" applyNumberFormat="1" applyFont="1" applyFill="1" applyBorder="1" applyAlignment="1">
      <alignment horizontal="center"/>
    </xf>
    <xf numFmtId="3" fontId="7" fillId="0" borderId="34" xfId="0" applyNumberFormat="1" applyFont="1" applyFill="1" applyBorder="1" applyAlignment="1">
      <alignment horizontal="center"/>
    </xf>
    <xf numFmtId="3" fontId="7" fillId="4" borderId="25" xfId="1" applyNumberFormat="1" applyFont="1" applyFill="1" applyBorder="1" applyAlignment="1">
      <alignment horizontal="center"/>
    </xf>
    <xf numFmtId="165" fontId="7" fillId="4" borderId="8" xfId="42" applyNumberFormat="1" applyFont="1" applyFill="1" applyBorder="1" applyAlignment="1">
      <alignment horizontal="center"/>
    </xf>
    <xf numFmtId="0" fontId="8" fillId="0" borderId="24" xfId="20" applyFont="1" applyFill="1" applyBorder="1" applyAlignment="1">
      <alignment horizontal="center" wrapText="1"/>
    </xf>
    <xf numFmtId="0" fontId="8" fillId="0" borderId="19" xfId="20" applyFont="1" applyFill="1" applyBorder="1" applyAlignment="1">
      <alignment horizontal="center" wrapText="1"/>
    </xf>
    <xf numFmtId="3" fontId="7" fillId="4" borderId="46" xfId="1" applyNumberFormat="1" applyFont="1" applyFill="1" applyBorder="1" applyAlignment="1">
      <alignment horizontal="center"/>
    </xf>
    <xf numFmtId="3" fontId="7" fillId="4" borderId="34" xfId="1" applyNumberFormat="1" applyFont="1" applyFill="1" applyBorder="1" applyAlignment="1">
      <alignment horizontal="center"/>
    </xf>
    <xf numFmtId="3" fontId="7" fillId="4" borderId="37" xfId="1" applyNumberFormat="1" applyFont="1" applyFill="1" applyBorder="1" applyAlignment="1">
      <alignment horizontal="center"/>
    </xf>
    <xf numFmtId="0" fontId="8" fillId="0" borderId="46" xfId="20" applyFont="1" applyFill="1" applyBorder="1" applyAlignment="1">
      <alignment horizontal="center" wrapText="1"/>
    </xf>
    <xf numFmtId="3" fontId="6" fillId="4" borderId="29" xfId="1" applyNumberFormat="1" applyFont="1" applyFill="1" applyBorder="1" applyAlignment="1">
      <alignment horizontal="center"/>
    </xf>
    <xf numFmtId="3" fontId="6" fillId="4" borderId="15" xfId="1" applyNumberFormat="1" applyFont="1" applyFill="1" applyBorder="1" applyAlignment="1">
      <alignment horizontal="center"/>
    </xf>
    <xf numFmtId="0" fontId="26" fillId="4" borderId="4" xfId="35" applyFont="1" applyFill="1" applyBorder="1" applyAlignment="1">
      <alignment horizontal="center"/>
    </xf>
    <xf numFmtId="0" fontId="26" fillId="0" borderId="1" xfId="35" applyFont="1" applyFill="1" applyBorder="1" applyAlignment="1">
      <alignment horizontal="right" wrapText="1"/>
    </xf>
    <xf numFmtId="0" fontId="26" fillId="4" borderId="4" xfId="39" applyFont="1" applyFill="1" applyBorder="1" applyAlignment="1">
      <alignment horizontal="center"/>
    </xf>
    <xf numFmtId="0" fontId="26" fillId="0" borderId="1" xfId="39" applyFont="1" applyFill="1" applyBorder="1" applyAlignment="1">
      <alignment horizontal="right" wrapText="1"/>
    </xf>
    <xf numFmtId="0" fontId="6" fillId="9" borderId="20" xfId="0" applyFont="1" applyFill="1" applyBorder="1" applyAlignment="1">
      <alignment horizontal="center" wrapText="1"/>
    </xf>
    <xf numFmtId="0" fontId="6" fillId="9" borderId="12" xfId="0" applyFont="1" applyFill="1" applyBorder="1" applyAlignment="1">
      <alignment horizontal="center" wrapText="1"/>
    </xf>
    <xf numFmtId="0" fontId="6" fillId="9" borderId="21" xfId="0" applyFont="1" applyFill="1" applyBorder="1" applyAlignment="1">
      <alignment horizontal="center" wrapText="1"/>
    </xf>
    <xf numFmtId="3" fontId="0" fillId="0" borderId="3" xfId="0" applyNumberFormat="1" applyBorder="1" applyAlignment="1">
      <alignment horizontal="center"/>
    </xf>
    <xf numFmtId="3" fontId="26" fillId="0" borderId="3" xfId="39" applyNumberFormat="1" applyFont="1" applyFill="1" applyBorder="1" applyAlignment="1">
      <alignment horizontal="center" wrapText="1"/>
    </xf>
    <xf numFmtId="3" fontId="0" fillId="0" borderId="25" xfId="0" applyNumberFormat="1" applyBorder="1" applyAlignment="1">
      <alignment horizontal="center"/>
    </xf>
    <xf numFmtId="3" fontId="0" fillId="0" borderId="22" xfId="0" applyNumberFormat="1" applyBorder="1" applyAlignment="1">
      <alignment horizontal="center"/>
    </xf>
    <xf numFmtId="3" fontId="26" fillId="0" borderId="25" xfId="39" applyNumberFormat="1" applyFont="1" applyFill="1" applyBorder="1" applyAlignment="1">
      <alignment horizontal="center" wrapText="1"/>
    </xf>
    <xf numFmtId="0" fontId="8" fillId="0" borderId="23" xfId="20" applyFont="1" applyFill="1" applyBorder="1" applyAlignment="1">
      <alignment horizontal="center" wrapText="1"/>
    </xf>
    <xf numFmtId="3" fontId="26" fillId="0" borderId="22" xfId="39" applyNumberFormat="1" applyFont="1" applyFill="1" applyBorder="1" applyAlignment="1">
      <alignment horizontal="center" wrapText="1"/>
    </xf>
    <xf numFmtId="3" fontId="7" fillId="0" borderId="38" xfId="0" applyNumberFormat="1" applyFont="1" applyFill="1" applyBorder="1" applyAlignment="1">
      <alignment horizontal="center"/>
    </xf>
    <xf numFmtId="0" fontId="8" fillId="0" borderId="38" xfId="20" applyFont="1" applyFill="1" applyBorder="1" applyAlignment="1">
      <alignment horizontal="center" wrapText="1"/>
    </xf>
    <xf numFmtId="0" fontId="6" fillId="9" borderId="37" xfId="0" applyFont="1" applyFill="1" applyBorder="1" applyAlignment="1">
      <alignment horizontal="center" wrapText="1"/>
    </xf>
    <xf numFmtId="0" fontId="6" fillId="9" borderId="47" xfId="0" applyFont="1" applyFill="1" applyBorder="1" applyAlignment="1">
      <alignment horizontal="center" wrapText="1"/>
    </xf>
    <xf numFmtId="0" fontId="28" fillId="0" borderId="0" xfId="33" applyFont="1" applyFill="1"/>
    <xf numFmtId="0" fontId="0" fillId="0" borderId="0" xfId="0" applyAlignment="1">
      <alignment wrapText="1"/>
    </xf>
    <xf numFmtId="0" fontId="11" fillId="0" borderId="0" xfId="3" applyAlignment="1" applyProtection="1">
      <alignment wrapText="1"/>
    </xf>
    <xf numFmtId="0" fontId="0" fillId="0" borderId="0" xfId="0"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33" applyFont="1" applyFill="1" applyAlignment="1">
      <alignment wrapText="1"/>
    </xf>
    <xf numFmtId="0" fontId="7" fillId="0" borderId="0" xfId="0" applyFont="1" applyFill="1" applyAlignment="1">
      <alignment vertical="top" wrapText="1"/>
    </xf>
    <xf numFmtId="0" fontId="7" fillId="0" borderId="0" xfId="0" applyFont="1" applyFill="1" applyAlignment="1">
      <alignment wrapText="1"/>
    </xf>
    <xf numFmtId="0" fontId="27" fillId="0" borderId="0" xfId="0" applyFont="1"/>
    <xf numFmtId="0" fontId="10" fillId="0" borderId="0" xfId="33" applyFont="1" applyFill="1"/>
    <xf numFmtId="3" fontId="4" fillId="0" borderId="24" xfId="1" applyNumberFormat="1" applyFont="1" applyFill="1" applyBorder="1" applyAlignment="1">
      <alignment horizontal="center" wrapText="1"/>
    </xf>
    <xf numFmtId="3" fontId="4" fillId="0" borderId="19" xfId="1" applyNumberFormat="1" applyFont="1" applyFill="1" applyBorder="1" applyAlignment="1">
      <alignment horizontal="center" wrapText="1"/>
    </xf>
    <xf numFmtId="0" fontId="2" fillId="0" borderId="29"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2" fillId="0" borderId="23" xfId="0" applyFont="1" applyFill="1" applyBorder="1" applyAlignment="1">
      <alignment horizontal="center" wrapText="1"/>
    </xf>
    <xf numFmtId="0" fontId="2" fillId="0" borderId="22"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Alignment="1">
      <alignment horizontal="left"/>
    </xf>
    <xf numFmtId="0" fontId="4" fillId="0" borderId="0" xfId="0" applyFont="1" applyFill="1" applyBorder="1"/>
    <xf numFmtId="0" fontId="26" fillId="0" borderId="0" xfId="22" applyFont="1" applyFill="1" applyBorder="1" applyAlignment="1">
      <alignment horizontal="center"/>
    </xf>
    <xf numFmtId="0" fontId="26" fillId="0" borderId="0" xfId="22" applyFont="1" applyFill="1" applyBorder="1" applyAlignment="1">
      <alignment horizontal="right" wrapText="1"/>
    </xf>
    <xf numFmtId="0" fontId="5" fillId="0" borderId="0" xfId="22" applyFill="1" applyBorder="1"/>
    <xf numFmtId="0" fontId="26" fillId="0" borderId="0" xfId="8" applyFont="1" applyFill="1" applyBorder="1" applyAlignment="1">
      <alignment horizontal="center"/>
    </xf>
    <xf numFmtId="0" fontId="26" fillId="0" borderId="0" xfId="8" applyFont="1" applyFill="1" applyBorder="1" applyAlignment="1">
      <alignment horizontal="right" wrapText="1"/>
    </xf>
    <xf numFmtId="0" fontId="26" fillId="0" borderId="0" xfId="24" applyFont="1" applyFill="1" applyBorder="1" applyAlignment="1">
      <alignment horizontal="right" wrapText="1"/>
    </xf>
    <xf numFmtId="0" fontId="21" fillId="0" borderId="0" xfId="0" quotePrefix="1" applyFont="1"/>
    <xf numFmtId="3" fontId="4" fillId="0" borderId="23" xfId="1" applyNumberFormat="1" applyFont="1" applyFill="1" applyBorder="1" applyAlignment="1">
      <alignment horizontal="center" wrapText="1"/>
    </xf>
    <xf numFmtId="3" fontId="4" fillId="0" borderId="31" xfId="1" applyNumberFormat="1" applyFont="1" applyFill="1" applyBorder="1" applyAlignment="1">
      <alignment horizontal="center"/>
    </xf>
    <xf numFmtId="165" fontId="4" fillId="0" borderId="32" xfId="42" applyNumberFormat="1" applyFont="1" applyFill="1" applyBorder="1" applyAlignment="1">
      <alignment horizontal="center"/>
    </xf>
    <xf numFmtId="3" fontId="4" fillId="0" borderId="30" xfId="1" applyNumberFormat="1" applyFont="1" applyFill="1" applyBorder="1" applyAlignment="1">
      <alignment horizontal="center" wrapText="1"/>
    </xf>
    <xf numFmtId="0" fontId="2" fillId="0" borderId="0" xfId="34" applyFont="1" applyFill="1"/>
    <xf numFmtId="3" fontId="4" fillId="0" borderId="0" xfId="1" applyNumberFormat="1" applyFont="1" applyFill="1" applyBorder="1" applyAlignment="1">
      <alignment horizontal="center"/>
    </xf>
    <xf numFmtId="0" fontId="0" fillId="0" borderId="0" xfId="0" applyFill="1" applyBorder="1"/>
    <xf numFmtId="0" fontId="4" fillId="0" borderId="0" xfId="33" applyFont="1" applyFill="1" applyAlignment="1">
      <alignment horizontal="center" wrapText="1"/>
    </xf>
    <xf numFmtId="0" fontId="30" fillId="0" borderId="0" xfId="0" applyFont="1"/>
    <xf numFmtId="0" fontId="11" fillId="0" borderId="0" xfId="3" applyFont="1" applyAlignment="1" applyProtection="1"/>
    <xf numFmtId="165" fontId="4" fillId="0" borderId="0" xfId="42" applyNumberFormat="1" applyFont="1" applyFill="1" applyBorder="1" applyAlignment="1">
      <alignment horizontal="center"/>
    </xf>
    <xf numFmtId="0" fontId="4" fillId="0" borderId="0" xfId="0" applyFont="1" applyFill="1" applyBorder="1" applyAlignment="1">
      <alignment horizontal="right"/>
    </xf>
    <xf numFmtId="3" fontId="4" fillId="0" borderId="3" xfId="1" applyNumberFormat="1" applyFont="1" applyFill="1" applyBorder="1" applyAlignment="1">
      <alignment horizontal="center" wrapText="1"/>
    </xf>
    <xf numFmtId="3" fontId="4" fillId="0" borderId="25" xfId="1" applyNumberFormat="1" applyFont="1" applyFill="1" applyBorder="1" applyAlignment="1">
      <alignment horizontal="center" wrapText="1"/>
    </xf>
    <xf numFmtId="3" fontId="4" fillId="0" borderId="22" xfId="1"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3" fontId="4" fillId="0" borderId="31" xfId="1" applyNumberFormat="1" applyFont="1" applyFill="1" applyBorder="1" applyAlignment="1">
      <alignment horizontal="center" wrapText="1"/>
    </xf>
    <xf numFmtId="0" fontId="22" fillId="0" borderId="0" xfId="0" applyFont="1" applyFill="1" applyBorder="1"/>
    <xf numFmtId="0" fontId="4" fillId="0" borderId="0" xfId="33" applyFont="1" applyFill="1"/>
    <xf numFmtId="0" fontId="2" fillId="0" borderId="0" xfId="33" applyFont="1" applyFill="1"/>
    <xf numFmtId="0" fontId="22" fillId="0" borderId="0" xfId="33" applyFont="1" applyFill="1"/>
    <xf numFmtId="1" fontId="13" fillId="0" borderId="48" xfId="9" applyNumberFormat="1" applyFont="1" applyFill="1" applyBorder="1" applyAlignment="1">
      <alignment horizontal="center" wrapText="1"/>
    </xf>
    <xf numFmtId="1" fontId="13" fillId="0" borderId="7" xfId="9" applyNumberFormat="1" applyFont="1" applyFill="1" applyBorder="1" applyAlignment="1">
      <alignment horizontal="center" wrapText="1"/>
    </xf>
    <xf numFmtId="3" fontId="13" fillId="0" borderId="3" xfId="10" applyNumberFormat="1" applyFont="1" applyFill="1" applyBorder="1" applyAlignment="1">
      <alignment horizontal="center" wrapText="1"/>
    </xf>
    <xf numFmtId="3" fontId="13" fillId="0" borderId="3" xfId="10" applyNumberFormat="1" applyFont="1" applyFill="1" applyBorder="1" applyAlignment="1">
      <alignment horizontal="center"/>
    </xf>
    <xf numFmtId="3" fontId="2" fillId="0" borderId="15" xfId="33" applyNumberFormat="1" applyFont="1" applyFill="1" applyBorder="1" applyAlignment="1">
      <alignment horizontal="center"/>
    </xf>
    <xf numFmtId="0" fontId="2" fillId="0" borderId="0" xfId="33" applyFont="1" applyFill="1" applyBorder="1" applyAlignment="1">
      <alignment horizontal="center"/>
    </xf>
    <xf numFmtId="3" fontId="2" fillId="0" borderId="0" xfId="33"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0" fontId="4" fillId="0" borderId="0" xfId="33" applyFont="1" applyFill="1" applyAlignment="1">
      <alignment vertical="top" wrapText="1"/>
    </xf>
    <xf numFmtId="0" fontId="26" fillId="0" borderId="0" xfId="12" applyFont="1" applyFill="1" applyBorder="1" applyAlignment="1">
      <alignment horizontal="center"/>
    </xf>
    <xf numFmtId="0" fontId="26" fillId="0" borderId="0" xfId="12" applyFont="1" applyFill="1" applyBorder="1" applyAlignment="1">
      <alignment horizontal="right" wrapText="1"/>
    </xf>
    <xf numFmtId="0" fontId="5" fillId="0" borderId="0" xfId="12" applyFill="1" applyBorder="1"/>
    <xf numFmtId="3" fontId="4" fillId="0" borderId="0" xfId="0" applyNumberFormat="1" applyFont="1" applyFill="1"/>
    <xf numFmtId="3" fontId="13" fillId="0" borderId="24" xfId="10" applyNumberFormat="1" applyFont="1" applyFill="1" applyBorder="1" applyAlignment="1">
      <alignment horizontal="center"/>
    </xf>
    <xf numFmtId="3" fontId="13" fillId="0" borderId="25" xfId="10" applyNumberFormat="1" applyFont="1" applyFill="1" applyBorder="1" applyAlignment="1">
      <alignment horizontal="center" wrapText="1"/>
    </xf>
    <xf numFmtId="3" fontId="13" fillId="0" borderId="19" xfId="10" applyNumberFormat="1" applyFont="1" applyFill="1" applyBorder="1" applyAlignment="1">
      <alignment horizontal="center"/>
    </xf>
    <xf numFmtId="3" fontId="13" fillId="0" borderId="19" xfId="10" applyNumberFormat="1" applyFont="1" applyFill="1" applyBorder="1" applyAlignment="1">
      <alignment horizontal="center" wrapText="1"/>
    </xf>
    <xf numFmtId="0" fontId="2" fillId="0" borderId="13" xfId="0" applyFont="1" applyFill="1" applyBorder="1" applyAlignment="1">
      <alignment horizontal="center"/>
    </xf>
    <xf numFmtId="3" fontId="4" fillId="0" borderId="20" xfId="1" applyNumberFormat="1" applyFont="1" applyFill="1" applyBorder="1" applyAlignment="1">
      <alignment horizontal="center" wrapText="1"/>
    </xf>
    <xf numFmtId="0" fontId="26" fillId="0" borderId="0" xfId="17" applyFont="1" applyFill="1" applyBorder="1" applyAlignment="1">
      <alignment horizontal="center"/>
    </xf>
    <xf numFmtId="0" fontId="26" fillId="0" borderId="0" xfId="17" applyFont="1" applyFill="1" applyBorder="1" applyAlignment="1">
      <alignment horizontal="right" wrapText="1"/>
    </xf>
    <xf numFmtId="0" fontId="5" fillId="0" borderId="0" xfId="17" applyFill="1" applyBorder="1"/>
    <xf numFmtId="0" fontId="4" fillId="0" borderId="0" xfId="0" applyFont="1" applyAlignment="1">
      <alignment horizontal="center"/>
    </xf>
    <xf numFmtId="0" fontId="3" fillId="0" borderId="0" xfId="0" applyFont="1" applyAlignment="1">
      <alignment horizontal="left"/>
    </xf>
    <xf numFmtId="0" fontId="31" fillId="0" borderId="0" xfId="0" applyFont="1" applyFill="1"/>
    <xf numFmtId="0" fontId="11" fillId="0" borderId="0" xfId="3" applyFill="1" applyAlignment="1" applyProtection="1">
      <alignment wrapText="1"/>
    </xf>
    <xf numFmtId="0" fontId="4" fillId="0" borderId="0" xfId="0" applyFont="1" applyFill="1" applyAlignment="1">
      <alignment horizontal="center" wrapText="1"/>
    </xf>
    <xf numFmtId="3" fontId="4" fillId="0" borderId="12" xfId="1" applyNumberFormat="1" applyFont="1" applyFill="1" applyBorder="1" applyAlignment="1">
      <alignment horizontal="center" wrapText="1"/>
    </xf>
    <xf numFmtId="3" fontId="2" fillId="0" borderId="0" xfId="33" applyNumberFormat="1" applyFont="1" applyFill="1" applyBorder="1" applyAlignment="1"/>
    <xf numFmtId="3" fontId="2" fillId="0" borderId="14" xfId="33" applyNumberFormat="1" applyFont="1" applyFill="1" applyBorder="1" applyAlignment="1">
      <alignment horizontal="center"/>
    </xf>
    <xf numFmtId="0" fontId="13" fillId="0" borderId="0" xfId="11" applyFont="1" applyFill="1" applyBorder="1" applyAlignment="1">
      <alignment horizontal="center" wrapText="1"/>
    </xf>
    <xf numFmtId="3" fontId="2" fillId="0" borderId="42" xfId="33" applyNumberFormat="1" applyFont="1" applyFill="1" applyBorder="1" applyAlignment="1">
      <alignment horizontal="center"/>
    </xf>
    <xf numFmtId="3" fontId="4" fillId="0" borderId="30" xfId="1" applyNumberFormat="1" applyFont="1" applyFill="1" applyBorder="1" applyAlignment="1">
      <alignment horizontal="center"/>
    </xf>
    <xf numFmtId="0" fontId="2" fillId="0" borderId="17" xfId="0" applyFont="1" applyFill="1" applyBorder="1" applyAlignment="1">
      <alignment horizontal="center" wrapText="1"/>
    </xf>
    <xf numFmtId="10" fontId="2" fillId="0" borderId="10" xfId="42" applyNumberFormat="1" applyFont="1" applyFill="1" applyBorder="1" applyAlignment="1">
      <alignment horizontal="center"/>
    </xf>
    <xf numFmtId="3" fontId="2" fillId="0" borderId="29" xfId="33" applyNumberFormat="1" applyFont="1" applyFill="1" applyBorder="1" applyAlignment="1">
      <alignment horizontal="center"/>
    </xf>
    <xf numFmtId="0" fontId="9" fillId="0" borderId="0" xfId="0" applyFont="1" applyFill="1" applyBorder="1" applyAlignment="1">
      <alignment wrapText="1"/>
    </xf>
    <xf numFmtId="0" fontId="2" fillId="0" borderId="49" xfId="0" applyFont="1" applyFill="1" applyBorder="1" applyAlignment="1">
      <alignment horizontal="center"/>
    </xf>
    <xf numFmtId="166" fontId="2" fillId="0" borderId="10" xfId="42" applyNumberFormat="1" applyFont="1" applyFill="1" applyBorder="1" applyAlignment="1">
      <alignment horizontal="center"/>
    </xf>
    <xf numFmtId="0" fontId="32" fillId="0" borderId="0" xfId="38" applyFont="1" applyFill="1" applyBorder="1" applyAlignment="1">
      <alignment horizontal="right" wrapText="1"/>
    </xf>
    <xf numFmtId="0" fontId="32" fillId="0" borderId="0" xfId="38" applyFont="1" applyFill="1" applyBorder="1" applyAlignment="1">
      <alignment horizontal="center"/>
    </xf>
    <xf numFmtId="0" fontId="39" fillId="0" borderId="0" xfId="4" applyFill="1" applyBorder="1"/>
    <xf numFmtId="0" fontId="26" fillId="0" borderId="0" xfId="37" applyFont="1" applyFill="1" applyBorder="1" applyAlignment="1">
      <alignment horizontal="right" wrapText="1"/>
    </xf>
    <xf numFmtId="0" fontId="5" fillId="0" borderId="0" xfId="37" applyFill="1" applyBorder="1"/>
    <xf numFmtId="3" fontId="2" fillId="0" borderId="10" xfId="33" applyNumberFormat="1" applyFont="1" applyFill="1" applyBorder="1" applyAlignment="1">
      <alignment horizontal="center"/>
    </xf>
    <xf numFmtId="0" fontId="2" fillId="0" borderId="13" xfId="33" applyFont="1" applyFill="1" applyBorder="1" applyAlignment="1">
      <alignment horizontal="center"/>
    </xf>
    <xf numFmtId="0" fontId="1" fillId="0" borderId="0" xfId="33" applyFont="1" applyFill="1"/>
    <xf numFmtId="0" fontId="1" fillId="0" borderId="0" xfId="0" applyFont="1" applyFill="1" applyBorder="1"/>
    <xf numFmtId="0" fontId="2" fillId="0" borderId="38" xfId="0" applyFont="1" applyFill="1" applyBorder="1" applyAlignment="1">
      <alignment horizontal="center" wrapText="1"/>
    </xf>
    <xf numFmtId="0" fontId="1" fillId="0" borderId="0" xfId="0" applyFont="1" applyFill="1"/>
    <xf numFmtId="0" fontId="2" fillId="0" borderId="14" xfId="0" applyFont="1" applyFill="1" applyBorder="1" applyAlignment="1">
      <alignment horizontal="center" wrapText="1"/>
    </xf>
    <xf numFmtId="0" fontId="1" fillId="0" borderId="0" xfId="0" applyFont="1"/>
    <xf numFmtId="0" fontId="2" fillId="0" borderId="6" xfId="33" applyFont="1" applyFill="1" applyBorder="1" applyAlignment="1">
      <alignment horizontal="center"/>
    </xf>
    <xf numFmtId="3" fontId="13" fillId="0" borderId="23" xfId="10" applyNumberFormat="1" applyFont="1" applyFill="1" applyBorder="1" applyAlignment="1">
      <alignment horizontal="center"/>
    </xf>
    <xf numFmtId="3" fontId="13" fillId="0" borderId="22" xfId="10" applyNumberFormat="1" applyFont="1" applyFill="1" applyBorder="1" applyAlignment="1">
      <alignment horizontal="center"/>
    </xf>
    <xf numFmtId="3" fontId="13" fillId="0" borderId="0" xfId="10" applyNumberFormat="1" applyFont="1" applyFill="1" applyBorder="1" applyAlignment="1">
      <alignment horizontal="center"/>
    </xf>
    <xf numFmtId="3" fontId="0" fillId="0" borderId="0" xfId="0" applyNumberFormat="1" applyFill="1" applyBorder="1"/>
    <xf numFmtId="165" fontId="1" fillId="0" borderId="5" xfId="42" applyNumberFormat="1" applyFont="1" applyFill="1" applyBorder="1" applyAlignment="1">
      <alignment horizontal="center"/>
    </xf>
    <xf numFmtId="165" fontId="1" fillId="0" borderId="8" xfId="42" applyNumberFormat="1" applyFont="1" applyFill="1" applyBorder="1" applyAlignment="1">
      <alignment horizontal="center"/>
    </xf>
    <xf numFmtId="1" fontId="5" fillId="0" borderId="2" xfId="9" applyNumberFormat="1" applyFont="1" applyFill="1" applyBorder="1" applyAlignment="1">
      <alignment horizontal="center" wrapText="1"/>
    </xf>
    <xf numFmtId="0" fontId="5" fillId="0" borderId="7" xfId="13" applyFont="1" applyFill="1" applyBorder="1" applyAlignment="1">
      <alignment horizontal="center" wrapText="1"/>
    </xf>
    <xf numFmtId="165" fontId="1" fillId="0" borderId="21" xfId="42" applyNumberFormat="1" applyFont="1" applyFill="1" applyBorder="1" applyAlignment="1">
      <alignment horizontal="center"/>
    </xf>
    <xf numFmtId="0" fontId="1" fillId="0" borderId="0" xfId="0" applyFont="1" applyFill="1" applyAlignment="1">
      <alignment wrapText="1"/>
    </xf>
    <xf numFmtId="165" fontId="0" fillId="0" borderId="0" xfId="0" applyNumberFormat="1" applyFill="1" applyBorder="1"/>
    <xf numFmtId="0" fontId="2" fillId="0" borderId="20" xfId="33" applyFont="1" applyFill="1" applyBorder="1" applyAlignment="1">
      <alignment horizontal="center" vertical="top" wrapText="1"/>
    </xf>
    <xf numFmtId="0" fontId="2" fillId="0" borderId="12" xfId="33" applyFont="1" applyFill="1" applyBorder="1" applyAlignment="1">
      <alignment horizontal="center" vertical="top" wrapText="1"/>
    </xf>
    <xf numFmtId="0" fontId="2" fillId="0" borderId="21" xfId="33" applyFont="1" applyFill="1" applyBorder="1" applyAlignment="1">
      <alignment horizontal="center" vertical="top" wrapText="1"/>
    </xf>
    <xf numFmtId="1" fontId="13" fillId="0" borderId="2" xfId="9" applyNumberFormat="1" applyFont="1" applyFill="1" applyBorder="1" applyAlignment="1">
      <alignment horizontal="center" wrapText="1"/>
    </xf>
    <xf numFmtId="0" fontId="2" fillId="0" borderId="37" xfId="33" applyFont="1" applyFill="1" applyBorder="1" applyAlignment="1">
      <alignment horizontal="center" vertical="top" wrapText="1"/>
    </xf>
    <xf numFmtId="3" fontId="2" fillId="0" borderId="52" xfId="1" applyNumberFormat="1" applyFont="1" applyFill="1" applyBorder="1" applyAlignment="1">
      <alignment horizontal="center"/>
    </xf>
    <xf numFmtId="1" fontId="5" fillId="0" borderId="56" xfId="9" applyNumberFormat="1" applyFont="1" applyFill="1" applyBorder="1" applyAlignment="1">
      <alignment horizontal="center" wrapText="1"/>
    </xf>
    <xf numFmtId="0" fontId="2" fillId="0" borderId="47" xfId="33" applyFont="1" applyFill="1" applyBorder="1" applyAlignment="1">
      <alignment horizontal="center" vertical="top" wrapText="1"/>
    </xf>
    <xf numFmtId="0" fontId="5" fillId="0" borderId="2" xfId="13" applyFont="1" applyFill="1" applyBorder="1" applyAlignment="1">
      <alignment horizontal="center" wrapText="1"/>
    </xf>
    <xf numFmtId="3" fontId="5" fillId="0" borderId="3" xfId="14" applyNumberFormat="1" applyFont="1" applyFill="1" applyBorder="1" applyAlignment="1">
      <alignment horizontal="center" wrapText="1"/>
    </xf>
    <xf numFmtId="3" fontId="5" fillId="0" borderId="24" xfId="14" applyNumberFormat="1" applyFont="1" applyFill="1" applyBorder="1" applyAlignment="1">
      <alignment horizontal="center" wrapText="1"/>
    </xf>
    <xf numFmtId="3" fontId="5" fillId="0" borderId="25" xfId="14" applyNumberFormat="1" applyFont="1" applyFill="1" applyBorder="1" applyAlignment="1">
      <alignment horizontal="center" wrapText="1"/>
    </xf>
    <xf numFmtId="3" fontId="5" fillId="0" borderId="19" xfId="14" applyNumberFormat="1" applyFont="1" applyFill="1" applyBorder="1" applyAlignment="1">
      <alignment horizontal="center" wrapText="1"/>
    </xf>
    <xf numFmtId="0" fontId="5" fillId="0" borderId="28" xfId="13" applyFont="1" applyFill="1" applyBorder="1" applyAlignment="1">
      <alignment horizontal="center" wrapText="1"/>
    </xf>
    <xf numFmtId="3" fontId="5" fillId="0" borderId="12" xfId="14" applyNumberFormat="1" applyFont="1" applyFill="1" applyBorder="1" applyAlignment="1">
      <alignment horizontal="center" wrapText="1"/>
    </xf>
    <xf numFmtId="3" fontId="5" fillId="0" borderId="20" xfId="14" applyNumberFormat="1" applyFont="1" applyFill="1" applyBorder="1" applyAlignment="1">
      <alignment horizontal="center" wrapText="1"/>
    </xf>
    <xf numFmtId="0" fontId="35" fillId="0" borderId="7" xfId="25" applyFont="1" applyFill="1" applyBorder="1" applyAlignment="1">
      <alignment horizontal="center" wrapText="1"/>
    </xf>
    <xf numFmtId="0" fontId="35" fillId="0" borderId="7" xfId="26" applyFont="1" applyFill="1" applyBorder="1" applyAlignment="1">
      <alignment horizontal="center" wrapText="1"/>
    </xf>
    <xf numFmtId="0" fontId="23" fillId="0" borderId="29" xfId="32" applyFont="1" applyFill="1" applyBorder="1" applyAlignment="1">
      <alignment horizontal="center" wrapText="1"/>
    </xf>
    <xf numFmtId="0" fontId="23" fillId="0" borderId="15" xfId="32" applyFont="1" applyFill="1" applyBorder="1" applyAlignment="1">
      <alignment horizontal="center"/>
    </xf>
    <xf numFmtId="3" fontId="23" fillId="0" borderId="10" xfId="32" applyNumberFormat="1" applyFont="1" applyFill="1" applyBorder="1" applyAlignment="1">
      <alignment horizontal="center" wrapText="1"/>
    </xf>
    <xf numFmtId="0" fontId="1" fillId="0" borderId="0" xfId="0" applyFont="1" applyAlignment="1">
      <alignment horizontal="center"/>
    </xf>
    <xf numFmtId="0" fontId="35" fillId="0" borderId="0" xfId="16" applyFont="1" applyFill="1" applyBorder="1" applyAlignment="1">
      <alignment horizontal="right" wrapText="1"/>
    </xf>
    <xf numFmtId="0" fontId="35" fillId="0" borderId="0" xfId="16" applyFont="1" applyFill="1" applyBorder="1" applyAlignment="1">
      <alignment horizontal="center"/>
    </xf>
    <xf numFmtId="0" fontId="36" fillId="0" borderId="0" xfId="16" applyFill="1" applyBorder="1"/>
    <xf numFmtId="0" fontId="35" fillId="0" borderId="0" xfId="18" applyFont="1" applyFill="1" applyBorder="1" applyAlignment="1">
      <alignment horizontal="center"/>
    </xf>
    <xf numFmtId="0" fontId="35" fillId="0" borderId="0" xfId="18" applyFont="1" applyFill="1" applyBorder="1" applyAlignment="1">
      <alignment horizontal="right" wrapText="1"/>
    </xf>
    <xf numFmtId="0" fontId="36" fillId="0" borderId="0" xfId="18" applyFill="1" applyBorder="1"/>
    <xf numFmtId="165" fontId="1" fillId="0" borderId="0" xfId="42" applyNumberFormat="1" applyFont="1" applyFill="1" applyBorder="1" applyAlignment="1">
      <alignment horizontal="center"/>
    </xf>
    <xf numFmtId="0" fontId="35" fillId="0" borderId="0" xfId="19" applyFont="1" applyFill="1" applyBorder="1" applyAlignment="1">
      <alignment horizontal="center"/>
    </xf>
    <xf numFmtId="0" fontId="35" fillId="0" borderId="0" xfId="19" applyFont="1" applyFill="1" applyBorder="1" applyAlignment="1">
      <alignment horizontal="right" wrapText="1"/>
    </xf>
    <xf numFmtId="0" fontId="36" fillId="0" borderId="0" xfId="19" applyFill="1" applyBorder="1"/>
    <xf numFmtId="0" fontId="35" fillId="0" borderId="0" xfId="21" applyFont="1" applyFill="1" applyBorder="1" applyAlignment="1">
      <alignment horizontal="right" wrapText="1"/>
    </xf>
    <xf numFmtId="0" fontId="35" fillId="0" borderId="0" xfId="21" applyFont="1" applyFill="1" applyBorder="1" applyAlignment="1">
      <alignment horizontal="center"/>
    </xf>
    <xf numFmtId="0" fontId="36" fillId="0" borderId="0" xfId="21" applyFill="1" applyBorder="1"/>
    <xf numFmtId="0" fontId="35" fillId="0" borderId="0" xfId="25" applyFont="1" applyFill="1" applyBorder="1" applyAlignment="1">
      <alignment horizontal="center"/>
    </xf>
    <xf numFmtId="0" fontId="35" fillId="0" borderId="0" xfId="25" applyFont="1" applyFill="1" applyBorder="1" applyAlignment="1">
      <alignment horizontal="right" wrapText="1"/>
    </xf>
    <xf numFmtId="0" fontId="36" fillId="0" borderId="0" xfId="25" applyFill="1" applyBorder="1"/>
    <xf numFmtId="0" fontId="35" fillId="0" borderId="0" xfId="26" applyFont="1" applyFill="1" applyBorder="1" applyAlignment="1">
      <alignment horizontal="center"/>
    </xf>
    <xf numFmtId="0" fontId="35" fillId="0" borderId="0" xfId="26" applyFont="1" applyFill="1" applyBorder="1" applyAlignment="1">
      <alignment horizontal="right" wrapText="1"/>
    </xf>
    <xf numFmtId="0" fontId="36" fillId="0" borderId="0" xfId="26" applyFill="1" applyBorder="1"/>
    <xf numFmtId="0" fontId="4" fillId="0" borderId="0" xfId="0" applyFont="1" applyFill="1" applyBorder="1" applyAlignment="1">
      <alignment wrapText="1"/>
    </xf>
    <xf numFmtId="0" fontId="35" fillId="0" borderId="0" xfId="27" applyFont="1" applyFill="1" applyBorder="1" applyAlignment="1">
      <alignment horizontal="center"/>
    </xf>
    <xf numFmtId="0" fontId="35" fillId="0" borderId="0" xfId="27" applyFont="1" applyFill="1" applyBorder="1" applyAlignment="1">
      <alignment horizontal="right" wrapText="1"/>
    </xf>
    <xf numFmtId="0" fontId="36" fillId="0" borderId="0" xfId="27" applyFill="1" applyBorder="1"/>
    <xf numFmtId="0" fontId="35" fillId="0" borderId="0" xfId="28" applyFont="1" applyFill="1" applyBorder="1" applyAlignment="1">
      <alignment horizontal="center"/>
    </xf>
    <xf numFmtId="0" fontId="35" fillId="0" borderId="0" xfId="28" applyFont="1" applyFill="1" applyBorder="1" applyAlignment="1">
      <alignment horizontal="right" wrapText="1"/>
    </xf>
    <xf numFmtId="0" fontId="36" fillId="0" borderId="0" xfId="28" applyFill="1" applyBorder="1"/>
    <xf numFmtId="0" fontId="35" fillId="0" borderId="0" xfId="29" applyFont="1" applyFill="1" applyBorder="1" applyAlignment="1">
      <alignment horizontal="center"/>
    </xf>
    <xf numFmtId="0" fontId="35" fillId="0" borderId="0" xfId="29" applyFont="1" applyFill="1" applyBorder="1" applyAlignment="1">
      <alignment horizontal="right" wrapText="1"/>
    </xf>
    <xf numFmtId="0" fontId="36" fillId="0" borderId="0" xfId="29" applyFill="1" applyBorder="1"/>
    <xf numFmtId="0" fontId="26" fillId="0" borderId="0" xfId="30" applyFont="1" applyFill="1" applyBorder="1" applyAlignment="1">
      <alignment horizontal="right" wrapText="1"/>
    </xf>
    <xf numFmtId="0" fontId="5" fillId="0" borderId="0" xfId="30" applyFill="1" applyBorder="1"/>
    <xf numFmtId="0" fontId="26" fillId="0" borderId="0" xfId="30" applyFont="1" applyFill="1" applyBorder="1" applyAlignment="1">
      <alignment horizontal="center"/>
    </xf>
    <xf numFmtId="0" fontId="35" fillId="0" borderId="0" xfId="23" applyFont="1" applyFill="1" applyBorder="1" applyAlignment="1">
      <alignment horizontal="center"/>
    </xf>
    <xf numFmtId="0" fontId="35" fillId="0" borderId="0" xfId="23" applyFont="1" applyFill="1" applyBorder="1" applyAlignment="1">
      <alignment horizontal="right" wrapText="1"/>
    </xf>
    <xf numFmtId="0" fontId="36" fillId="0" borderId="0" xfId="23" applyFill="1" applyBorder="1"/>
    <xf numFmtId="3" fontId="2" fillId="0" borderId="0" xfId="1" applyNumberFormat="1" applyFont="1" applyFill="1" applyBorder="1" applyAlignment="1">
      <alignment horizontal="center"/>
    </xf>
    <xf numFmtId="3" fontId="4" fillId="0" borderId="0" xfId="33" applyNumberFormat="1" applyFont="1" applyFill="1"/>
    <xf numFmtId="3" fontId="4" fillId="0" borderId="3" xfId="1" applyNumberFormat="1" applyFont="1" applyFill="1" applyBorder="1" applyAlignment="1">
      <alignment horizontal="center"/>
    </xf>
    <xf numFmtId="3" fontId="4" fillId="0" borderId="24" xfId="1" applyNumberFormat="1" applyFont="1" applyFill="1" applyBorder="1" applyAlignment="1">
      <alignment horizontal="center"/>
    </xf>
    <xf numFmtId="3" fontId="4" fillId="0" borderId="25" xfId="1" applyNumberFormat="1" applyFont="1" applyFill="1" applyBorder="1" applyAlignment="1">
      <alignment horizontal="center"/>
    </xf>
    <xf numFmtId="3" fontId="4" fillId="0" borderId="8" xfId="1" applyNumberFormat="1" applyFont="1" applyFill="1" applyBorder="1" applyAlignment="1">
      <alignment horizontal="center"/>
    </xf>
    <xf numFmtId="3" fontId="4" fillId="0" borderId="19" xfId="1" applyNumberFormat="1" applyFont="1" applyFill="1" applyBorder="1" applyAlignment="1">
      <alignment horizontal="center"/>
    </xf>
    <xf numFmtId="3" fontId="4" fillId="0" borderId="5" xfId="1" applyNumberFormat="1" applyFont="1" applyFill="1" applyBorder="1" applyAlignment="1">
      <alignment horizontal="center"/>
    </xf>
    <xf numFmtId="1" fontId="13" fillId="0" borderId="27" xfId="9" applyNumberFormat="1" applyFont="1" applyFill="1" applyBorder="1" applyAlignment="1">
      <alignment horizontal="center" wrapText="1"/>
    </xf>
    <xf numFmtId="0" fontId="2" fillId="0" borderId="22" xfId="33" applyFont="1" applyFill="1" applyBorder="1" applyAlignment="1">
      <alignment horizontal="center" vertical="top" wrapText="1"/>
    </xf>
    <xf numFmtId="0" fontId="2" fillId="0" borderId="23" xfId="33" applyFont="1" applyFill="1" applyBorder="1" applyAlignment="1">
      <alignment horizontal="center" vertical="top" wrapText="1"/>
    </xf>
    <xf numFmtId="3" fontId="4" fillId="0" borderId="54" xfId="1" applyNumberFormat="1" applyFont="1" applyFill="1" applyBorder="1" applyAlignment="1">
      <alignment horizontal="center"/>
    </xf>
    <xf numFmtId="3" fontId="2" fillId="0" borderId="45" xfId="33" applyNumberFormat="1" applyFont="1" applyFill="1" applyBorder="1" applyAlignment="1">
      <alignment horizontal="center"/>
    </xf>
    <xf numFmtId="3" fontId="2" fillId="0" borderId="43" xfId="33" applyNumberFormat="1" applyFont="1" applyFill="1" applyBorder="1" applyAlignment="1">
      <alignment horizontal="center"/>
    </xf>
    <xf numFmtId="3" fontId="4" fillId="0" borderId="23" xfId="1" applyNumberFormat="1" applyFont="1" applyFill="1" applyBorder="1" applyAlignment="1">
      <alignment horizontal="center"/>
    </xf>
    <xf numFmtId="3" fontId="4" fillId="0" borderId="22" xfId="1" applyNumberFormat="1" applyFont="1" applyFill="1" applyBorder="1" applyAlignment="1">
      <alignment horizontal="center"/>
    </xf>
    <xf numFmtId="3" fontId="4" fillId="0" borderId="9" xfId="1" applyNumberFormat="1" applyFont="1" applyFill="1" applyBorder="1" applyAlignment="1">
      <alignment horizontal="center"/>
    </xf>
    <xf numFmtId="3" fontId="4" fillId="0" borderId="62" xfId="1" applyNumberFormat="1" applyFont="1" applyFill="1" applyBorder="1" applyAlignment="1">
      <alignment horizontal="center"/>
    </xf>
    <xf numFmtId="3" fontId="4" fillId="0" borderId="55" xfId="1" applyNumberFormat="1" applyFont="1" applyFill="1" applyBorder="1" applyAlignment="1">
      <alignment horizontal="center"/>
    </xf>
    <xf numFmtId="3" fontId="2" fillId="0" borderId="57" xfId="33" applyNumberFormat="1" applyFont="1" applyFill="1" applyBorder="1" applyAlignment="1">
      <alignment horizontal="center"/>
    </xf>
    <xf numFmtId="1" fontId="5" fillId="0" borderId="27" xfId="9" applyNumberFormat="1" applyFont="1" applyFill="1" applyBorder="1" applyAlignment="1">
      <alignment horizontal="center" wrapText="1"/>
    </xf>
    <xf numFmtId="3" fontId="1" fillId="0" borderId="48" xfId="1" applyNumberFormat="1" applyFont="1" applyFill="1" applyBorder="1" applyAlignment="1">
      <alignment horizontal="center"/>
    </xf>
    <xf numFmtId="3" fontId="1" fillId="0" borderId="7" xfId="1" applyNumberFormat="1" applyFont="1" applyFill="1" applyBorder="1" applyAlignment="1">
      <alignment horizontal="center"/>
    </xf>
    <xf numFmtId="3" fontId="1" fillId="0" borderId="51" xfId="1" applyNumberFormat="1" applyFont="1" applyFill="1" applyBorder="1" applyAlignment="1">
      <alignment horizontal="center"/>
    </xf>
    <xf numFmtId="3" fontId="2" fillId="0" borderId="63" xfId="1" applyNumberFormat="1" applyFont="1" applyFill="1" applyBorder="1" applyAlignment="1">
      <alignment horizontal="center"/>
    </xf>
    <xf numFmtId="0" fontId="2" fillId="0" borderId="41" xfId="33" applyFont="1" applyFill="1" applyBorder="1" applyAlignment="1">
      <alignment horizontal="center" vertical="top" wrapText="1"/>
    </xf>
    <xf numFmtId="0" fontId="35" fillId="0" borderId="0" xfId="25" applyFont="1" applyFill="1" applyBorder="1" applyAlignment="1">
      <alignment horizontal="center" wrapText="1"/>
    </xf>
    <xf numFmtId="0" fontId="36" fillId="0" borderId="0" xfId="25" applyFill="1" applyBorder="1" applyAlignment="1">
      <alignment horizontal="center"/>
    </xf>
    <xf numFmtId="0" fontId="35" fillId="0" borderId="0" xfId="23" applyFont="1" applyFill="1" applyBorder="1" applyAlignment="1">
      <alignment horizontal="center" wrapText="1"/>
    </xf>
    <xf numFmtId="0" fontId="36" fillId="0" borderId="0" xfId="23" applyFill="1" applyBorder="1" applyAlignment="1">
      <alignment horizontal="center"/>
    </xf>
    <xf numFmtId="0" fontId="35" fillId="0" borderId="11" xfId="26" applyFont="1" applyFill="1" applyBorder="1" applyAlignment="1">
      <alignment horizontal="center" wrapText="1"/>
    </xf>
    <xf numFmtId="0" fontId="35" fillId="0" borderId="35" xfId="26" applyFont="1" applyFill="1" applyBorder="1" applyAlignment="1">
      <alignment horizontal="center" wrapText="1"/>
    </xf>
    <xf numFmtId="0" fontId="26" fillId="0" borderId="0" xfId="21" applyFont="1" applyFill="1" applyBorder="1" applyAlignment="1">
      <alignment horizontal="right" wrapText="1"/>
    </xf>
    <xf numFmtId="3" fontId="5" fillId="0" borderId="64" xfId="10" applyNumberFormat="1" applyFont="1" applyFill="1" applyBorder="1" applyAlignment="1">
      <alignment horizontal="center"/>
    </xf>
    <xf numFmtId="3" fontId="1" fillId="0" borderId="0" xfId="33" applyNumberFormat="1" applyFont="1" applyFill="1" applyBorder="1" applyAlignment="1">
      <alignment horizontal="center"/>
    </xf>
    <xf numFmtId="3" fontId="4" fillId="0" borderId="46" xfId="1" applyNumberFormat="1" applyFont="1" applyFill="1" applyBorder="1" applyAlignment="1">
      <alignment horizontal="center"/>
    </xf>
    <xf numFmtId="3" fontId="4" fillId="0" borderId="34" xfId="1" applyNumberFormat="1" applyFont="1" applyFill="1" applyBorder="1" applyAlignment="1">
      <alignment horizontal="center"/>
    </xf>
    <xf numFmtId="3" fontId="4" fillId="0" borderId="38" xfId="1" applyNumberFormat="1" applyFont="1" applyFill="1" applyBorder="1" applyAlignment="1">
      <alignment horizontal="center"/>
    </xf>
    <xf numFmtId="165" fontId="0" fillId="0" borderId="0" xfId="0" applyNumberFormat="1" applyFill="1"/>
    <xf numFmtId="0" fontId="40" fillId="0" borderId="0" xfId="46" applyFont="1" applyFill="1" applyBorder="1" applyAlignment="1">
      <alignment horizontal="right" wrapText="1"/>
    </xf>
    <xf numFmtId="0" fontId="40" fillId="0" borderId="0" xfId="46" applyFont="1" applyFill="1" applyBorder="1" applyAlignment="1">
      <alignment horizontal="center"/>
    </xf>
    <xf numFmtId="0" fontId="41" fillId="0" borderId="0" xfId="46" applyFill="1" applyBorder="1"/>
    <xf numFmtId="0" fontId="40" fillId="0" borderId="0" xfId="47" applyFont="1" applyFill="1" applyBorder="1" applyAlignment="1">
      <alignment horizontal="right" wrapText="1"/>
    </xf>
    <xf numFmtId="0" fontId="40" fillId="0" borderId="0" xfId="47" applyFont="1" applyFill="1" applyBorder="1" applyAlignment="1">
      <alignment horizontal="center"/>
    </xf>
    <xf numFmtId="0" fontId="41" fillId="0" borderId="0" xfId="47" applyFill="1" applyBorder="1"/>
    <xf numFmtId="3" fontId="4" fillId="0" borderId="0" xfId="0" applyNumberFormat="1" applyFont="1" applyFill="1" applyBorder="1"/>
    <xf numFmtId="0" fontId="40" fillId="0" borderId="0" xfId="48" applyFont="1" applyFill="1" applyBorder="1" applyAlignment="1">
      <alignment horizontal="right" wrapText="1"/>
    </xf>
    <xf numFmtId="0" fontId="40" fillId="0" borderId="0" xfId="48" applyFont="1" applyFill="1" applyBorder="1" applyAlignment="1">
      <alignment horizontal="center"/>
    </xf>
    <xf numFmtId="0" fontId="41" fillId="0" borderId="0" xfId="48" applyFill="1" applyBorder="1"/>
    <xf numFmtId="3" fontId="1" fillId="0" borderId="3" xfId="1" applyNumberFormat="1" applyFont="1" applyFill="1" applyBorder="1" applyAlignment="1">
      <alignment horizontal="center"/>
    </xf>
    <xf numFmtId="164" fontId="0" fillId="0" borderId="0" xfId="1" applyNumberFormat="1" applyFont="1" applyFill="1"/>
    <xf numFmtId="165" fontId="0" fillId="0" borderId="0" xfId="42" applyNumberFormat="1" applyFont="1" applyFill="1" applyBorder="1"/>
    <xf numFmtId="0" fontId="1" fillId="0" borderId="0" xfId="0" applyFont="1" applyFill="1" applyBorder="1" applyAlignment="1">
      <alignment horizontal="center"/>
    </xf>
    <xf numFmtId="0" fontId="40" fillId="0" borderId="0" xfId="49" applyFont="1" applyFill="1" applyBorder="1" applyAlignment="1">
      <alignment horizontal="center"/>
    </xf>
    <xf numFmtId="0" fontId="40" fillId="0" borderId="0" xfId="49" applyFont="1" applyFill="1" applyBorder="1" applyAlignment="1">
      <alignment horizontal="right" wrapText="1"/>
    </xf>
    <xf numFmtId="0" fontId="41" fillId="0" borderId="0" xfId="49" applyFill="1" applyBorder="1"/>
    <xf numFmtId="0" fontId="4" fillId="0" borderId="30" xfId="1" applyNumberFormat="1" applyFont="1" applyFill="1" applyBorder="1" applyAlignment="1">
      <alignment horizontal="center" wrapText="1"/>
    </xf>
    <xf numFmtId="0" fontId="4" fillId="0" borderId="19" xfId="1" applyNumberFormat="1" applyFont="1" applyFill="1" applyBorder="1" applyAlignment="1">
      <alignment horizontal="center" wrapText="1"/>
    </xf>
    <xf numFmtId="0" fontId="40" fillId="0" borderId="0" xfId="50" applyFont="1" applyFill="1" applyBorder="1" applyAlignment="1">
      <alignment horizontal="right" wrapText="1"/>
    </xf>
    <xf numFmtId="0" fontId="40" fillId="0" borderId="0" xfId="50" applyFont="1" applyFill="1" applyBorder="1" applyAlignment="1">
      <alignment horizontal="center"/>
    </xf>
    <xf numFmtId="0" fontId="41" fillId="0" borderId="0" xfId="50" applyFill="1" applyBorder="1"/>
    <xf numFmtId="0" fontId="38" fillId="0" borderId="0" xfId="45" applyFont="1" applyFill="1" applyBorder="1" applyAlignment="1">
      <alignment horizontal="right" wrapText="1"/>
    </xf>
    <xf numFmtId="3" fontId="5" fillId="0" borderId="0" xfId="14" applyNumberFormat="1" applyFont="1" applyFill="1" applyBorder="1" applyAlignment="1">
      <alignment horizontal="center" wrapText="1"/>
    </xf>
    <xf numFmtId="0" fontId="40" fillId="0" borderId="0" xfId="56" applyFont="1" applyFill="1" applyBorder="1" applyAlignment="1">
      <alignment horizontal="right" wrapText="1"/>
    </xf>
    <xf numFmtId="0" fontId="38" fillId="0" borderId="0" xfId="45" applyFont="1" applyFill="1" applyBorder="1" applyAlignment="1">
      <alignment horizontal="center"/>
    </xf>
    <xf numFmtId="0" fontId="5" fillId="0" borderId="0" xfId="21" applyFont="1" applyFill="1" applyBorder="1"/>
    <xf numFmtId="0" fontId="37" fillId="0" borderId="0" xfId="45" applyFill="1" applyBorder="1"/>
    <xf numFmtId="0" fontId="40" fillId="0" borderId="0" xfId="56" applyFont="1" applyFill="1" applyBorder="1" applyAlignment="1">
      <alignment horizontal="center"/>
    </xf>
    <xf numFmtId="0" fontId="41" fillId="0" borderId="0" xfId="56" applyFill="1" applyBorder="1"/>
    <xf numFmtId="0" fontId="40" fillId="0" borderId="0" xfId="51" applyFont="1" applyFill="1" applyBorder="1" applyAlignment="1">
      <alignment horizontal="right" wrapText="1"/>
    </xf>
    <xf numFmtId="0" fontId="40" fillId="0" borderId="0" xfId="51" applyFont="1" applyFill="1" applyBorder="1" applyAlignment="1">
      <alignment horizontal="center"/>
    </xf>
    <xf numFmtId="0" fontId="41" fillId="0" borderId="0" xfId="51" applyFill="1" applyBorder="1"/>
    <xf numFmtId="0" fontId="40" fillId="0" borderId="0" xfId="53" applyFont="1" applyFill="1" applyBorder="1" applyAlignment="1">
      <alignment horizontal="right" wrapText="1"/>
    </xf>
    <xf numFmtId="0" fontId="40" fillId="0" borderId="0" xfId="53" applyFont="1" applyFill="1" applyBorder="1" applyAlignment="1">
      <alignment horizontal="center"/>
    </xf>
    <xf numFmtId="0" fontId="41" fillId="0" borderId="0" xfId="53" applyFill="1" applyBorder="1"/>
    <xf numFmtId="0" fontId="40" fillId="0" borderId="0" xfId="52" applyFont="1" applyFill="1" applyBorder="1" applyAlignment="1">
      <alignment horizontal="right" wrapText="1"/>
    </xf>
    <xf numFmtId="0" fontId="40" fillId="0" borderId="0" xfId="52" applyFont="1" applyFill="1" applyBorder="1" applyAlignment="1">
      <alignment horizontal="center"/>
    </xf>
    <xf numFmtId="0" fontId="41" fillId="0" borderId="0" xfId="52" applyFill="1" applyBorder="1"/>
    <xf numFmtId="0" fontId="5" fillId="0" borderId="7" xfId="26" applyFont="1" applyFill="1" applyBorder="1" applyAlignment="1">
      <alignment horizontal="center" wrapText="1"/>
    </xf>
    <xf numFmtId="0" fontId="40" fillId="0" borderId="0" xfId="54" applyFont="1" applyFill="1" applyBorder="1" applyAlignment="1">
      <alignment horizontal="right" wrapText="1"/>
    </xf>
    <xf numFmtId="0" fontId="40" fillId="0" borderId="0" xfId="54" applyFont="1" applyFill="1" applyBorder="1" applyAlignment="1">
      <alignment horizontal="center"/>
    </xf>
    <xf numFmtId="0" fontId="41" fillId="0" borderId="0" xfId="54" applyFill="1" applyBorder="1"/>
    <xf numFmtId="0" fontId="5" fillId="0" borderId="31" xfId="44" applyFont="1" applyFill="1" applyBorder="1" applyAlignment="1">
      <alignment horizontal="center" wrapText="1"/>
    </xf>
    <xf numFmtId="0" fontId="5" fillId="0" borderId="3" xfId="44" applyFont="1" applyFill="1" applyBorder="1" applyAlignment="1">
      <alignment horizontal="center" wrapText="1"/>
    </xf>
    <xf numFmtId="0" fontId="1" fillId="0" borderId="0" xfId="0" applyFont="1" applyAlignment="1">
      <alignment wrapText="1"/>
    </xf>
    <xf numFmtId="0" fontId="1" fillId="0" borderId="0" xfId="0" applyFont="1" applyAlignment="1">
      <alignment wrapText="1"/>
    </xf>
    <xf numFmtId="0" fontId="26" fillId="0" borderId="7" xfId="31" applyFont="1" applyFill="1" applyBorder="1" applyAlignment="1">
      <alignment horizontal="center" wrapText="1"/>
    </xf>
    <xf numFmtId="3" fontId="1" fillId="0" borderId="24" xfId="1" applyNumberFormat="1" applyFont="1" applyFill="1" applyBorder="1" applyAlignment="1">
      <alignment horizontal="center" wrapText="1"/>
    </xf>
    <xf numFmtId="3" fontId="1" fillId="0" borderId="25" xfId="1" applyNumberFormat="1" applyFont="1" applyFill="1" applyBorder="1" applyAlignment="1">
      <alignment horizontal="center" wrapText="1"/>
    </xf>
    <xf numFmtId="0" fontId="1" fillId="0" borderId="0" xfId="0" applyFont="1" applyAlignment="1">
      <alignment horizontal="right"/>
    </xf>
    <xf numFmtId="3" fontId="1" fillId="0" borderId="19"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165" fontId="1" fillId="0" borderId="9" xfId="42"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3" fontId="1" fillId="0" borderId="0" xfId="0" applyNumberFormat="1" applyFont="1" applyFill="1" applyBorder="1"/>
    <xf numFmtId="0" fontId="26" fillId="0" borderId="0" xfId="39" applyFont="1" applyFill="1" applyBorder="1" applyAlignment="1">
      <alignment horizontal="center"/>
    </xf>
    <xf numFmtId="0" fontId="26" fillId="0" borderId="0" xfId="39" applyFont="1" applyFill="1" applyBorder="1" applyAlignment="1">
      <alignment horizontal="right" wrapText="1"/>
    </xf>
    <xf numFmtId="0" fontId="5" fillId="0" borderId="0" xfId="39" applyFont="1" applyFill="1" applyBorder="1"/>
    <xf numFmtId="0" fontId="26" fillId="0" borderId="0" xfId="55" applyFont="1" applyFill="1" applyBorder="1" applyAlignment="1">
      <alignment horizontal="center"/>
    </xf>
    <xf numFmtId="0" fontId="26" fillId="0" borderId="0" xfId="55" applyFont="1" applyFill="1" applyBorder="1" applyAlignment="1">
      <alignment horizontal="right" wrapText="1"/>
    </xf>
    <xf numFmtId="0" fontId="5" fillId="0" borderId="0" xfId="55" applyFont="1" applyFill="1" applyBorder="1"/>
    <xf numFmtId="0" fontId="1" fillId="0" borderId="0" xfId="0" applyFont="1" applyAlignment="1">
      <alignment horizontal="center" wrapText="1"/>
    </xf>
    <xf numFmtId="0" fontId="23" fillId="0" borderId="29" xfId="32" applyFont="1" applyFill="1" applyBorder="1" applyAlignment="1">
      <alignment horizontal="left" wrapText="1"/>
    </xf>
    <xf numFmtId="0" fontId="23" fillId="0" borderId="15" xfId="32" applyFont="1" applyFill="1" applyBorder="1" applyAlignment="1">
      <alignment horizontal="left"/>
    </xf>
    <xf numFmtId="0" fontId="23" fillId="0" borderId="10" xfId="32" applyFont="1" applyFill="1" applyBorder="1" applyAlignment="1">
      <alignment horizontal="left"/>
    </xf>
    <xf numFmtId="0" fontId="1" fillId="0" borderId="3" xfId="0" applyFont="1" applyBorder="1" applyAlignment="1">
      <alignment horizontal="left" wrapText="1"/>
    </xf>
    <xf numFmtId="0" fontId="1" fillId="0" borderId="3" xfId="0" applyFont="1" applyBorder="1" applyAlignment="1">
      <alignment horizontal="left"/>
    </xf>
    <xf numFmtId="0" fontId="1" fillId="0" borderId="31" xfId="0" applyFont="1" applyBorder="1" applyAlignment="1">
      <alignment horizontal="left" wrapText="1"/>
    </xf>
    <xf numFmtId="0" fontId="23" fillId="0" borderId="0" xfId="32" applyFont="1" applyFill="1" applyBorder="1" applyAlignment="1">
      <alignment horizontal="center" wrapText="1"/>
    </xf>
    <xf numFmtId="0" fontId="23" fillId="0" borderId="0" xfId="32" applyFont="1" applyFill="1" applyBorder="1" applyAlignment="1">
      <alignment horizontal="center"/>
    </xf>
    <xf numFmtId="3" fontId="23" fillId="0" borderId="0" xfId="32" applyNumberFormat="1" applyFont="1" applyFill="1" applyBorder="1" applyAlignment="1">
      <alignment horizontal="center" wrapText="1"/>
    </xf>
    <xf numFmtId="0" fontId="26" fillId="0" borderId="0" xfId="44" applyFont="1" applyFill="1" applyBorder="1" applyAlignment="1">
      <alignment horizontal="center" wrapText="1"/>
    </xf>
    <xf numFmtId="0" fontId="1" fillId="0" borderId="3"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1" fillId="0" borderId="0" xfId="3" applyAlignment="1" applyProtection="1">
      <alignment wrapText="1"/>
    </xf>
    <xf numFmtId="0" fontId="4" fillId="0" borderId="0" xfId="0" applyFont="1" applyAlignment="1">
      <alignment horizontal="center" wrapText="1"/>
    </xf>
    <xf numFmtId="0" fontId="2" fillId="0" borderId="48" xfId="33" applyFont="1" applyFill="1" applyBorder="1" applyAlignment="1">
      <alignment horizontal="center" wrapText="1"/>
    </xf>
    <xf numFmtId="0" fontId="2" fillId="0" borderId="51" xfId="33" applyFont="1" applyFill="1" applyBorder="1" applyAlignment="1">
      <alignment horizontal="center" wrapText="1"/>
    </xf>
    <xf numFmtId="0" fontId="2" fillId="0" borderId="53" xfId="33" applyFont="1" applyFill="1" applyBorder="1" applyAlignment="1">
      <alignment horizontal="center" vertical="center" wrapText="1"/>
    </xf>
    <xf numFmtId="0" fontId="2" fillId="0" borderId="55" xfId="33" applyFont="1" applyFill="1" applyBorder="1" applyAlignment="1">
      <alignment horizontal="center" vertical="center" wrapText="1"/>
    </xf>
    <xf numFmtId="0" fontId="2" fillId="0" borderId="24" xfId="33" applyFont="1" applyFill="1" applyBorder="1" applyAlignment="1">
      <alignment horizontal="center"/>
    </xf>
    <xf numFmtId="0" fontId="2" fillId="0" borderId="25" xfId="33" applyFont="1" applyFill="1" applyBorder="1" applyAlignment="1">
      <alignment horizontal="center"/>
    </xf>
    <xf numFmtId="0" fontId="2" fillId="0" borderId="8" xfId="33" applyFont="1" applyFill="1" applyBorder="1" applyAlignment="1">
      <alignment horizontal="center"/>
    </xf>
    <xf numFmtId="0" fontId="2" fillId="0" borderId="50" xfId="33" applyFont="1" applyFill="1" applyBorder="1" applyAlignment="1">
      <alignment horizontal="center"/>
    </xf>
    <xf numFmtId="0" fontId="2" fillId="0" borderId="60" xfId="33" applyFont="1" applyFill="1" applyBorder="1" applyAlignment="1">
      <alignment horizontal="center"/>
    </xf>
    <xf numFmtId="0" fontId="1" fillId="0" borderId="0" xfId="33" applyFont="1" applyFill="1" applyAlignment="1">
      <alignment horizontal="left" wrapText="1"/>
    </xf>
    <xf numFmtId="0" fontId="2" fillId="0" borderId="0" xfId="33" applyFont="1" applyFill="1" applyAlignment="1">
      <alignment horizontal="left" vertical="top" wrapText="1"/>
    </xf>
    <xf numFmtId="0" fontId="2" fillId="0" borderId="39" xfId="33" applyFont="1" applyFill="1" applyBorder="1" applyAlignment="1">
      <alignment horizontal="center"/>
    </xf>
    <xf numFmtId="0" fontId="2" fillId="0" borderId="48" xfId="33" applyFont="1" applyFill="1" applyBorder="1" applyAlignment="1">
      <alignment horizontal="center" vertical="center" wrapText="1"/>
    </xf>
    <xf numFmtId="0" fontId="2" fillId="0" borderId="51" xfId="33" applyFont="1" applyFill="1" applyBorder="1" applyAlignment="1">
      <alignment horizontal="center" vertical="center" wrapText="1"/>
    </xf>
    <xf numFmtId="0" fontId="2" fillId="0" borderId="46" xfId="33" applyFont="1" applyFill="1" applyBorder="1" applyAlignment="1">
      <alignment horizontal="center"/>
    </xf>
    <xf numFmtId="0" fontId="1"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xf numFmtId="0" fontId="2" fillId="0" borderId="58" xfId="0" applyFont="1" applyFill="1" applyBorder="1" applyAlignment="1">
      <alignment horizontal="center" wrapText="1"/>
    </xf>
    <xf numFmtId="0" fontId="2" fillId="0" borderId="59"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52" xfId="0" applyFont="1" applyFill="1" applyBorder="1" applyAlignment="1">
      <alignment horizontal="center" vertical="top" wrapText="1"/>
    </xf>
    <xf numFmtId="0" fontId="0" fillId="0" borderId="3" xfId="0" applyBorder="1" applyAlignment="1">
      <alignment horizontal="center"/>
    </xf>
    <xf numFmtId="0" fontId="4" fillId="0" borderId="0" xfId="33" applyFont="1" applyFill="1" applyAlignment="1">
      <alignment horizontal="left" wrapText="1"/>
    </xf>
    <xf numFmtId="0" fontId="2" fillId="0" borderId="11" xfId="33" applyFont="1" applyFill="1" applyBorder="1" applyAlignment="1">
      <alignment horizontal="center" wrapText="1"/>
    </xf>
    <xf numFmtId="0" fontId="2" fillId="0" borderId="46"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50" xfId="0" applyFont="1" applyFill="1" applyBorder="1" applyAlignment="1">
      <alignment horizontal="center" wrapText="1"/>
    </xf>
    <xf numFmtId="0" fontId="2" fillId="0" borderId="56" xfId="0" applyFont="1" applyFill="1" applyBorder="1" applyAlignment="1">
      <alignment horizontal="center" wrapText="1"/>
    </xf>
    <xf numFmtId="0" fontId="7" fillId="0" borderId="0" xfId="0" applyFont="1" applyFill="1" applyAlignment="1">
      <alignment horizontal="left" vertical="top" wrapText="1"/>
    </xf>
    <xf numFmtId="0" fontId="2" fillId="0" borderId="48" xfId="0" applyFont="1" applyFill="1" applyBorder="1" applyAlignment="1">
      <alignment horizontal="center" wrapText="1"/>
    </xf>
    <xf numFmtId="0" fontId="2" fillId="0" borderId="51" xfId="0" applyFont="1" applyFill="1" applyBorder="1" applyAlignment="1">
      <alignment horizontal="center" wrapText="1"/>
    </xf>
    <xf numFmtId="0" fontId="9" fillId="0" borderId="0" xfId="0" applyFont="1" applyFill="1" applyAlignment="1">
      <alignment horizontal="left" wrapText="1"/>
    </xf>
    <xf numFmtId="0" fontId="2" fillId="0" borderId="50"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53" xfId="0" applyFont="1" applyFill="1" applyBorder="1" applyAlignment="1">
      <alignment horizontal="center" vertical="top" wrapText="1"/>
    </xf>
    <xf numFmtId="0" fontId="6" fillId="9" borderId="24" xfId="0" applyFont="1" applyFill="1" applyBorder="1" applyAlignment="1">
      <alignment horizontal="center" vertical="top" wrapText="1"/>
    </xf>
    <xf numFmtId="0" fontId="6" fillId="9" borderId="25" xfId="0" applyFont="1" applyFill="1" applyBorder="1" applyAlignment="1">
      <alignment horizontal="center" vertical="top" wrapText="1"/>
    </xf>
    <xf numFmtId="0" fontId="6" fillId="9" borderId="8" xfId="0" applyFont="1" applyFill="1" applyBorder="1" applyAlignment="1">
      <alignment horizontal="center" vertical="top" wrapText="1"/>
    </xf>
    <xf numFmtId="0" fontId="6" fillId="9" borderId="46" xfId="0" applyFont="1" applyFill="1" applyBorder="1" applyAlignment="1">
      <alignment horizontal="center" vertical="top" wrapText="1"/>
    </xf>
    <xf numFmtId="0" fontId="6" fillId="9" borderId="48" xfId="0" applyFont="1" applyFill="1" applyBorder="1" applyAlignment="1">
      <alignment horizontal="center" wrapText="1"/>
    </xf>
    <xf numFmtId="0" fontId="6" fillId="9" borderId="51" xfId="0" applyFont="1" applyFill="1" applyBorder="1" applyAlignment="1">
      <alignment horizontal="center" wrapText="1"/>
    </xf>
    <xf numFmtId="0" fontId="6" fillId="9" borderId="39" xfId="0" applyFont="1" applyFill="1" applyBorder="1" applyAlignment="1">
      <alignment horizontal="center" vertical="top" wrapText="1"/>
    </xf>
    <xf numFmtId="0" fontId="9" fillId="0" borderId="0" xfId="0" applyFont="1" applyFill="1" applyAlignment="1">
      <alignment wrapText="1"/>
    </xf>
    <xf numFmtId="0" fontId="7" fillId="0" borderId="0" xfId="0" applyFont="1" applyFill="1" applyAlignment="1">
      <alignment horizontal="left" wrapText="1"/>
    </xf>
    <xf numFmtId="0" fontId="2" fillId="0" borderId="28" xfId="0" applyFont="1" applyFill="1" applyBorder="1" applyAlignment="1">
      <alignment horizontal="center" wrapText="1"/>
    </xf>
    <xf numFmtId="0" fontId="2" fillId="0" borderId="2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1" fillId="0" borderId="0" xfId="0" applyFont="1" applyAlignment="1">
      <alignment horizontal="left" wrapText="1"/>
    </xf>
  </cellXfs>
  <cellStyles count="57">
    <cellStyle name="Comma" xfId="1" builtinId="3"/>
    <cellStyle name="Comma 2" xfId="2"/>
    <cellStyle name="Hyperlink" xfId="3" builtinId="8"/>
    <cellStyle name="Normal" xfId="0" builtinId="0"/>
    <cellStyle name="Normal 2" xfId="4"/>
    <cellStyle name="Normal 2 2" xfId="5"/>
    <cellStyle name="Normal 3" xfId="6"/>
    <cellStyle name="Normal 4" xfId="7"/>
    <cellStyle name="Normal_(1) Tests" xfId="8"/>
    <cellStyle name="Normal_(1) VINs with diesel" xfId="9"/>
    <cellStyle name="Normal_(2)(Diesel)" xfId="10"/>
    <cellStyle name="Normal_(2)(i) MA31" xfId="11"/>
    <cellStyle name="Normal_(2)(i) OBD" xfId="12"/>
    <cellStyle name="Normal_(2)(i) OBD_1" xfId="13"/>
    <cellStyle name="Normal_(2)(i) OBD_2" xfId="14"/>
    <cellStyle name="Normal_(2)(i) Trans" xfId="15"/>
    <cellStyle name="Normal_(2)(ii) OBD_1" xfId="16"/>
    <cellStyle name="Normal_(2)(ii) OBD_2" xfId="46"/>
    <cellStyle name="Normal_(2)(iii) OBD" xfId="17"/>
    <cellStyle name="Normal_(2)(iii) OBD_1" xfId="18"/>
    <cellStyle name="Normal_(2)(iii) OBD_3" xfId="47"/>
    <cellStyle name="Normal_(2)(iv) OBD" xfId="19"/>
    <cellStyle name="Normal_(2)(iv) OBD_2" xfId="48"/>
    <cellStyle name="Normal_(2)(vi) No Outcome" xfId="20"/>
    <cellStyle name="Normal_(2)(vi) No Outcome_1" xfId="45"/>
    <cellStyle name="Normal_(2)(vi) No Outcome_2" xfId="21"/>
    <cellStyle name="Normal_(2)(vi) No Outcome_3" xfId="56"/>
    <cellStyle name="Normal_(2)(xi) Pass OBD" xfId="49"/>
    <cellStyle name="Normal_(2)(xi) Pass OBD_1" xfId="22"/>
    <cellStyle name="Normal_(2)(xi) Pass OBD_2" xfId="23"/>
    <cellStyle name="Normal_(2)(xii) Fail OBD" xfId="24"/>
    <cellStyle name="Normal_(2)(xii) Fail OBD_1" xfId="25"/>
    <cellStyle name="Normal_(2)(xii) Fail OBD_3" xfId="50"/>
    <cellStyle name="Normal_(2)(xix) MIL on no DTCs" xfId="26"/>
    <cellStyle name="Normal_(2)(xix) MIL on no DTCs_2" xfId="51"/>
    <cellStyle name="Normal_(2)(xxi) MIL on w DTCs " xfId="27"/>
    <cellStyle name="Normal_(2)(xxi) MIL on w DTCs _2" xfId="53"/>
    <cellStyle name="Normal_(2)(xxii) MIL off no DTCs " xfId="28"/>
    <cellStyle name="Normal_(2)(xxii) MIL off no DTCs _2" xfId="52"/>
    <cellStyle name="Normal_(2)(xxiii) Not Ready Failures" xfId="54"/>
    <cellStyle name="Normal_(2)(xxiii) Not Ready Failures_1" xfId="29"/>
    <cellStyle name="Normal_(2)(xxiii) Not Ready Turnaways" xfId="30"/>
    <cellStyle name="Normal_(2)(xxiii) Not Ready Turnaways_1" xfId="31"/>
    <cellStyle name="Normal_(2)(xxiii) Not Ready Turnaways_3" xfId="55"/>
    <cellStyle name="Normal_(2)(xxiv)Alternative OBD Tests_1" xfId="44"/>
    <cellStyle name="Normal_(2)(xxiv)OBD Exceptions" xfId="32"/>
    <cellStyle name="Normal_2003_EPA_Test_Data_Report_Tables_DRAFT_2_Formatted" xfId="33"/>
    <cellStyle name="Normal_Diesel results 2003" xfId="34"/>
    <cellStyle name="Normal_NoKnownOut_InitialFailed_Paul" xfId="35"/>
    <cellStyle name="Normal_QA" xfId="36"/>
    <cellStyle name="Normal_Sheet1" xfId="37"/>
    <cellStyle name="Normal_Sheet1 2" xfId="38"/>
    <cellStyle name="Normal_Sheet2" xfId="39"/>
    <cellStyle name="Normal_worksheet" xfId="40"/>
    <cellStyle name="Normal_xtra" xfId="41"/>
    <cellStyle name="Percent" xfId="42" builtinId="5"/>
    <cellStyle name="Percent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2005 Failure Rate by Model Year</a:t>
            </a:r>
            <a:endParaRPr lang="en-US" sz="1200" b="0" i="0" u="none" strike="noStrike" baseline="0">
              <a:solidFill>
                <a:srgbClr val="000000"/>
              </a:solidFill>
              <a:latin typeface="Arial"/>
              <a:cs typeface="Arial"/>
            </a:endParaRPr>
          </a:p>
          <a:p>
            <a:pPr>
              <a:defRPr sz="1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27121771217712176"/>
          <c:y val="3.2345013477089242E-2"/>
        </c:manualLayout>
      </c:layout>
      <c:overlay val="0"/>
      <c:spPr>
        <a:noFill/>
        <a:ln w="25400">
          <a:noFill/>
        </a:ln>
      </c:spPr>
    </c:title>
    <c:autoTitleDeleted val="0"/>
    <c:plotArea>
      <c:layout>
        <c:manualLayout>
          <c:layoutTarget val="inner"/>
          <c:xMode val="edge"/>
          <c:yMode val="edge"/>
          <c:x val="0.14022140221402221"/>
          <c:y val="0.18059299191374664"/>
          <c:w val="0.81549815498154976"/>
          <c:h val="0.6118598382749503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(xtra!$A$6:$A$17,xtra!$A$19:$A$29)</c:f>
              <c:numCache>
                <c:formatCode>General</c:formatCode>
                <c:ptCount val="2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numCache>
            </c:numRef>
          </c:cat>
          <c:val>
            <c:numRef>
              <c:f>(xtra!$J$6:$J$17,xtra!$J$19:$J$29)</c:f>
              <c:numCache>
                <c:formatCode>0.0%</c:formatCode>
                <c:ptCount val="23"/>
                <c:pt idx="0">
                  <c:v>0.24158285964145168</c:v>
                </c:pt>
                <c:pt idx="1">
                  <c:v>0.2018379468788524</c:v>
                </c:pt>
                <c:pt idx="2">
                  <c:v>0.20426042050903725</c:v>
                </c:pt>
                <c:pt idx="3">
                  <c:v>0.1589104910395969</c:v>
                </c:pt>
                <c:pt idx="4">
                  <c:v>0.17168965820226695</c:v>
                </c:pt>
                <c:pt idx="5">
                  <c:v>0.14014808953199187</c:v>
                </c:pt>
                <c:pt idx="6">
                  <c:v>0.13817359628187414</c:v>
                </c:pt>
                <c:pt idx="7">
                  <c:v>0.15748628904641132</c:v>
                </c:pt>
                <c:pt idx="8">
                  <c:v>0.15146724631953365</c:v>
                </c:pt>
                <c:pt idx="9">
                  <c:v>0.11555181128896377</c:v>
                </c:pt>
                <c:pt idx="10">
                  <c:v>8.1365618890058652E-2</c:v>
                </c:pt>
                <c:pt idx="11">
                  <c:v>5.4247492560343877E-2</c:v>
                </c:pt>
                <c:pt idx="12">
                  <c:v>0.17981791814373188</c:v>
                </c:pt>
                <c:pt idx="13">
                  <c:v>0.14199419678185177</c:v>
                </c:pt>
                <c:pt idx="14">
                  <c:v>0.11709344297387671</c:v>
                </c:pt>
                <c:pt idx="15">
                  <c:v>8.5505176722599066E-2</c:v>
                </c:pt>
                <c:pt idx="16">
                  <c:v>7.0499234997449992E-2</c:v>
                </c:pt>
                <c:pt idx="17">
                  <c:v>6.9585194341756945E-2</c:v>
                </c:pt>
                <c:pt idx="18">
                  <c:v>3.9352481635508571E-2</c:v>
                </c:pt>
                <c:pt idx="19">
                  <c:v>3.2234343789099368E-2</c:v>
                </c:pt>
                <c:pt idx="20">
                  <c:v>3.4111450173958675E-2</c:v>
                </c:pt>
                <c:pt idx="21">
                  <c:v>2.770913510228884E-2</c:v>
                </c:pt>
                <c:pt idx="22">
                  <c:v>4.6153846153846156E-2</c:v>
                </c:pt>
              </c:numCache>
            </c:numRef>
          </c:val>
          <c:smooth val="0"/>
        </c:ser>
        <c:dLbls>
          <c:showLegendKey val="0"/>
          <c:showVal val="0"/>
          <c:showCatName val="0"/>
          <c:showSerName val="0"/>
          <c:showPercent val="0"/>
          <c:showBubbleSize val="0"/>
        </c:dLbls>
        <c:marker val="1"/>
        <c:smooth val="0"/>
        <c:axId val="40633088"/>
        <c:axId val="40635392"/>
      </c:lineChart>
      <c:catAx>
        <c:axId val="40633088"/>
        <c:scaling>
          <c:orientation val="minMax"/>
        </c:scaling>
        <c:delete val="0"/>
        <c:axPos val="b"/>
        <c:title>
          <c:tx>
            <c:rich>
              <a:bodyPr/>
              <a:lstStyle/>
              <a:p>
                <a:pPr>
                  <a:defRPr sz="1100" b="1" i="0" u="none" strike="noStrike" baseline="0">
                    <a:solidFill>
                      <a:srgbClr val="000000"/>
                    </a:solidFill>
                    <a:latin typeface="Arial"/>
                    <a:ea typeface="Arial"/>
                    <a:cs typeface="Arial"/>
                  </a:defRPr>
                </a:pPr>
                <a:r>
                  <a:t>Model Year</a:t>
                </a:r>
              </a:p>
            </c:rich>
          </c:tx>
          <c:layout>
            <c:manualLayout>
              <c:xMode val="edge"/>
              <c:yMode val="edge"/>
              <c:x val="0.47047970479705065"/>
              <c:y val="0.884097035040431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0635392"/>
        <c:crosses val="autoZero"/>
        <c:auto val="1"/>
        <c:lblAlgn val="ctr"/>
        <c:lblOffset val="100"/>
        <c:tickLblSkip val="1"/>
        <c:tickMarkSkip val="1"/>
        <c:noMultiLvlLbl val="0"/>
      </c:catAx>
      <c:valAx>
        <c:axId val="4063539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t>Failure Rate</a:t>
                </a:r>
              </a:p>
            </c:rich>
          </c:tx>
          <c:layout>
            <c:manualLayout>
              <c:xMode val="edge"/>
              <c:yMode val="edge"/>
              <c:x val="2.9520295202952029E-2"/>
              <c:y val="0.363881401617254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6330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Opacity'!$A$11:$A$42</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'(2)(i) Opacity'!$D$11:$D$42</c:f>
              <c:numCache>
                <c:formatCode>0.0%</c:formatCode>
                <c:ptCount val="32"/>
                <c:pt idx="0">
                  <c:v>0</c:v>
                </c:pt>
                <c:pt idx="1">
                  <c:v>4.3478260869565216E-2</c:v>
                </c:pt>
                <c:pt idx="2">
                  <c:v>0</c:v>
                </c:pt>
                <c:pt idx="3">
                  <c:v>0</c:v>
                </c:pt>
                <c:pt idx="4">
                  <c:v>5.8823529411764705E-2</c:v>
                </c:pt>
                <c:pt idx="5">
                  <c:v>1.8181818181818181E-2</c:v>
                </c:pt>
                <c:pt idx="6">
                  <c:v>2.7777777777777776E-2</c:v>
                </c:pt>
                <c:pt idx="7">
                  <c:v>5.7142857142857141E-2</c:v>
                </c:pt>
                <c:pt idx="8">
                  <c:v>0</c:v>
                </c:pt>
                <c:pt idx="9">
                  <c:v>1.1363636363636364E-2</c:v>
                </c:pt>
                <c:pt idx="10">
                  <c:v>4.142011834319527E-2</c:v>
                </c:pt>
                <c:pt idx="11">
                  <c:v>2.2727272727272728E-2</c:v>
                </c:pt>
                <c:pt idx="12">
                  <c:v>1.6666666666666666E-2</c:v>
                </c:pt>
                <c:pt idx="13">
                  <c:v>1.9723865877712032E-2</c:v>
                </c:pt>
                <c:pt idx="14">
                  <c:v>5.2132701421800945E-2</c:v>
                </c:pt>
                <c:pt idx="15">
                  <c:v>1.2802275960170697E-2</c:v>
                </c:pt>
                <c:pt idx="16">
                  <c:v>3.0303030303030304E-2</c:v>
                </c:pt>
                <c:pt idx="17">
                  <c:v>2.1963824289405683E-2</c:v>
                </c:pt>
                <c:pt idx="18">
                  <c:v>1.7814726840855107E-2</c:v>
                </c:pt>
                <c:pt idx="19">
                  <c:v>1.1029411764705883E-2</c:v>
                </c:pt>
                <c:pt idx="20">
                  <c:v>1.7424975798644726E-2</c:v>
                </c:pt>
                <c:pt idx="21">
                  <c:v>1.346045989904655E-2</c:v>
                </c:pt>
                <c:pt idx="22">
                  <c:v>4.4362292051756003E-3</c:v>
                </c:pt>
              </c:numCache>
            </c:numRef>
          </c:val>
          <c:smooth val="0"/>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Opacity'!$G$11:$G$42</c:f>
              <c:numCache>
                <c:formatCode>0.0%</c:formatCode>
                <c:ptCount val="32"/>
                <c:pt idx="0">
                  <c:v>2.0161290322580645E-2</c:v>
                </c:pt>
                <c:pt idx="1">
                  <c:v>2.4122807017543858E-2</c:v>
                </c:pt>
                <c:pt idx="2">
                  <c:v>3.231597845601436E-2</c:v>
                </c:pt>
                <c:pt idx="3">
                  <c:v>3.0235162374020158E-2</c:v>
                </c:pt>
                <c:pt idx="4">
                  <c:v>3.5752979414951244E-2</c:v>
                </c:pt>
                <c:pt idx="5">
                  <c:v>2.3224043715846996E-2</c:v>
                </c:pt>
                <c:pt idx="6">
                  <c:v>3.2000000000000001E-2</c:v>
                </c:pt>
                <c:pt idx="7">
                  <c:v>4.4315992292870907E-2</c:v>
                </c:pt>
                <c:pt idx="8">
                  <c:v>2.1235521235521235E-2</c:v>
                </c:pt>
                <c:pt idx="9">
                  <c:v>2.8967254408060455E-2</c:v>
                </c:pt>
                <c:pt idx="10">
                  <c:v>2.2667829119442023E-2</c:v>
                </c:pt>
                <c:pt idx="11">
                  <c:v>1.5010351966873706E-2</c:v>
                </c:pt>
                <c:pt idx="12">
                  <c:v>1.4341590612777053E-2</c:v>
                </c:pt>
                <c:pt idx="13">
                  <c:v>2.3189777567439659E-2</c:v>
                </c:pt>
                <c:pt idx="14">
                  <c:v>1.8453427065026361E-2</c:v>
                </c:pt>
                <c:pt idx="15">
                  <c:v>1.2080942313500454E-2</c:v>
                </c:pt>
                <c:pt idx="16">
                  <c:v>1.3885317562355361E-2</c:v>
                </c:pt>
                <c:pt idx="17">
                  <c:v>1.3755158184319119E-2</c:v>
                </c:pt>
                <c:pt idx="18">
                  <c:v>1.125989044430919E-2</c:v>
                </c:pt>
                <c:pt idx="19">
                  <c:v>1.9748653500897665E-2</c:v>
                </c:pt>
                <c:pt idx="20">
                  <c:v>2.0985010706638114E-2</c:v>
                </c:pt>
                <c:pt idx="21">
                  <c:v>2.6034236804564907E-2</c:v>
                </c:pt>
                <c:pt idx="22">
                  <c:v>2.256272099680081E-2</c:v>
                </c:pt>
                <c:pt idx="23">
                  <c:v>1.9590382902938557E-2</c:v>
                </c:pt>
                <c:pt idx="24">
                  <c:v>2.1161417322834646E-2</c:v>
                </c:pt>
                <c:pt idx="25">
                  <c:v>1.3879709187045605E-2</c:v>
                </c:pt>
                <c:pt idx="26">
                  <c:v>5.1020408163265302E-3</c:v>
                </c:pt>
                <c:pt idx="27">
                  <c:v>4.6239210850801482E-3</c:v>
                </c:pt>
                <c:pt idx="28">
                  <c:v>2.4345709068776629E-3</c:v>
                </c:pt>
                <c:pt idx="29">
                  <c:v>4.4204322200392925E-3</c:v>
                </c:pt>
                <c:pt idx="30">
                  <c:v>2.4509803921568627E-3</c:v>
                </c:pt>
                <c:pt idx="31">
                  <c:v>0</c:v>
                </c:pt>
              </c:numCache>
            </c:numRef>
          </c:val>
          <c:smooth val="0"/>
        </c:ser>
        <c:dLbls>
          <c:showLegendKey val="0"/>
          <c:showVal val="0"/>
          <c:showCatName val="0"/>
          <c:showSerName val="0"/>
          <c:showPercent val="0"/>
          <c:showBubbleSize val="0"/>
        </c:dLbls>
        <c:marker val="1"/>
        <c:smooth val="0"/>
        <c:axId val="90162304"/>
        <c:axId val="90164608"/>
      </c:lineChart>
      <c:catAx>
        <c:axId val="901623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90164608"/>
        <c:crosses val="autoZero"/>
        <c:auto val="1"/>
        <c:lblAlgn val="ctr"/>
        <c:lblOffset val="100"/>
        <c:tickLblSkip val="2"/>
        <c:tickMarkSkip val="1"/>
        <c:noMultiLvlLbl val="0"/>
      </c:catAx>
      <c:valAx>
        <c:axId val="90164608"/>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162304"/>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Opacity'!$A$11:$A$41</c:f>
              <c:numCache>
                <c:formatCode>0</c:formatCode>
                <c:ptCount val="3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numCache>
            </c:numRef>
          </c:cat>
          <c:val>
            <c:numRef>
              <c:f>'(2)(i) Opacity'!$B$11:$B$41</c:f>
              <c:numCache>
                <c:formatCode>#,##0</c:formatCode>
                <c:ptCount val="31"/>
                <c:pt idx="0">
                  <c:v>0</c:v>
                </c:pt>
                <c:pt idx="1">
                  <c:v>1</c:v>
                </c:pt>
                <c:pt idx="2">
                  <c:v>0</c:v>
                </c:pt>
                <c:pt idx="3">
                  <c:v>0</c:v>
                </c:pt>
                <c:pt idx="4">
                  <c:v>3</c:v>
                </c:pt>
                <c:pt idx="5">
                  <c:v>1</c:v>
                </c:pt>
                <c:pt idx="6">
                  <c:v>1</c:v>
                </c:pt>
                <c:pt idx="7">
                  <c:v>2</c:v>
                </c:pt>
                <c:pt idx="8">
                  <c:v>0</c:v>
                </c:pt>
                <c:pt idx="9">
                  <c:v>1</c:v>
                </c:pt>
                <c:pt idx="10">
                  <c:v>7</c:v>
                </c:pt>
                <c:pt idx="11">
                  <c:v>5</c:v>
                </c:pt>
                <c:pt idx="12">
                  <c:v>4</c:v>
                </c:pt>
                <c:pt idx="13">
                  <c:v>10</c:v>
                </c:pt>
                <c:pt idx="14">
                  <c:v>11</c:v>
                </c:pt>
                <c:pt idx="15">
                  <c:v>9</c:v>
                </c:pt>
                <c:pt idx="16">
                  <c:v>21</c:v>
                </c:pt>
                <c:pt idx="17">
                  <c:v>17</c:v>
                </c:pt>
                <c:pt idx="18">
                  <c:v>15</c:v>
                </c:pt>
                <c:pt idx="19">
                  <c:v>9</c:v>
                </c:pt>
                <c:pt idx="20">
                  <c:v>18</c:v>
                </c:pt>
                <c:pt idx="21">
                  <c:v>24</c:v>
                </c:pt>
                <c:pt idx="22">
                  <c:v>12</c:v>
                </c:pt>
              </c:numCache>
            </c:numRef>
          </c:val>
          <c:smooth val="0"/>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Opacity'!$E$11:$E$41</c:f>
              <c:numCache>
                <c:formatCode>#,##0</c:formatCode>
                <c:ptCount val="31"/>
                <c:pt idx="0">
                  <c:v>5</c:v>
                </c:pt>
                <c:pt idx="1">
                  <c:v>11</c:v>
                </c:pt>
                <c:pt idx="2">
                  <c:v>18</c:v>
                </c:pt>
                <c:pt idx="3">
                  <c:v>27</c:v>
                </c:pt>
                <c:pt idx="4">
                  <c:v>33</c:v>
                </c:pt>
                <c:pt idx="5">
                  <c:v>17</c:v>
                </c:pt>
                <c:pt idx="6">
                  <c:v>20</c:v>
                </c:pt>
                <c:pt idx="7">
                  <c:v>23</c:v>
                </c:pt>
                <c:pt idx="8">
                  <c:v>11</c:v>
                </c:pt>
                <c:pt idx="9">
                  <c:v>23</c:v>
                </c:pt>
                <c:pt idx="10">
                  <c:v>26</c:v>
                </c:pt>
                <c:pt idx="11">
                  <c:v>29</c:v>
                </c:pt>
                <c:pt idx="12">
                  <c:v>22</c:v>
                </c:pt>
                <c:pt idx="13">
                  <c:v>49</c:v>
                </c:pt>
                <c:pt idx="14">
                  <c:v>42</c:v>
                </c:pt>
                <c:pt idx="15">
                  <c:v>40</c:v>
                </c:pt>
                <c:pt idx="16">
                  <c:v>54</c:v>
                </c:pt>
                <c:pt idx="17">
                  <c:v>50</c:v>
                </c:pt>
                <c:pt idx="18">
                  <c:v>37</c:v>
                </c:pt>
                <c:pt idx="19">
                  <c:v>66</c:v>
                </c:pt>
                <c:pt idx="20">
                  <c:v>98</c:v>
                </c:pt>
                <c:pt idx="21">
                  <c:v>146</c:v>
                </c:pt>
                <c:pt idx="22">
                  <c:v>134</c:v>
                </c:pt>
                <c:pt idx="23">
                  <c:v>132</c:v>
                </c:pt>
                <c:pt idx="24">
                  <c:v>86</c:v>
                </c:pt>
                <c:pt idx="25">
                  <c:v>42</c:v>
                </c:pt>
                <c:pt idx="26">
                  <c:v>15</c:v>
                </c:pt>
                <c:pt idx="27">
                  <c:v>15</c:v>
                </c:pt>
                <c:pt idx="28">
                  <c:v>12</c:v>
                </c:pt>
                <c:pt idx="29">
                  <c:v>18</c:v>
                </c:pt>
                <c:pt idx="30">
                  <c:v>6</c:v>
                </c:pt>
              </c:numCache>
            </c:numRef>
          </c:val>
          <c:smooth val="0"/>
        </c:ser>
        <c:dLbls>
          <c:showLegendKey val="0"/>
          <c:showVal val="0"/>
          <c:showCatName val="0"/>
          <c:showSerName val="0"/>
          <c:showPercent val="0"/>
          <c:showBubbleSize val="0"/>
        </c:dLbls>
        <c:marker val="1"/>
        <c:smooth val="0"/>
        <c:axId val="89153920"/>
        <c:axId val="90176512"/>
      </c:lineChart>
      <c:catAx>
        <c:axId val="8915392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90176512"/>
        <c:crosses val="autoZero"/>
        <c:auto val="1"/>
        <c:lblAlgn val="ctr"/>
        <c:lblOffset val="100"/>
        <c:tickLblSkip val="2"/>
        <c:tickMarkSkip val="1"/>
        <c:noMultiLvlLbl val="0"/>
      </c:catAx>
      <c:valAx>
        <c:axId val="9017651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153920"/>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652032122863387"/>
          <c:y val="0.23993288590604372"/>
          <c:w val="0.76556867841961262"/>
          <c:h val="0.60906040268459027"/>
        </c:manualLayout>
      </c:layout>
      <c:scatterChart>
        <c:scatterStyle val="lineMarker"/>
        <c:varyColors val="0"/>
        <c:ser>
          <c:idx val="0"/>
          <c:order val="0"/>
          <c:tx>
            <c:strRef>
              <c:f>'(2)(ii)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'(2)(ii) OBD'!$D$9:$D$24</c:f>
              <c:numCache>
                <c:formatCode>0.0%</c:formatCode>
                <c:ptCount val="16"/>
                <c:pt idx="0">
                  <c:v>7.1467001434720234E-2</c:v>
                </c:pt>
                <c:pt idx="1">
                  <c:v>5.2740066813561734E-2</c:v>
                </c:pt>
                <c:pt idx="2">
                  <c:v>4.5923344947735194E-2</c:v>
                </c:pt>
                <c:pt idx="3">
                  <c:v>3.7655391731714366E-2</c:v>
                </c:pt>
                <c:pt idx="4">
                  <c:v>3.1740942609810835E-2</c:v>
                </c:pt>
                <c:pt idx="5">
                  <c:v>2.9113706630024046E-2</c:v>
                </c:pt>
                <c:pt idx="6">
                  <c:v>2.8248587570621469E-2</c:v>
                </c:pt>
                <c:pt idx="7">
                  <c:v>2.1343459473615295E-2</c:v>
                </c:pt>
                <c:pt idx="8">
                  <c:v>1.8729096989966554E-2</c:v>
                </c:pt>
                <c:pt idx="9">
                  <c:v>1.4039408866995074E-2</c:v>
                </c:pt>
                <c:pt idx="10">
                  <c:v>7.5131480090157776E-3</c:v>
                </c:pt>
                <c:pt idx="11">
                  <c:v>1.0309278350515464E-2</c:v>
                </c:pt>
                <c:pt idx="12">
                  <c:v>8.2361015785861365E-3</c:v>
                </c:pt>
                <c:pt idx="13">
                  <c:v>9.8787606645711727E-3</c:v>
                </c:pt>
                <c:pt idx="14">
                  <c:v>8.1632653061224497E-3</c:v>
                </c:pt>
                <c:pt idx="15">
                  <c:v>0</c:v>
                </c:pt>
              </c:numCache>
            </c:numRef>
          </c:yVal>
          <c:smooth val="0"/>
        </c:ser>
        <c:ser>
          <c:idx val="1"/>
          <c:order val="1"/>
          <c:tx>
            <c:strRef>
              <c:f>'(2)(ii)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'(2)(ii) OBD'!$G$9:$G$24</c:f>
              <c:numCache>
                <c:formatCode>0.0%</c:formatCode>
                <c:ptCount val="16"/>
                <c:pt idx="0">
                  <c:v>6.0259740259740263E-2</c:v>
                </c:pt>
                <c:pt idx="1">
                  <c:v>5.1660516605166053E-2</c:v>
                </c:pt>
                <c:pt idx="2">
                  <c:v>4.0823571175008871E-2</c:v>
                </c:pt>
                <c:pt idx="3">
                  <c:v>2.9810298102981029E-2</c:v>
                </c:pt>
                <c:pt idx="4">
                  <c:v>3.177257525083612E-2</c:v>
                </c:pt>
                <c:pt idx="5">
                  <c:v>2.3116438356164382E-2</c:v>
                </c:pt>
                <c:pt idx="6">
                  <c:v>1.932633903920486E-2</c:v>
                </c:pt>
                <c:pt idx="7">
                  <c:v>2.0245842371655821E-2</c:v>
                </c:pt>
                <c:pt idx="8">
                  <c:v>1.4951627088830254E-2</c:v>
                </c:pt>
                <c:pt idx="9">
                  <c:v>1.3333333333333334E-2</c:v>
                </c:pt>
                <c:pt idx="10">
                  <c:v>3.2786885245901639E-3</c:v>
                </c:pt>
                <c:pt idx="11">
                  <c:v>8.4459459459459464E-3</c:v>
                </c:pt>
                <c:pt idx="12">
                  <c:v>1.3850415512465374E-2</c:v>
                </c:pt>
                <c:pt idx="13">
                  <c:v>3.0120481927710845E-3</c:v>
                </c:pt>
                <c:pt idx="14">
                  <c:v>0</c:v>
                </c:pt>
                <c:pt idx="15">
                  <c:v>0</c:v>
                </c:pt>
              </c:numCache>
            </c:numRef>
          </c:yVal>
          <c:smooth val="0"/>
        </c:ser>
        <c:ser>
          <c:idx val="2"/>
          <c:order val="2"/>
          <c:tx>
            <c:strRef>
              <c:f>'(2)(ii)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'(2)(ii) OBD'!$J$9:$J$24</c:f>
              <c:numCache>
                <c:formatCode>0.0%</c:formatCode>
                <c:ptCount val="16"/>
                <c:pt idx="8">
                  <c:v>2.1359223300970873E-2</c:v>
                </c:pt>
                <c:pt idx="9">
                  <c:v>2.5280898876404494E-2</c:v>
                </c:pt>
                <c:pt idx="10">
                  <c:v>1.8181818181818181E-2</c:v>
                </c:pt>
                <c:pt idx="11">
                  <c:v>2.1806853582554516E-2</c:v>
                </c:pt>
                <c:pt idx="12">
                  <c:v>5.263157894736842E-3</c:v>
                </c:pt>
                <c:pt idx="13">
                  <c:v>7.1428571428571426E-3</c:v>
                </c:pt>
                <c:pt idx="14">
                  <c:v>0</c:v>
                </c:pt>
                <c:pt idx="15">
                  <c:v>0</c:v>
                </c:pt>
              </c:numCache>
            </c:numRef>
          </c:yVal>
          <c:smooth val="0"/>
        </c:ser>
        <c:dLbls>
          <c:showLegendKey val="0"/>
          <c:showVal val="0"/>
          <c:showCatName val="0"/>
          <c:showSerName val="0"/>
          <c:showPercent val="0"/>
          <c:showBubbleSize val="0"/>
        </c:dLbls>
        <c:axId val="90506368"/>
        <c:axId val="90856448"/>
      </c:scatterChart>
      <c:valAx>
        <c:axId val="90506368"/>
        <c:scaling>
          <c:orientation val="minMax"/>
          <c:max val="2015"/>
          <c:min val="2000"/>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856448"/>
        <c:crosses val="autoZero"/>
        <c:crossBetween val="midCat"/>
        <c:majorUnit val="1"/>
      </c:valAx>
      <c:valAx>
        <c:axId val="90856448"/>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0506368"/>
        <c:crosses val="autoZero"/>
        <c:crossBetween val="midCat"/>
        <c:majorUnit val="2.0000000000000011E-2"/>
      </c:valAx>
      <c:spPr>
        <a:noFill/>
        <a:ln w="12700">
          <a:solidFill>
            <a:srgbClr val="808080"/>
          </a:solidFill>
          <a:prstDash val="solid"/>
        </a:ln>
      </c:spPr>
    </c:plotArea>
    <c:legend>
      <c:legendPos val="r"/>
      <c:layout>
        <c:manualLayout>
          <c:xMode val="edge"/>
          <c:yMode val="edge"/>
          <c:x val="0.76312664848098244"/>
          <c:y val="0.27684560544796782"/>
          <c:w val="0.11599527945984672"/>
          <c:h val="0.1040269206214097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'(2)(ii) OBD'!$B$9:$B$24</c:f>
              <c:numCache>
                <c:formatCode>#,##0</c:formatCode>
                <c:ptCount val="16"/>
                <c:pt idx="0">
                  <c:v>797</c:v>
                </c:pt>
                <c:pt idx="1">
                  <c:v>742</c:v>
                </c:pt>
                <c:pt idx="2">
                  <c:v>659</c:v>
                </c:pt>
                <c:pt idx="3">
                  <c:v>521</c:v>
                </c:pt>
                <c:pt idx="4">
                  <c:v>396</c:v>
                </c:pt>
                <c:pt idx="5">
                  <c:v>339</c:v>
                </c:pt>
                <c:pt idx="6">
                  <c:v>270</c:v>
                </c:pt>
                <c:pt idx="7">
                  <c:v>163</c:v>
                </c:pt>
                <c:pt idx="8">
                  <c:v>112</c:v>
                </c:pt>
                <c:pt idx="9">
                  <c:v>57</c:v>
                </c:pt>
                <c:pt idx="10">
                  <c:v>30</c:v>
                </c:pt>
                <c:pt idx="11">
                  <c:v>42</c:v>
                </c:pt>
                <c:pt idx="12">
                  <c:v>24</c:v>
                </c:pt>
                <c:pt idx="13">
                  <c:v>22</c:v>
                </c:pt>
                <c:pt idx="14">
                  <c:v>6</c:v>
                </c:pt>
                <c:pt idx="15">
                  <c:v>0</c:v>
                </c:pt>
              </c:numCache>
            </c:numRef>
          </c:val>
          <c:smooth val="0"/>
        </c:ser>
        <c:ser>
          <c:idx val="1"/>
          <c:order val="1"/>
          <c:tx>
            <c:strRef>
              <c:f>'(2)(ii)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'(2)(ii) OBD'!$E$9:$E$24</c:f>
              <c:numCache>
                <c:formatCode>#,##0</c:formatCode>
                <c:ptCount val="16"/>
                <c:pt idx="0">
                  <c:v>116</c:v>
                </c:pt>
                <c:pt idx="1">
                  <c:v>140</c:v>
                </c:pt>
                <c:pt idx="2">
                  <c:v>115</c:v>
                </c:pt>
                <c:pt idx="3">
                  <c:v>88</c:v>
                </c:pt>
                <c:pt idx="4">
                  <c:v>95</c:v>
                </c:pt>
                <c:pt idx="5">
                  <c:v>54</c:v>
                </c:pt>
                <c:pt idx="6">
                  <c:v>35</c:v>
                </c:pt>
                <c:pt idx="7">
                  <c:v>28</c:v>
                </c:pt>
                <c:pt idx="8">
                  <c:v>17</c:v>
                </c:pt>
                <c:pt idx="9">
                  <c:v>8</c:v>
                </c:pt>
                <c:pt idx="10">
                  <c:v>2</c:v>
                </c:pt>
                <c:pt idx="11">
                  <c:v>5</c:v>
                </c:pt>
                <c:pt idx="12">
                  <c:v>5</c:v>
                </c:pt>
                <c:pt idx="13">
                  <c:v>1</c:v>
                </c:pt>
                <c:pt idx="14">
                  <c:v>0</c:v>
                </c:pt>
                <c:pt idx="15">
                  <c:v>0</c:v>
                </c:pt>
              </c:numCache>
            </c:numRef>
          </c:val>
          <c:smooth val="0"/>
        </c:ser>
        <c:ser>
          <c:idx val="2"/>
          <c:order val="2"/>
          <c:tx>
            <c:strRef>
              <c:f>'(2)(ii)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'(2)(ii) OBD'!$H$9:$H$24</c:f>
              <c:numCache>
                <c:formatCode>#,##0</c:formatCode>
                <c:ptCount val="16"/>
                <c:pt idx="8">
                  <c:v>11</c:v>
                </c:pt>
                <c:pt idx="9">
                  <c:v>9</c:v>
                </c:pt>
                <c:pt idx="10">
                  <c:v>5</c:v>
                </c:pt>
                <c:pt idx="11">
                  <c:v>7</c:v>
                </c:pt>
                <c:pt idx="12">
                  <c:v>1</c:v>
                </c:pt>
                <c:pt idx="13">
                  <c:v>1</c:v>
                </c:pt>
                <c:pt idx="14">
                  <c:v>0</c:v>
                </c:pt>
                <c:pt idx="15">
                  <c:v>0</c:v>
                </c:pt>
              </c:numCache>
            </c:numRef>
          </c:val>
          <c:smooth val="0"/>
        </c:ser>
        <c:dLbls>
          <c:showLegendKey val="0"/>
          <c:showVal val="0"/>
          <c:showCatName val="0"/>
          <c:showSerName val="0"/>
          <c:showPercent val="0"/>
          <c:showBubbleSize val="0"/>
        </c:dLbls>
        <c:marker val="1"/>
        <c:smooth val="0"/>
        <c:axId val="90563328"/>
        <c:axId val="90565248"/>
      </c:lineChart>
      <c:catAx>
        <c:axId val="9056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565248"/>
        <c:crosses val="autoZero"/>
        <c:auto val="1"/>
        <c:lblAlgn val="ctr"/>
        <c:lblOffset val="100"/>
        <c:tickLblSkip val="1"/>
        <c:tickMarkSkip val="1"/>
        <c:noMultiLvlLbl val="0"/>
      </c:catAx>
      <c:valAx>
        <c:axId val="90565248"/>
        <c:scaling>
          <c:orientation val="minMax"/>
          <c:max val="8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0563328"/>
        <c:crosses val="autoZero"/>
        <c:crossBetween val="midCat"/>
        <c:majorUnit val="100"/>
      </c:valAx>
      <c:spPr>
        <a:noFill/>
        <a:ln w="12700">
          <a:solidFill>
            <a:srgbClr val="808080"/>
          </a:solidFill>
          <a:prstDash val="solid"/>
        </a:ln>
      </c:spPr>
    </c:plotArea>
    <c:legend>
      <c:legendPos val="r"/>
      <c:layout>
        <c:manualLayout>
          <c:xMode val="edge"/>
          <c:yMode val="edge"/>
          <c:x val="0.76772615600172112"/>
          <c:y val="0.20370402938211404"/>
          <c:w val="0.11613692199914062"/>
          <c:h val="0.1026938637746426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'(2)(iii) OBD'!$D$9:$D$24</c:f>
              <c:numCache>
                <c:formatCode>0.0%</c:formatCode>
                <c:ptCount val="16"/>
                <c:pt idx="0">
                  <c:v>0.92853299856527982</c:v>
                </c:pt>
                <c:pt idx="1">
                  <c:v>0.94725993318643831</c:v>
                </c:pt>
                <c:pt idx="2">
                  <c:v>0.9540766550522648</c:v>
                </c:pt>
                <c:pt idx="3">
                  <c:v>0.96234460826828561</c:v>
                </c:pt>
                <c:pt idx="4">
                  <c:v>0.96825905739018914</c:v>
                </c:pt>
                <c:pt idx="5">
                  <c:v>0.97088629336997601</c:v>
                </c:pt>
                <c:pt idx="6">
                  <c:v>0.97175141242937857</c:v>
                </c:pt>
                <c:pt idx="7">
                  <c:v>0.97865654052638473</c:v>
                </c:pt>
                <c:pt idx="8">
                  <c:v>0.98127090301003339</c:v>
                </c:pt>
                <c:pt idx="9">
                  <c:v>0.98596059113300494</c:v>
                </c:pt>
                <c:pt idx="10">
                  <c:v>0.99248685199098419</c:v>
                </c:pt>
                <c:pt idx="11">
                  <c:v>0.98969072164948457</c:v>
                </c:pt>
                <c:pt idx="12">
                  <c:v>0.99176389842141388</c:v>
                </c:pt>
                <c:pt idx="13">
                  <c:v>0.99012123933542884</c:v>
                </c:pt>
                <c:pt idx="14">
                  <c:v>0.99183673469387756</c:v>
                </c:pt>
                <c:pt idx="15">
                  <c:v>1</c:v>
                </c:pt>
              </c:numCache>
            </c:numRef>
          </c:yVal>
          <c:smooth val="0"/>
        </c:ser>
        <c:ser>
          <c:idx val="1"/>
          <c:order val="1"/>
          <c:tx>
            <c:strRef>
              <c:f>'(2)(iii)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'(2)(iii) OBD'!$G$9:$G$24</c:f>
              <c:numCache>
                <c:formatCode>0.0%</c:formatCode>
                <c:ptCount val="16"/>
                <c:pt idx="0">
                  <c:v>0.93974025974025976</c:v>
                </c:pt>
                <c:pt idx="1">
                  <c:v>0.94833948339483398</c:v>
                </c:pt>
                <c:pt idx="2">
                  <c:v>0.9591764288249911</c:v>
                </c:pt>
                <c:pt idx="3">
                  <c:v>0.97018970189701892</c:v>
                </c:pt>
                <c:pt idx="4">
                  <c:v>0.9682274247491639</c:v>
                </c:pt>
                <c:pt idx="5">
                  <c:v>0.97688356164383561</c:v>
                </c:pt>
                <c:pt idx="6">
                  <c:v>0.98067366096079511</c:v>
                </c:pt>
                <c:pt idx="7">
                  <c:v>0.97975415762834417</c:v>
                </c:pt>
                <c:pt idx="8">
                  <c:v>0.98504837291116976</c:v>
                </c:pt>
                <c:pt idx="9">
                  <c:v>0.98666666666666669</c:v>
                </c:pt>
                <c:pt idx="10">
                  <c:v>0.99672131147540988</c:v>
                </c:pt>
                <c:pt idx="11">
                  <c:v>0.99155405405405406</c:v>
                </c:pt>
                <c:pt idx="12">
                  <c:v>0.98614958448753465</c:v>
                </c:pt>
                <c:pt idx="13">
                  <c:v>0.99698795180722888</c:v>
                </c:pt>
                <c:pt idx="14">
                  <c:v>1</c:v>
                </c:pt>
                <c:pt idx="15">
                  <c:v>1</c:v>
                </c:pt>
              </c:numCache>
            </c:numRef>
          </c:yVal>
          <c:smooth val="0"/>
        </c:ser>
        <c:ser>
          <c:idx val="2"/>
          <c:order val="2"/>
          <c:tx>
            <c:strRef>
              <c:f>'(2)(iii)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'(2)(iii) OBD'!$J$9:$J$24</c:f>
              <c:numCache>
                <c:formatCode>0.0%</c:formatCode>
                <c:ptCount val="16"/>
                <c:pt idx="8">
                  <c:v>0.97864077669902916</c:v>
                </c:pt>
                <c:pt idx="9">
                  <c:v>0.9747191011235955</c:v>
                </c:pt>
                <c:pt idx="10">
                  <c:v>0.98181818181818181</c:v>
                </c:pt>
                <c:pt idx="11">
                  <c:v>0.97819314641744548</c:v>
                </c:pt>
                <c:pt idx="12">
                  <c:v>0.99473684210526314</c:v>
                </c:pt>
                <c:pt idx="13">
                  <c:v>0.99285714285714288</c:v>
                </c:pt>
                <c:pt idx="14">
                  <c:v>1</c:v>
                </c:pt>
                <c:pt idx="15">
                  <c:v>1</c:v>
                </c:pt>
              </c:numCache>
            </c:numRef>
          </c:yVal>
          <c:smooth val="0"/>
        </c:ser>
        <c:dLbls>
          <c:showLegendKey val="0"/>
          <c:showVal val="0"/>
          <c:showCatName val="0"/>
          <c:showSerName val="0"/>
          <c:showPercent val="0"/>
          <c:showBubbleSize val="0"/>
        </c:dLbls>
        <c:axId val="91018752"/>
        <c:axId val="91226112"/>
      </c:scatterChart>
      <c:valAx>
        <c:axId val="91018752"/>
        <c:scaling>
          <c:orientation val="minMax"/>
          <c:max val="2015"/>
          <c:min val="2000"/>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226112"/>
        <c:crosses val="autoZero"/>
        <c:crossBetween val="midCat"/>
        <c:majorUnit val="1"/>
      </c:valAx>
      <c:valAx>
        <c:axId val="91226112"/>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1018752"/>
        <c:crosses val="autoZero"/>
        <c:crossBetween val="midCat"/>
        <c:majorUnit val="0.05"/>
      </c:valAx>
      <c:spPr>
        <a:noFill/>
        <a:ln w="12700">
          <a:solidFill>
            <a:srgbClr val="808080"/>
          </a:solidFill>
          <a:prstDash val="solid"/>
        </a:ln>
      </c:spPr>
    </c:plotArea>
    <c:legend>
      <c:legendPos val="r"/>
      <c:layout>
        <c:manualLayout>
          <c:xMode val="edge"/>
          <c:yMode val="edge"/>
          <c:x val="0.13773159798324178"/>
          <c:y val="0.24328855414812367"/>
          <c:w val="0.10763896780943608"/>
          <c:h val="0.10906036745406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'(2)(iii) OBD'!$B$9:$B$24</c:f>
              <c:numCache>
                <c:formatCode>#,##0</c:formatCode>
                <c:ptCount val="16"/>
                <c:pt idx="0">
                  <c:v>10355</c:v>
                </c:pt>
                <c:pt idx="1">
                  <c:v>13327</c:v>
                </c:pt>
                <c:pt idx="2">
                  <c:v>13691</c:v>
                </c:pt>
                <c:pt idx="3">
                  <c:v>13315</c:v>
                </c:pt>
                <c:pt idx="4">
                  <c:v>12080</c:v>
                </c:pt>
                <c:pt idx="5">
                  <c:v>11305</c:v>
                </c:pt>
                <c:pt idx="6">
                  <c:v>9288</c:v>
                </c:pt>
                <c:pt idx="7">
                  <c:v>7474</c:v>
                </c:pt>
                <c:pt idx="8">
                  <c:v>5868</c:v>
                </c:pt>
                <c:pt idx="9">
                  <c:v>4003</c:v>
                </c:pt>
                <c:pt idx="10">
                  <c:v>3963</c:v>
                </c:pt>
                <c:pt idx="11">
                  <c:v>4032</c:v>
                </c:pt>
                <c:pt idx="12">
                  <c:v>2890</c:v>
                </c:pt>
                <c:pt idx="13">
                  <c:v>2205</c:v>
                </c:pt>
                <c:pt idx="14">
                  <c:v>729</c:v>
                </c:pt>
                <c:pt idx="15">
                  <c:v>43</c:v>
                </c:pt>
              </c:numCache>
            </c:numRef>
          </c:val>
          <c:smooth val="0"/>
        </c:ser>
        <c:ser>
          <c:idx val="1"/>
          <c:order val="1"/>
          <c:tx>
            <c:strRef>
              <c:f>'(2)(iii)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'(2)(iii) OBD'!$E$9:$E$24</c:f>
              <c:numCache>
                <c:formatCode>#,##0</c:formatCode>
                <c:ptCount val="16"/>
                <c:pt idx="0">
                  <c:v>1809</c:v>
                </c:pt>
                <c:pt idx="1">
                  <c:v>2570</c:v>
                </c:pt>
                <c:pt idx="2">
                  <c:v>2702</c:v>
                </c:pt>
                <c:pt idx="3">
                  <c:v>2864</c:v>
                </c:pt>
                <c:pt idx="4">
                  <c:v>2895</c:v>
                </c:pt>
                <c:pt idx="5">
                  <c:v>2282</c:v>
                </c:pt>
                <c:pt idx="6">
                  <c:v>1776</c:v>
                </c:pt>
                <c:pt idx="7">
                  <c:v>1355</c:v>
                </c:pt>
                <c:pt idx="8">
                  <c:v>1120</c:v>
                </c:pt>
                <c:pt idx="9">
                  <c:v>592</c:v>
                </c:pt>
                <c:pt idx="10">
                  <c:v>608</c:v>
                </c:pt>
                <c:pt idx="11">
                  <c:v>587</c:v>
                </c:pt>
                <c:pt idx="12">
                  <c:v>356</c:v>
                </c:pt>
                <c:pt idx="13">
                  <c:v>331</c:v>
                </c:pt>
                <c:pt idx="14">
                  <c:v>132</c:v>
                </c:pt>
                <c:pt idx="15">
                  <c:v>3</c:v>
                </c:pt>
              </c:numCache>
            </c:numRef>
          </c:val>
          <c:smooth val="0"/>
        </c:ser>
        <c:ser>
          <c:idx val="2"/>
          <c:order val="2"/>
          <c:tx>
            <c:strRef>
              <c:f>'(2)(iii)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'(2)(iii)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'(2)(iii) OBD'!$H$9:$H$24</c:f>
              <c:numCache>
                <c:formatCode>#,##0</c:formatCode>
                <c:ptCount val="16"/>
                <c:pt idx="8">
                  <c:v>504</c:v>
                </c:pt>
                <c:pt idx="9">
                  <c:v>347</c:v>
                </c:pt>
                <c:pt idx="10">
                  <c:v>270</c:v>
                </c:pt>
                <c:pt idx="11">
                  <c:v>314</c:v>
                </c:pt>
                <c:pt idx="12">
                  <c:v>189</c:v>
                </c:pt>
                <c:pt idx="13">
                  <c:v>139</c:v>
                </c:pt>
                <c:pt idx="14">
                  <c:v>33</c:v>
                </c:pt>
                <c:pt idx="15">
                  <c:v>3</c:v>
                </c:pt>
              </c:numCache>
            </c:numRef>
          </c:val>
          <c:smooth val="0"/>
        </c:ser>
        <c:dLbls>
          <c:showLegendKey val="0"/>
          <c:showVal val="0"/>
          <c:showCatName val="0"/>
          <c:showSerName val="0"/>
          <c:showPercent val="0"/>
          <c:showBubbleSize val="0"/>
        </c:dLbls>
        <c:marker val="1"/>
        <c:smooth val="0"/>
        <c:axId val="91272704"/>
        <c:axId val="91275264"/>
      </c:lineChart>
      <c:catAx>
        <c:axId val="912727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275264"/>
        <c:crosses val="autoZero"/>
        <c:auto val="1"/>
        <c:lblAlgn val="ctr"/>
        <c:lblOffset val="100"/>
        <c:tickLblSkip val="1"/>
        <c:tickMarkSkip val="1"/>
        <c:noMultiLvlLbl val="0"/>
      </c:catAx>
      <c:valAx>
        <c:axId val="9127526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1272704"/>
        <c:crosses val="autoZero"/>
        <c:crossBetween val="midCat"/>
      </c:valAx>
      <c:spPr>
        <a:noFill/>
        <a:ln w="12700">
          <a:solidFill>
            <a:srgbClr val="808080"/>
          </a:solidFill>
          <a:prstDash val="solid"/>
        </a:ln>
      </c:spPr>
    </c:plotArea>
    <c:legend>
      <c:legendPos val="r"/>
      <c:layout>
        <c:manualLayout>
          <c:xMode val="edge"/>
          <c:yMode val="edge"/>
          <c:x val="0.77546382217096999"/>
          <c:y val="0.20033698833331121"/>
          <c:w val="0.10995381298161594"/>
          <c:h val="0.1077442477050780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'(2)(iv)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'(2)(iv) OBD'!$D$9:$D$24</c:f>
              <c:numCache>
                <c:formatCode>0.0%</c:formatCode>
                <c:ptCount val="16"/>
                <c:pt idx="0">
                  <c:v>0.87032967032967035</c:v>
                </c:pt>
                <c:pt idx="1">
                  <c:v>0.92012288786482332</c:v>
                </c:pt>
                <c:pt idx="2">
                  <c:v>0.9240862230552952</c:v>
                </c:pt>
                <c:pt idx="3">
                  <c:v>0.93415869442881261</c:v>
                </c:pt>
                <c:pt idx="4">
                  <c:v>0.9477715877437326</c:v>
                </c:pt>
                <c:pt idx="5">
                  <c:v>0.94422310756972117</c:v>
                </c:pt>
                <c:pt idx="6">
                  <c:v>0.95092024539877296</c:v>
                </c:pt>
                <c:pt idx="7">
                  <c:v>0.94721407624633436</c:v>
                </c:pt>
                <c:pt idx="8">
                  <c:v>0.97485493230174081</c:v>
                </c:pt>
                <c:pt idx="9">
                  <c:v>0.9813829787234043</c:v>
                </c:pt>
                <c:pt idx="10">
                  <c:v>0.98162729658792647</c:v>
                </c:pt>
                <c:pt idx="11">
                  <c:v>0.98433420365535251</c:v>
                </c:pt>
                <c:pt idx="12">
                  <c:v>0.98268398268398272</c:v>
                </c:pt>
                <c:pt idx="13">
                  <c:v>0.98790322580645162</c:v>
                </c:pt>
                <c:pt idx="14">
                  <c:v>0.96551724137931039</c:v>
                </c:pt>
                <c:pt idx="15">
                  <c:v>1</c:v>
                </c:pt>
              </c:numCache>
            </c:numRef>
          </c:yVal>
          <c:smooth val="0"/>
        </c:ser>
        <c:ser>
          <c:idx val="1"/>
          <c:order val="1"/>
          <c:tx>
            <c:strRef>
              <c:f>'(2)(iv)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'(2)(iv)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'(2)(iv) OBD'!$G$9:$G$24</c:f>
              <c:numCache>
                <c:formatCode>0.0%</c:formatCode>
                <c:ptCount val="16"/>
                <c:pt idx="0">
                  <c:v>0.89140271493212675</c:v>
                </c:pt>
                <c:pt idx="1">
                  <c:v>0.93346774193548387</c:v>
                </c:pt>
                <c:pt idx="2">
                  <c:v>0.9468599033816425</c:v>
                </c:pt>
                <c:pt idx="3">
                  <c:v>0.93922651933701662</c:v>
                </c:pt>
                <c:pt idx="4">
                  <c:v>0.96604938271604934</c:v>
                </c:pt>
                <c:pt idx="5">
                  <c:v>0.94425087108013939</c:v>
                </c:pt>
                <c:pt idx="6">
                  <c:v>0.96511627906976749</c:v>
                </c:pt>
                <c:pt idx="7">
                  <c:v>0.99193548387096775</c:v>
                </c:pt>
                <c:pt idx="8">
                  <c:v>0.97272727272727277</c:v>
                </c:pt>
                <c:pt idx="9">
                  <c:v>0.98333333333333328</c:v>
                </c:pt>
                <c:pt idx="10">
                  <c:v>0.97872340425531912</c:v>
                </c:pt>
                <c:pt idx="11">
                  <c:v>1</c:v>
                </c:pt>
                <c:pt idx="12">
                  <c:v>1</c:v>
                </c:pt>
                <c:pt idx="13">
                  <c:v>1</c:v>
                </c:pt>
                <c:pt idx="14">
                  <c:v>1</c:v>
                </c:pt>
                <c:pt idx="15">
                  <c:v>1</c:v>
                </c:pt>
              </c:numCache>
            </c:numRef>
          </c:yVal>
          <c:smooth val="0"/>
        </c:ser>
        <c:ser>
          <c:idx val="2"/>
          <c:order val="2"/>
          <c:tx>
            <c:strRef>
              <c:f>'(2)(iv)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'(2)(iv)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'(2)(iv) OBD'!$J$9:$J$24</c:f>
              <c:numCache>
                <c:formatCode>0.0%</c:formatCode>
                <c:ptCount val="16"/>
                <c:pt idx="8">
                  <c:v>0.8833333333333333</c:v>
                </c:pt>
                <c:pt idx="9">
                  <c:v>0.97916666666666663</c:v>
                </c:pt>
                <c:pt idx="10">
                  <c:v>1</c:v>
                </c:pt>
                <c:pt idx="11">
                  <c:v>1</c:v>
                </c:pt>
                <c:pt idx="12">
                  <c:v>1</c:v>
                </c:pt>
                <c:pt idx="13">
                  <c:v>1</c:v>
                </c:pt>
                <c:pt idx="14">
                  <c:v>1</c:v>
                </c:pt>
                <c:pt idx="15">
                  <c:v>1</c:v>
                </c:pt>
              </c:numCache>
            </c:numRef>
          </c:yVal>
          <c:smooth val="0"/>
        </c:ser>
        <c:dLbls>
          <c:showLegendKey val="0"/>
          <c:showVal val="0"/>
          <c:showCatName val="0"/>
          <c:showSerName val="0"/>
          <c:showPercent val="0"/>
          <c:showBubbleSize val="0"/>
        </c:dLbls>
        <c:axId val="101918976"/>
        <c:axId val="101933824"/>
      </c:scatterChart>
      <c:valAx>
        <c:axId val="101918976"/>
        <c:scaling>
          <c:orientation val="minMax"/>
          <c:max val="2015"/>
          <c:min val="2000"/>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1933824"/>
        <c:crosses val="autoZero"/>
        <c:crossBetween val="midCat"/>
        <c:majorUnit val="1"/>
      </c:valAx>
      <c:valAx>
        <c:axId val="101933824"/>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1918976"/>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0.1224831124878896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'(2)(iv)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'(2)(iv) OBD'!$B$9:$B$24</c:f>
              <c:numCache>
                <c:formatCode>#,##0</c:formatCode>
                <c:ptCount val="16"/>
                <c:pt idx="0">
                  <c:v>1188</c:v>
                </c:pt>
                <c:pt idx="1">
                  <c:v>2396</c:v>
                </c:pt>
                <c:pt idx="2">
                  <c:v>1972</c:v>
                </c:pt>
                <c:pt idx="3">
                  <c:v>1660</c:v>
                </c:pt>
                <c:pt idx="4">
                  <c:v>1361</c:v>
                </c:pt>
                <c:pt idx="5">
                  <c:v>1185</c:v>
                </c:pt>
                <c:pt idx="6">
                  <c:v>930</c:v>
                </c:pt>
                <c:pt idx="7">
                  <c:v>646</c:v>
                </c:pt>
                <c:pt idx="8">
                  <c:v>504</c:v>
                </c:pt>
                <c:pt idx="9">
                  <c:v>369</c:v>
                </c:pt>
                <c:pt idx="10">
                  <c:v>374</c:v>
                </c:pt>
                <c:pt idx="11">
                  <c:v>377</c:v>
                </c:pt>
                <c:pt idx="12">
                  <c:v>227</c:v>
                </c:pt>
                <c:pt idx="13">
                  <c:v>245</c:v>
                </c:pt>
                <c:pt idx="14">
                  <c:v>84</c:v>
                </c:pt>
                <c:pt idx="15">
                  <c:v>7</c:v>
                </c:pt>
              </c:numCache>
            </c:numRef>
          </c:val>
          <c:smooth val="0"/>
        </c:ser>
        <c:ser>
          <c:idx val="1"/>
          <c:order val="1"/>
          <c:tx>
            <c:strRef>
              <c:f>'(2)(iv)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'(2)(iv)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'(2)(iv) OBD'!$E$9:$E$24</c:f>
              <c:numCache>
                <c:formatCode>#,##0</c:formatCode>
                <c:ptCount val="16"/>
                <c:pt idx="0">
                  <c:v>197</c:v>
                </c:pt>
                <c:pt idx="1">
                  <c:v>463</c:v>
                </c:pt>
                <c:pt idx="2">
                  <c:v>392</c:v>
                </c:pt>
                <c:pt idx="3">
                  <c:v>340</c:v>
                </c:pt>
                <c:pt idx="4">
                  <c:v>313</c:v>
                </c:pt>
                <c:pt idx="5">
                  <c:v>271</c:v>
                </c:pt>
                <c:pt idx="6">
                  <c:v>166</c:v>
                </c:pt>
                <c:pt idx="7">
                  <c:v>123</c:v>
                </c:pt>
                <c:pt idx="8">
                  <c:v>107</c:v>
                </c:pt>
                <c:pt idx="9">
                  <c:v>59</c:v>
                </c:pt>
                <c:pt idx="10">
                  <c:v>46</c:v>
                </c:pt>
                <c:pt idx="11">
                  <c:v>54</c:v>
                </c:pt>
                <c:pt idx="12">
                  <c:v>26</c:v>
                </c:pt>
                <c:pt idx="13">
                  <c:v>47</c:v>
                </c:pt>
                <c:pt idx="14">
                  <c:v>9</c:v>
                </c:pt>
                <c:pt idx="15">
                  <c:v>2</c:v>
                </c:pt>
              </c:numCache>
            </c:numRef>
          </c:val>
          <c:smooth val="0"/>
        </c:ser>
        <c:ser>
          <c:idx val="2"/>
          <c:order val="2"/>
          <c:tx>
            <c:strRef>
              <c:f>'(2)(iv)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'(2)(iv) OBD'!$A$9:$A$24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'(2)(iv) OBD'!$H$9:$H$24</c:f>
              <c:numCache>
                <c:formatCode>#,##0</c:formatCode>
                <c:ptCount val="16"/>
                <c:pt idx="8">
                  <c:v>53</c:v>
                </c:pt>
                <c:pt idx="9">
                  <c:v>47</c:v>
                </c:pt>
                <c:pt idx="10">
                  <c:v>43</c:v>
                </c:pt>
                <c:pt idx="11">
                  <c:v>53</c:v>
                </c:pt>
                <c:pt idx="12">
                  <c:v>26</c:v>
                </c:pt>
                <c:pt idx="13">
                  <c:v>19</c:v>
                </c:pt>
                <c:pt idx="14">
                  <c:v>9</c:v>
                </c:pt>
                <c:pt idx="15">
                  <c:v>2</c:v>
                </c:pt>
              </c:numCache>
            </c:numRef>
          </c:val>
          <c:smooth val="0"/>
        </c:ser>
        <c:dLbls>
          <c:showLegendKey val="0"/>
          <c:showVal val="0"/>
          <c:showCatName val="0"/>
          <c:showSerName val="0"/>
          <c:showPercent val="0"/>
          <c:showBubbleSize val="0"/>
        </c:dLbls>
        <c:marker val="1"/>
        <c:smooth val="0"/>
        <c:axId val="101648640"/>
        <c:axId val="101655296"/>
      </c:lineChart>
      <c:catAx>
        <c:axId val="101648640"/>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1655296"/>
        <c:crosses val="autoZero"/>
        <c:auto val="1"/>
        <c:lblAlgn val="ctr"/>
        <c:lblOffset val="100"/>
        <c:tickLblSkip val="1"/>
        <c:tickMarkSkip val="1"/>
        <c:noMultiLvlLbl val="0"/>
      </c:catAx>
      <c:valAx>
        <c:axId val="101655296"/>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1648640"/>
        <c:crosses val="autoZero"/>
        <c:crossBetween val="midCat"/>
      </c:valAx>
      <c:spPr>
        <a:noFill/>
        <a:ln w="12700">
          <a:solidFill>
            <a:srgbClr val="808080"/>
          </a:solidFill>
          <a:prstDash val="solid"/>
        </a:ln>
      </c:spPr>
    </c:plotArea>
    <c:legend>
      <c:legendPos val="r"/>
      <c:layout>
        <c:manualLayout>
          <c:xMode val="edge"/>
          <c:yMode val="edge"/>
          <c:x val="0.76074424299734256"/>
          <c:y val="0.19528654877736348"/>
          <c:w val="0.11614409630666844"/>
          <c:h val="0.114478291223697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'(2)(vi) Waivers'!$D$12:$D$25</c:f>
              <c:numCache>
                <c:formatCode>0.0%</c:formatCode>
                <c:ptCount val="14"/>
                <c:pt idx="0">
                  <c:v>0</c:v>
                </c:pt>
                <c:pt idx="1">
                  <c:v>0</c:v>
                </c:pt>
                <c:pt idx="2">
                  <c:v>0</c:v>
                </c:pt>
                <c:pt idx="3">
                  <c:v>0</c:v>
                </c:pt>
                <c:pt idx="4">
                  <c:v>5.3075739079666685E-5</c:v>
                </c:pt>
                <c:pt idx="5">
                  <c:v>0</c:v>
                </c:pt>
                <c:pt idx="6">
                  <c:v>7.3561865528909811E-5</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Waivers'!$G$12:$G$25</c:f>
              <c:numCache>
                <c:formatCode>0.0%</c:formatCode>
                <c:ptCount val="14"/>
                <c:pt idx="0">
                  <c:v>0</c:v>
                </c:pt>
                <c:pt idx="1">
                  <c:v>0</c:v>
                </c:pt>
                <c:pt idx="2">
                  <c:v>2.3975065931431311E-4</c:v>
                </c:pt>
                <c:pt idx="3">
                  <c:v>0</c:v>
                </c:pt>
                <c:pt idx="4">
                  <c:v>2.4050024050024051E-4</c:v>
                </c:pt>
                <c:pt idx="5">
                  <c:v>0</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101714176"/>
        <c:axId val="101720832"/>
      </c:lineChart>
      <c:catAx>
        <c:axId val="1017141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1720832"/>
        <c:crosses val="autoZero"/>
        <c:auto val="1"/>
        <c:lblAlgn val="ctr"/>
        <c:lblOffset val="100"/>
        <c:tickLblSkip val="2"/>
        <c:tickMarkSkip val="1"/>
        <c:noMultiLvlLbl val="0"/>
      </c:catAx>
      <c:valAx>
        <c:axId val="101720832"/>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171417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'(2)(vi) Waivers'!$B$12:$B$25</c:f>
              <c:numCache>
                <c:formatCode>#,##0</c:formatCode>
                <c:ptCount val="14"/>
                <c:pt idx="0">
                  <c:v>0</c:v>
                </c:pt>
                <c:pt idx="1">
                  <c:v>0</c:v>
                </c:pt>
                <c:pt idx="2">
                  <c:v>0</c:v>
                </c:pt>
                <c:pt idx="3">
                  <c:v>0</c:v>
                </c:pt>
                <c:pt idx="4">
                  <c:v>1</c:v>
                </c:pt>
                <c:pt idx="5">
                  <c:v>0</c:v>
                </c:pt>
                <c:pt idx="6">
                  <c:v>1</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Waivers'!$F$12:$F$25</c:f>
              <c:numCache>
                <c:formatCode>#,##0</c:formatCode>
                <c:ptCount val="14"/>
                <c:pt idx="0">
                  <c:v>3059</c:v>
                </c:pt>
                <c:pt idx="1">
                  <c:v>4306</c:v>
                </c:pt>
                <c:pt idx="2">
                  <c:v>4171</c:v>
                </c:pt>
                <c:pt idx="3">
                  <c:v>4192</c:v>
                </c:pt>
                <c:pt idx="4">
                  <c:v>4158</c:v>
                </c:pt>
                <c:pt idx="5">
                  <c:v>3257</c:v>
                </c:pt>
                <c:pt idx="6">
                  <c:v>2439</c:v>
                </c:pt>
                <c:pt idx="7">
                  <c:v>1826</c:v>
                </c:pt>
                <c:pt idx="8">
                  <c:v>1464</c:v>
                </c:pt>
                <c:pt idx="9">
                  <c:v>715</c:v>
                </c:pt>
                <c:pt idx="10">
                  <c:v>737</c:v>
                </c:pt>
                <c:pt idx="11">
                  <c:v>707</c:v>
                </c:pt>
                <c:pt idx="12">
                  <c:v>413</c:v>
                </c:pt>
                <c:pt idx="13">
                  <c:v>408</c:v>
                </c:pt>
              </c:numCache>
            </c:numRef>
          </c:val>
          <c:smooth val="0"/>
        </c:ser>
        <c:dLbls>
          <c:showLegendKey val="0"/>
          <c:showVal val="0"/>
          <c:showCatName val="0"/>
          <c:showSerName val="0"/>
          <c:showPercent val="0"/>
          <c:showBubbleSize val="0"/>
        </c:dLbls>
        <c:marker val="1"/>
        <c:smooth val="0"/>
        <c:axId val="101750272"/>
        <c:axId val="101761024"/>
      </c:lineChart>
      <c:catAx>
        <c:axId val="10175027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1761024"/>
        <c:crosses val="autoZero"/>
        <c:auto val="1"/>
        <c:lblAlgn val="ctr"/>
        <c:lblOffset val="100"/>
        <c:tickLblSkip val="8"/>
        <c:tickMarkSkip val="1"/>
        <c:noMultiLvlLbl val="0"/>
      </c:catAx>
      <c:valAx>
        <c:axId val="101761024"/>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1750272"/>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Number of Unique Vehicles Tested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tested'!$A$8:$A$39</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VINs tested'!$B$8:$B$39</c:f>
              <c:numCache>
                <c:formatCode>#,##0</c:formatCode>
                <c:ptCount val="32"/>
                <c:pt idx="16">
                  <c:v>122277</c:v>
                </c:pt>
                <c:pt idx="17">
                  <c:v>134879</c:v>
                </c:pt>
                <c:pt idx="18">
                  <c:v>162504</c:v>
                </c:pt>
                <c:pt idx="19">
                  <c:v>186615</c:v>
                </c:pt>
                <c:pt idx="20">
                  <c:v>210829</c:v>
                </c:pt>
                <c:pt idx="21">
                  <c:v>229486</c:v>
                </c:pt>
                <c:pt idx="22">
                  <c:v>224213</c:v>
                </c:pt>
                <c:pt idx="23">
                  <c:v>244557</c:v>
                </c:pt>
                <c:pt idx="24">
                  <c:v>235966</c:v>
                </c:pt>
                <c:pt idx="25">
                  <c:v>189279</c:v>
                </c:pt>
                <c:pt idx="26">
                  <c:v>231865</c:v>
                </c:pt>
                <c:pt idx="27">
                  <c:v>243759</c:v>
                </c:pt>
                <c:pt idx="28">
                  <c:v>259010</c:v>
                </c:pt>
                <c:pt idx="29">
                  <c:v>257702</c:v>
                </c:pt>
                <c:pt idx="30">
                  <c:v>59216</c:v>
                </c:pt>
                <c:pt idx="31">
                  <c:v>555</c:v>
                </c:pt>
              </c:numCache>
            </c:numRef>
          </c:val>
          <c:smooth val="0"/>
        </c:ser>
        <c:ser>
          <c:idx val="1"/>
          <c:order val="1"/>
          <c:tx>
            <c:strRef>
              <c:f>'(1) VINs tested'!$C$7</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VINs tested'!$A$8:$A$39</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VINs tested'!$C$8:$C$39</c:f>
              <c:numCache>
                <c:formatCode>#,##0</c:formatCode>
                <c:ptCount val="32"/>
                <c:pt idx="16">
                  <c:v>19845</c:v>
                </c:pt>
                <c:pt idx="17">
                  <c:v>22370</c:v>
                </c:pt>
                <c:pt idx="18">
                  <c:v>28880</c:v>
                </c:pt>
                <c:pt idx="19">
                  <c:v>32989</c:v>
                </c:pt>
                <c:pt idx="20">
                  <c:v>41298</c:v>
                </c:pt>
                <c:pt idx="21">
                  <c:v>39912</c:v>
                </c:pt>
                <c:pt idx="22">
                  <c:v>36605</c:v>
                </c:pt>
                <c:pt idx="23">
                  <c:v>35647</c:v>
                </c:pt>
                <c:pt idx="24">
                  <c:v>36592</c:v>
                </c:pt>
                <c:pt idx="25">
                  <c:v>22476</c:v>
                </c:pt>
                <c:pt idx="26">
                  <c:v>32326</c:v>
                </c:pt>
                <c:pt idx="27">
                  <c:v>39335</c:v>
                </c:pt>
                <c:pt idx="28">
                  <c:v>36181</c:v>
                </c:pt>
                <c:pt idx="29">
                  <c:v>36847</c:v>
                </c:pt>
                <c:pt idx="30">
                  <c:v>8548</c:v>
                </c:pt>
                <c:pt idx="31">
                  <c:v>53</c:v>
                </c:pt>
              </c:numCache>
            </c:numRef>
          </c:val>
          <c:smooth val="0"/>
        </c:ser>
        <c:ser>
          <c:idx val="2"/>
          <c:order val="2"/>
          <c:tx>
            <c:strRef>
              <c:f>'(1) VINs tested'!$D$7</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tested'!$A$8:$A$38</c:f>
              <c:numCache>
                <c:formatCode>0</c:formatCode>
                <c:ptCount val="3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numCache>
            </c:numRef>
          </c:cat>
          <c:val>
            <c:numRef>
              <c:f>'(1) VINs tested'!$D$8:$D$37</c:f>
              <c:numCache>
                <c:formatCode>#,##0</c:formatCode>
                <c:ptCount val="30"/>
                <c:pt idx="24">
                  <c:v>9983</c:v>
                </c:pt>
                <c:pt idx="25">
                  <c:v>6432</c:v>
                </c:pt>
                <c:pt idx="26">
                  <c:v>5985</c:v>
                </c:pt>
                <c:pt idx="27">
                  <c:v>9633</c:v>
                </c:pt>
                <c:pt idx="28">
                  <c:v>9514</c:v>
                </c:pt>
                <c:pt idx="29">
                  <c:v>7903</c:v>
                </c:pt>
              </c:numCache>
            </c:numRef>
          </c:val>
          <c:smooth val="0"/>
        </c:ser>
        <c:ser>
          <c:idx val="4"/>
          <c:order val="3"/>
          <c:tx>
            <c:strRef>
              <c:f>'(1) VINs tested'!$E$7</c:f>
              <c:strCache>
                <c:ptCount val="1"/>
                <c:pt idx="0">
                  <c:v>LDDV</c:v>
                </c:pt>
              </c:strCache>
            </c:strRef>
          </c:tx>
          <c:spPr>
            <a:ln w="12700">
              <a:solidFill>
                <a:srgbClr val="800080"/>
              </a:solidFill>
              <a:prstDash val="solid"/>
            </a:ln>
          </c:spPr>
          <c:marker>
            <c:symbol val="star"/>
            <c:size val="5"/>
            <c:spPr>
              <a:noFill/>
              <a:ln>
                <a:solidFill>
                  <a:srgbClr val="800080"/>
                </a:solidFill>
                <a:prstDash val="solid"/>
              </a:ln>
            </c:spPr>
          </c:marker>
          <c:cat>
            <c:numRef>
              <c:f>'(1) VINs tested'!$A$8:$A$39</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VINs tested'!$E$8:$E$39</c:f>
              <c:numCache>
                <c:formatCode>#,##0</c:formatCode>
                <c:ptCount val="32"/>
                <c:pt idx="16">
                  <c:v>248</c:v>
                </c:pt>
                <c:pt idx="17">
                  <c:v>214</c:v>
                </c:pt>
                <c:pt idx="18">
                  <c:v>379</c:v>
                </c:pt>
                <c:pt idx="19">
                  <c:v>449</c:v>
                </c:pt>
                <c:pt idx="20">
                  <c:v>173</c:v>
                </c:pt>
                <c:pt idx="21">
                  <c:v>316</c:v>
                </c:pt>
                <c:pt idx="22">
                  <c:v>306</c:v>
                </c:pt>
                <c:pt idx="23">
                  <c:v>67</c:v>
                </c:pt>
                <c:pt idx="24">
                  <c:v>73</c:v>
                </c:pt>
                <c:pt idx="25">
                  <c:v>1064</c:v>
                </c:pt>
                <c:pt idx="26">
                  <c:v>2129</c:v>
                </c:pt>
                <c:pt idx="27">
                  <c:v>2246</c:v>
                </c:pt>
                <c:pt idx="28">
                  <c:v>2944</c:v>
                </c:pt>
                <c:pt idx="29">
                  <c:v>2659</c:v>
                </c:pt>
                <c:pt idx="30">
                  <c:v>835</c:v>
                </c:pt>
                <c:pt idx="31">
                  <c:v>4</c:v>
                </c:pt>
              </c:numCache>
            </c:numRef>
          </c:val>
          <c:smooth val="0"/>
        </c:ser>
        <c:ser>
          <c:idx val="5"/>
          <c:order val="4"/>
          <c:tx>
            <c:strRef>
              <c:f>'(1) VINs tested'!$F$7</c:f>
              <c:strCache>
                <c:ptCount val="1"/>
                <c:pt idx="0">
                  <c:v>LDDT</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tested'!$A$8:$A$39</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VINs tested'!$F$8:$F$39</c:f>
              <c:numCache>
                <c:formatCode>#,##0</c:formatCode>
                <c:ptCount val="32"/>
                <c:pt idx="16">
                  <c:v>10</c:v>
                </c:pt>
                <c:pt idx="17">
                  <c:v>2</c:v>
                </c:pt>
                <c:pt idx="18">
                  <c:v>2</c:v>
                </c:pt>
                <c:pt idx="19">
                  <c:v>3</c:v>
                </c:pt>
                <c:pt idx="20">
                  <c:v>5</c:v>
                </c:pt>
                <c:pt idx="21">
                  <c:v>10</c:v>
                </c:pt>
                <c:pt idx="22">
                  <c:v>19</c:v>
                </c:pt>
                <c:pt idx="23">
                  <c:v>21</c:v>
                </c:pt>
                <c:pt idx="24">
                  <c:v>11</c:v>
                </c:pt>
                <c:pt idx="25">
                  <c:v>42</c:v>
                </c:pt>
                <c:pt idx="26">
                  <c:v>66</c:v>
                </c:pt>
                <c:pt idx="27">
                  <c:v>118</c:v>
                </c:pt>
                <c:pt idx="28">
                  <c:v>145</c:v>
                </c:pt>
                <c:pt idx="29">
                  <c:v>102</c:v>
                </c:pt>
                <c:pt idx="30">
                  <c:v>48</c:v>
                </c:pt>
                <c:pt idx="31">
                  <c:v>1</c:v>
                </c:pt>
              </c:numCache>
            </c:numRef>
          </c:val>
          <c:smooth val="0"/>
        </c:ser>
        <c:ser>
          <c:idx val="6"/>
          <c:order val="5"/>
          <c:tx>
            <c:strRef>
              <c:f>'(1) VINs tested'!$G$7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tested'!$A$8:$A$39</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VINs tested'!$G$8:$G$39</c:f>
              <c:numCache>
                <c:formatCode>#,##0</c:formatCode>
                <c:ptCount val="32"/>
                <c:pt idx="0">
                  <c:v>9</c:v>
                </c:pt>
                <c:pt idx="1">
                  <c:v>23</c:v>
                </c:pt>
                <c:pt idx="2">
                  <c:v>43</c:v>
                </c:pt>
                <c:pt idx="3">
                  <c:v>55</c:v>
                </c:pt>
                <c:pt idx="4">
                  <c:v>51</c:v>
                </c:pt>
                <c:pt idx="5">
                  <c:v>55</c:v>
                </c:pt>
                <c:pt idx="6">
                  <c:v>36</c:v>
                </c:pt>
                <c:pt idx="7">
                  <c:v>35</c:v>
                </c:pt>
                <c:pt idx="8">
                  <c:v>38</c:v>
                </c:pt>
                <c:pt idx="9">
                  <c:v>88</c:v>
                </c:pt>
                <c:pt idx="10">
                  <c:v>169</c:v>
                </c:pt>
                <c:pt idx="11">
                  <c:v>220</c:v>
                </c:pt>
                <c:pt idx="12">
                  <c:v>240</c:v>
                </c:pt>
                <c:pt idx="13">
                  <c:v>507</c:v>
                </c:pt>
                <c:pt idx="14">
                  <c:v>211</c:v>
                </c:pt>
                <c:pt idx="15">
                  <c:v>703</c:v>
                </c:pt>
                <c:pt idx="16">
                  <c:v>693</c:v>
                </c:pt>
                <c:pt idx="17">
                  <c:v>774</c:v>
                </c:pt>
                <c:pt idx="18">
                  <c:v>842</c:v>
                </c:pt>
                <c:pt idx="19">
                  <c:v>816</c:v>
                </c:pt>
                <c:pt idx="20">
                  <c:v>1033</c:v>
                </c:pt>
                <c:pt idx="21">
                  <c:v>1783</c:v>
                </c:pt>
                <c:pt idx="22">
                  <c:v>2705</c:v>
                </c:pt>
                <c:pt idx="23">
                  <c:v>2492</c:v>
                </c:pt>
                <c:pt idx="24">
                  <c:v>3080</c:v>
                </c:pt>
                <c:pt idx="25">
                  <c:v>1031</c:v>
                </c:pt>
                <c:pt idx="26">
                  <c:v>1070</c:v>
                </c:pt>
                <c:pt idx="27">
                  <c:v>2753</c:v>
                </c:pt>
                <c:pt idx="28">
                  <c:v>2286</c:v>
                </c:pt>
                <c:pt idx="29">
                  <c:v>1552</c:v>
                </c:pt>
                <c:pt idx="30">
                  <c:v>313</c:v>
                </c:pt>
                <c:pt idx="31">
                  <c:v>28</c:v>
                </c:pt>
              </c:numCache>
            </c:numRef>
          </c:val>
          <c:smooth val="0"/>
        </c:ser>
        <c:ser>
          <c:idx val="7"/>
          <c:order val="6"/>
          <c:tx>
            <c:strRef>
              <c:f>'(1) VINs tested'!$H$7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tested'!$A$8:$A$39</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VINs tested'!$H$8:$H$39</c:f>
              <c:numCache>
                <c:formatCode>#,##0</c:formatCode>
                <c:ptCount val="32"/>
                <c:pt idx="0">
                  <c:v>248</c:v>
                </c:pt>
                <c:pt idx="1">
                  <c:v>456</c:v>
                </c:pt>
                <c:pt idx="2">
                  <c:v>557</c:v>
                </c:pt>
                <c:pt idx="3">
                  <c:v>893</c:v>
                </c:pt>
                <c:pt idx="4">
                  <c:v>923</c:v>
                </c:pt>
                <c:pt idx="5">
                  <c:v>732</c:v>
                </c:pt>
                <c:pt idx="6">
                  <c:v>625</c:v>
                </c:pt>
                <c:pt idx="7">
                  <c:v>519</c:v>
                </c:pt>
                <c:pt idx="8">
                  <c:v>518</c:v>
                </c:pt>
                <c:pt idx="9">
                  <c:v>794</c:v>
                </c:pt>
                <c:pt idx="10">
                  <c:v>1147</c:v>
                </c:pt>
                <c:pt idx="11">
                  <c:v>1932</c:v>
                </c:pt>
                <c:pt idx="12">
                  <c:v>1534</c:v>
                </c:pt>
                <c:pt idx="13">
                  <c:v>2113</c:v>
                </c:pt>
                <c:pt idx="14">
                  <c:v>2276</c:v>
                </c:pt>
                <c:pt idx="15">
                  <c:v>3311</c:v>
                </c:pt>
                <c:pt idx="16">
                  <c:v>3889</c:v>
                </c:pt>
                <c:pt idx="17">
                  <c:v>3635</c:v>
                </c:pt>
                <c:pt idx="18">
                  <c:v>3286</c:v>
                </c:pt>
                <c:pt idx="19">
                  <c:v>3342</c:v>
                </c:pt>
                <c:pt idx="20">
                  <c:v>4670</c:v>
                </c:pt>
                <c:pt idx="21">
                  <c:v>5608</c:v>
                </c:pt>
                <c:pt idx="22">
                  <c:v>5939</c:v>
                </c:pt>
                <c:pt idx="23">
                  <c:v>6738</c:v>
                </c:pt>
                <c:pt idx="24">
                  <c:v>4064</c:v>
                </c:pt>
                <c:pt idx="25">
                  <c:v>3026</c:v>
                </c:pt>
                <c:pt idx="26">
                  <c:v>2940</c:v>
                </c:pt>
                <c:pt idx="27">
                  <c:v>3244</c:v>
                </c:pt>
                <c:pt idx="28">
                  <c:v>4929</c:v>
                </c:pt>
                <c:pt idx="29">
                  <c:v>4072</c:v>
                </c:pt>
                <c:pt idx="30">
                  <c:v>2448</c:v>
                </c:pt>
                <c:pt idx="31">
                  <c:v>238</c:v>
                </c:pt>
              </c:numCache>
            </c:numRef>
          </c:val>
          <c:smooth val="0"/>
        </c:ser>
        <c:dLbls>
          <c:showLegendKey val="0"/>
          <c:showVal val="0"/>
          <c:showCatName val="0"/>
          <c:showSerName val="0"/>
          <c:showPercent val="0"/>
          <c:showBubbleSize val="0"/>
        </c:dLbls>
        <c:marker val="1"/>
        <c:smooth val="0"/>
        <c:axId val="52617216"/>
        <c:axId val="52619520"/>
      </c:lineChart>
      <c:catAx>
        <c:axId val="52617216"/>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52619520"/>
        <c:crosses val="autoZero"/>
        <c:auto val="1"/>
        <c:lblAlgn val="ctr"/>
        <c:lblOffset val="100"/>
        <c:tickLblSkip val="2"/>
        <c:tickMarkSkip val="1"/>
        <c:noMultiLvlLbl val="0"/>
      </c:catAx>
      <c:valAx>
        <c:axId val="52619520"/>
        <c:scaling>
          <c:logBase val="10"/>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imes New Roman"/>
                    <a:ea typeface="Times New Roman"/>
                    <a:cs typeface="Times New Roman"/>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52617216"/>
        <c:crosses val="autoZero"/>
        <c:crossBetween val="between"/>
      </c:valAx>
      <c:spPr>
        <a:noFill/>
        <a:ln w="12700">
          <a:solidFill>
            <a:srgbClr val="808080"/>
          </a:solidFill>
          <a:prstDash val="solid"/>
        </a:ln>
      </c:spPr>
    </c:plotArea>
    <c:legend>
      <c:legendPos val="r"/>
      <c:layout>
        <c:manualLayout>
          <c:xMode val="edge"/>
          <c:yMode val="edge"/>
          <c:x val="0.17376724770390345"/>
          <c:y val="0.20965485212471766"/>
          <c:w val="0.26286595341501595"/>
          <c:h val="0.2436365427511919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'(2)(vi) Waivers'!$D$12:$D$25</c:f>
              <c:numCache>
                <c:formatCode>0.0%</c:formatCode>
                <c:ptCount val="14"/>
                <c:pt idx="0">
                  <c:v>0</c:v>
                </c:pt>
                <c:pt idx="1">
                  <c:v>0</c:v>
                </c:pt>
                <c:pt idx="2">
                  <c:v>0</c:v>
                </c:pt>
                <c:pt idx="3">
                  <c:v>0</c:v>
                </c:pt>
                <c:pt idx="4">
                  <c:v>5.3075739079666685E-5</c:v>
                </c:pt>
                <c:pt idx="5">
                  <c:v>0</c:v>
                </c:pt>
                <c:pt idx="6">
                  <c:v>7.3561865528909811E-5</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Waivers'!$G$12:$G$25</c:f>
              <c:numCache>
                <c:formatCode>0.0%</c:formatCode>
                <c:ptCount val="14"/>
                <c:pt idx="0">
                  <c:v>0</c:v>
                </c:pt>
                <c:pt idx="1">
                  <c:v>0</c:v>
                </c:pt>
                <c:pt idx="2">
                  <c:v>2.3975065931431311E-4</c:v>
                </c:pt>
                <c:pt idx="3">
                  <c:v>0</c:v>
                </c:pt>
                <c:pt idx="4">
                  <c:v>2.4050024050024051E-4</c:v>
                </c:pt>
                <c:pt idx="5">
                  <c:v>0</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101816192"/>
        <c:axId val="101855616"/>
      </c:lineChart>
      <c:catAx>
        <c:axId val="10181619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1855616"/>
        <c:crosses val="autoZero"/>
        <c:auto val="1"/>
        <c:lblAlgn val="ctr"/>
        <c:lblOffset val="100"/>
        <c:tickLblSkip val="2"/>
        <c:tickMarkSkip val="1"/>
        <c:noMultiLvlLbl val="0"/>
      </c:catAx>
      <c:valAx>
        <c:axId val="10185561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01816192"/>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'(2)(vi) Waivers'!$B$12:$B$25</c:f>
              <c:numCache>
                <c:formatCode>#,##0</c:formatCode>
                <c:ptCount val="14"/>
                <c:pt idx="0">
                  <c:v>0</c:v>
                </c:pt>
                <c:pt idx="1">
                  <c:v>0</c:v>
                </c:pt>
                <c:pt idx="2">
                  <c:v>0</c:v>
                </c:pt>
                <c:pt idx="3">
                  <c:v>0</c:v>
                </c:pt>
                <c:pt idx="4">
                  <c:v>1</c:v>
                </c:pt>
                <c:pt idx="5">
                  <c:v>0</c:v>
                </c:pt>
                <c:pt idx="6">
                  <c:v>1</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Waivers'!$F$12:$F$25</c:f>
              <c:numCache>
                <c:formatCode>#,##0</c:formatCode>
                <c:ptCount val="14"/>
                <c:pt idx="0">
                  <c:v>3059</c:v>
                </c:pt>
                <c:pt idx="1">
                  <c:v>4306</c:v>
                </c:pt>
                <c:pt idx="2">
                  <c:v>4171</c:v>
                </c:pt>
                <c:pt idx="3">
                  <c:v>4192</c:v>
                </c:pt>
                <c:pt idx="4">
                  <c:v>4158</c:v>
                </c:pt>
                <c:pt idx="5">
                  <c:v>3257</c:v>
                </c:pt>
                <c:pt idx="6">
                  <c:v>2439</c:v>
                </c:pt>
                <c:pt idx="7">
                  <c:v>1826</c:v>
                </c:pt>
                <c:pt idx="8">
                  <c:v>1464</c:v>
                </c:pt>
                <c:pt idx="9">
                  <c:v>715</c:v>
                </c:pt>
                <c:pt idx="10">
                  <c:v>737</c:v>
                </c:pt>
                <c:pt idx="11">
                  <c:v>707</c:v>
                </c:pt>
                <c:pt idx="12">
                  <c:v>413</c:v>
                </c:pt>
                <c:pt idx="13">
                  <c:v>408</c:v>
                </c:pt>
              </c:numCache>
            </c:numRef>
          </c:val>
          <c:smooth val="0"/>
        </c:ser>
        <c:dLbls>
          <c:showLegendKey val="0"/>
          <c:showVal val="0"/>
          <c:showCatName val="0"/>
          <c:showSerName val="0"/>
          <c:showPercent val="0"/>
          <c:showBubbleSize val="0"/>
        </c:dLbls>
        <c:marker val="1"/>
        <c:smooth val="0"/>
        <c:axId val="101905536"/>
        <c:axId val="101907840"/>
      </c:lineChart>
      <c:catAx>
        <c:axId val="10190553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1907840"/>
        <c:crosses val="autoZero"/>
        <c:auto val="1"/>
        <c:lblAlgn val="ctr"/>
        <c:lblOffset val="100"/>
        <c:tickLblSkip val="1"/>
        <c:tickMarkSkip val="1"/>
        <c:noMultiLvlLbl val="0"/>
      </c:catAx>
      <c:valAx>
        <c:axId val="101907840"/>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0190553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'(2)(vi) No Outcome'!$D$13:$D$28</c:f>
              <c:numCache>
                <c:formatCode>0.0%</c:formatCode>
                <c:ptCount val="16"/>
                <c:pt idx="0">
                  <c:v>4.5568667860676988E-2</c:v>
                </c:pt>
                <c:pt idx="1">
                  <c:v>3.1480067319597564E-2</c:v>
                </c:pt>
                <c:pt idx="2">
                  <c:v>2.3316349136021267E-2</c:v>
                </c:pt>
                <c:pt idx="3">
                  <c:v>1.707258258982397E-2</c:v>
                </c:pt>
                <c:pt idx="4">
                  <c:v>1.2441362431164593E-2</c:v>
                </c:pt>
                <c:pt idx="5">
                  <c:v>9.2423938715215734E-3</c:v>
                </c:pt>
                <c:pt idx="6">
                  <c:v>7.069170833091748E-3</c:v>
                </c:pt>
                <c:pt idx="7">
                  <c:v>4.2771214890598101E-3</c:v>
                </c:pt>
                <c:pt idx="8">
                  <c:v>2.8097268250510668E-3</c:v>
                </c:pt>
                <c:pt idx="9">
                  <c:v>1.8649718140945376E-3</c:v>
                </c:pt>
                <c:pt idx="10">
                  <c:v>1.1817221227869666E-3</c:v>
                </c:pt>
                <c:pt idx="11">
                  <c:v>7.0971738479399735E-4</c:v>
                </c:pt>
                <c:pt idx="12">
                  <c:v>4.7488513956990075E-4</c:v>
                </c:pt>
                <c:pt idx="13">
                  <c:v>3.608819489177422E-4</c:v>
                </c:pt>
                <c:pt idx="14">
                  <c:v>7.0926776546879227E-4</c:v>
                </c:pt>
                <c:pt idx="15">
                  <c:v>1.2612612612612612E-2</c:v>
                </c:pt>
              </c:numCache>
            </c:numRef>
          </c:yVal>
          <c:smooth val="0"/>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'(2)(vi) No Outcome'!$G$13:$G$28</c:f>
              <c:numCache>
                <c:formatCode>0.0%</c:formatCode>
                <c:ptCount val="16"/>
                <c:pt idx="0">
                  <c:v>4.2831947593852358E-2</c:v>
                </c:pt>
                <c:pt idx="1">
                  <c:v>3.5404559678140365E-2</c:v>
                </c:pt>
                <c:pt idx="2">
                  <c:v>2.2541551246537395E-2</c:v>
                </c:pt>
                <c:pt idx="3">
                  <c:v>1.8885082906423354E-2</c:v>
                </c:pt>
                <c:pt idx="4">
                  <c:v>1.3753692672768656E-2</c:v>
                </c:pt>
                <c:pt idx="5">
                  <c:v>1.0147324113048707E-2</c:v>
                </c:pt>
                <c:pt idx="6">
                  <c:v>7.8131402813823251E-3</c:v>
                </c:pt>
                <c:pt idx="7">
                  <c:v>6.003310236485539E-3</c:v>
                </c:pt>
                <c:pt idx="8">
                  <c:v>4.263226934849147E-3</c:v>
                </c:pt>
                <c:pt idx="9">
                  <c:v>1.8241680014237408E-3</c:v>
                </c:pt>
                <c:pt idx="10">
                  <c:v>1.3920683041514571E-3</c:v>
                </c:pt>
                <c:pt idx="11">
                  <c:v>9.9148341171984228E-4</c:v>
                </c:pt>
                <c:pt idx="12">
                  <c:v>5.8041513501561591E-4</c:v>
                </c:pt>
                <c:pt idx="13">
                  <c:v>3.5281026949276741E-4</c:v>
                </c:pt>
                <c:pt idx="14">
                  <c:v>1.169864295741694E-3</c:v>
                </c:pt>
                <c:pt idx="15">
                  <c:v>0</c:v>
                </c:pt>
              </c:numCache>
            </c:numRef>
          </c:yVal>
          <c:smooth val="0"/>
        </c:ser>
        <c:dLbls>
          <c:showLegendKey val="0"/>
          <c:showVal val="0"/>
          <c:showCatName val="0"/>
          <c:showSerName val="0"/>
          <c:showPercent val="0"/>
          <c:showBubbleSize val="0"/>
        </c:dLbls>
        <c:axId val="102126720"/>
        <c:axId val="102129024"/>
      </c:scatterChart>
      <c:valAx>
        <c:axId val="102126720"/>
        <c:scaling>
          <c:orientation val="minMax"/>
          <c:max val="2015"/>
          <c:min val="2000"/>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2129024"/>
        <c:crosses val="autoZero"/>
        <c:crossBetween val="midCat"/>
        <c:majorUnit val="1"/>
      </c:valAx>
      <c:valAx>
        <c:axId val="102129024"/>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2126720"/>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'(2)(vi) No Outcome'!$B$13:$B$28</c:f>
              <c:numCache>
                <c:formatCode>#,##0</c:formatCode>
                <c:ptCount val="16"/>
                <c:pt idx="0">
                  <c:v>5572</c:v>
                </c:pt>
                <c:pt idx="1">
                  <c:v>4246</c:v>
                </c:pt>
                <c:pt idx="2">
                  <c:v>3789</c:v>
                </c:pt>
                <c:pt idx="3">
                  <c:v>3186</c:v>
                </c:pt>
                <c:pt idx="4">
                  <c:v>2623</c:v>
                </c:pt>
                <c:pt idx="5">
                  <c:v>2121</c:v>
                </c:pt>
                <c:pt idx="6">
                  <c:v>1585</c:v>
                </c:pt>
                <c:pt idx="7">
                  <c:v>1046</c:v>
                </c:pt>
                <c:pt idx="8">
                  <c:v>663</c:v>
                </c:pt>
                <c:pt idx="9">
                  <c:v>353</c:v>
                </c:pt>
                <c:pt idx="10">
                  <c:v>274</c:v>
                </c:pt>
                <c:pt idx="11">
                  <c:v>173</c:v>
                </c:pt>
                <c:pt idx="12">
                  <c:v>123</c:v>
                </c:pt>
                <c:pt idx="13">
                  <c:v>93</c:v>
                </c:pt>
                <c:pt idx="14">
                  <c:v>42</c:v>
                </c:pt>
                <c:pt idx="15">
                  <c:v>7</c:v>
                </c:pt>
              </c:numCache>
            </c:numRef>
          </c:yVal>
          <c:smooth val="0"/>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'(2)(vi) No Outcome'!$E$13:$E$28</c:f>
              <c:numCache>
                <c:formatCode>#,##0</c:formatCode>
                <c:ptCount val="16"/>
                <c:pt idx="0">
                  <c:v>850</c:v>
                </c:pt>
                <c:pt idx="1">
                  <c:v>792</c:v>
                </c:pt>
                <c:pt idx="2">
                  <c:v>651</c:v>
                </c:pt>
                <c:pt idx="3">
                  <c:v>623</c:v>
                </c:pt>
                <c:pt idx="4">
                  <c:v>568</c:v>
                </c:pt>
                <c:pt idx="5">
                  <c:v>405</c:v>
                </c:pt>
                <c:pt idx="6">
                  <c:v>286</c:v>
                </c:pt>
                <c:pt idx="7">
                  <c:v>214</c:v>
                </c:pt>
                <c:pt idx="8">
                  <c:v>156</c:v>
                </c:pt>
                <c:pt idx="9">
                  <c:v>41</c:v>
                </c:pt>
                <c:pt idx="10">
                  <c:v>45</c:v>
                </c:pt>
                <c:pt idx="11">
                  <c:v>39</c:v>
                </c:pt>
                <c:pt idx="12">
                  <c:v>21</c:v>
                </c:pt>
                <c:pt idx="13">
                  <c:v>13</c:v>
                </c:pt>
                <c:pt idx="14">
                  <c:v>10</c:v>
                </c:pt>
                <c:pt idx="15">
                  <c:v>0</c:v>
                </c:pt>
              </c:numCache>
            </c:numRef>
          </c:yVal>
          <c:smooth val="0"/>
        </c:ser>
        <c:dLbls>
          <c:showLegendKey val="0"/>
          <c:showVal val="0"/>
          <c:showCatName val="0"/>
          <c:showSerName val="0"/>
          <c:showPercent val="0"/>
          <c:showBubbleSize val="0"/>
        </c:dLbls>
        <c:axId val="103027072"/>
        <c:axId val="103029376"/>
      </c:scatterChart>
      <c:valAx>
        <c:axId val="103027072"/>
        <c:scaling>
          <c:orientation val="minMax"/>
          <c:max val="2015"/>
          <c:min val="2000"/>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029376"/>
        <c:crosses val="autoZero"/>
        <c:crossBetween val="midCat"/>
        <c:majorUnit val="1"/>
      </c:valAx>
      <c:valAx>
        <c:axId val="1030293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027072"/>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 Pass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 Pass OBD'!$D$8:$D$23</c:f>
              <c:numCache>
                <c:formatCode>0.0%</c:formatCode>
                <c:ptCount val="16"/>
                <c:pt idx="0">
                  <c:v>0.847700936243453</c:v>
                </c:pt>
                <c:pt idx="1">
                  <c:v>0.83162874788851349</c:v>
                </c:pt>
                <c:pt idx="2">
                  <c:v>0.8645998614432252</c:v>
                </c:pt>
                <c:pt idx="3">
                  <c:v>0.89033170480843404</c:v>
                </c:pt>
                <c:pt idx="4">
                  <c:v>0.91406997388104527</c:v>
                </c:pt>
                <c:pt idx="5">
                  <c:v>0.92864244899643134</c:v>
                </c:pt>
                <c:pt idx="6">
                  <c:v>0.9407367017537881</c:v>
                </c:pt>
                <c:pt idx="7">
                  <c:v>0.95782517913918286</c:v>
                </c:pt>
                <c:pt idx="8">
                  <c:v>0.96682792838494946</c:v>
                </c:pt>
                <c:pt idx="9">
                  <c:v>0.9727847611181375</c:v>
                </c:pt>
                <c:pt idx="10">
                  <c:v>0.97841169324286004</c:v>
                </c:pt>
                <c:pt idx="11">
                  <c:v>0.97982402423695492</c:v>
                </c:pt>
                <c:pt idx="12">
                  <c:v>0.98654612729110636</c:v>
                </c:pt>
                <c:pt idx="13">
                  <c:v>0.98935724525995761</c:v>
                </c:pt>
                <c:pt idx="14">
                  <c:v>0.98367700456377627</c:v>
                </c:pt>
                <c:pt idx="15">
                  <c:v>0.88925619834710745</c:v>
                </c:pt>
              </c:numCache>
            </c:numRef>
          </c:yVal>
          <c:smooth val="0"/>
        </c:ser>
        <c:ser>
          <c:idx val="1"/>
          <c:order val="1"/>
          <c:tx>
            <c:strRef>
              <c:f>'(2)(xi) Pass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 Pass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 Pass OBD'!$G$8:$G$23</c:f>
              <c:numCache>
                <c:formatCode>0.0%</c:formatCode>
                <c:ptCount val="16"/>
                <c:pt idx="0">
                  <c:v>0.85448592606066121</c:v>
                </c:pt>
                <c:pt idx="1">
                  <c:v>0.82487488270253362</c:v>
                </c:pt>
                <c:pt idx="2">
                  <c:v>0.86559123041948238</c:v>
                </c:pt>
                <c:pt idx="3">
                  <c:v>0.8812494835137592</c:v>
                </c:pt>
                <c:pt idx="4">
                  <c:v>0.90426342688065986</c:v>
                </c:pt>
                <c:pt idx="5">
                  <c:v>0.92154696132596681</c:v>
                </c:pt>
                <c:pt idx="6">
                  <c:v>0.93560174147403341</c:v>
                </c:pt>
                <c:pt idx="7">
                  <c:v>0.94980352048231687</c:v>
                </c:pt>
                <c:pt idx="8">
                  <c:v>0.96062263801897518</c:v>
                </c:pt>
                <c:pt idx="9">
                  <c:v>0.96862033195020747</c:v>
                </c:pt>
                <c:pt idx="10">
                  <c:v>0.97741260649425465</c:v>
                </c:pt>
                <c:pt idx="11">
                  <c:v>0.98206648157874987</c:v>
                </c:pt>
                <c:pt idx="12">
                  <c:v>0.98848720192518047</c:v>
                </c:pt>
                <c:pt idx="13">
                  <c:v>0.98887874066512649</c:v>
                </c:pt>
                <c:pt idx="14">
                  <c:v>0.98031994475773965</c:v>
                </c:pt>
                <c:pt idx="15">
                  <c:v>0.91379310344827591</c:v>
                </c:pt>
              </c:numCache>
            </c:numRef>
          </c:yVal>
          <c:smooth val="0"/>
        </c:ser>
        <c:ser>
          <c:idx val="2"/>
          <c:order val="2"/>
          <c:tx>
            <c:strRef>
              <c:f>'(2)(xi) Pass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 Pass OBD'!$A$19:$A$23</c:f>
              <c:numCache>
                <c:formatCode>General</c:formatCode>
                <c:ptCount val="5"/>
                <c:pt idx="0">
                  <c:v>2011</c:v>
                </c:pt>
                <c:pt idx="1">
                  <c:v>2012</c:v>
                </c:pt>
                <c:pt idx="2">
                  <c:v>2013</c:v>
                </c:pt>
                <c:pt idx="3">
                  <c:v>2014</c:v>
                </c:pt>
                <c:pt idx="4">
                  <c:v>2015</c:v>
                </c:pt>
              </c:numCache>
            </c:numRef>
          </c:xVal>
          <c:yVal>
            <c:numRef>
              <c:f>'(2)(xi) Pass OBD'!$J$8:$J$23</c:f>
              <c:numCache>
                <c:formatCode>0.0%</c:formatCode>
                <c:ptCount val="16"/>
                <c:pt idx="8">
                  <c:v>0.93294184504641031</c:v>
                </c:pt>
                <c:pt idx="9">
                  <c:v>0.92875950848449385</c:v>
                </c:pt>
                <c:pt idx="10">
                  <c:v>0.94082183087418692</c:v>
                </c:pt>
                <c:pt idx="11">
                  <c:v>0.95393224742680127</c:v>
                </c:pt>
                <c:pt idx="12">
                  <c:v>0.97410071942446042</c:v>
                </c:pt>
                <c:pt idx="13">
                  <c:v>0.97531629868518976</c:v>
                </c:pt>
                <c:pt idx="14">
                  <c:v>0.95924308588064044</c:v>
                </c:pt>
                <c:pt idx="15">
                  <c:v>0.81081081081081086</c:v>
                </c:pt>
              </c:numCache>
            </c:numRef>
          </c:yVal>
          <c:smooth val="0"/>
        </c:ser>
        <c:dLbls>
          <c:showLegendKey val="0"/>
          <c:showVal val="0"/>
          <c:showCatName val="0"/>
          <c:showSerName val="0"/>
          <c:showPercent val="0"/>
          <c:showBubbleSize val="0"/>
        </c:dLbls>
        <c:axId val="91047040"/>
        <c:axId val="91049344"/>
      </c:scatterChart>
      <c:valAx>
        <c:axId val="91047040"/>
        <c:scaling>
          <c:orientation val="minMax"/>
          <c:max val="2015"/>
          <c:min val="2000"/>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049344"/>
        <c:crosses val="autoZero"/>
        <c:crossBetween val="midCat"/>
        <c:majorUnit val="1"/>
      </c:valAx>
      <c:valAx>
        <c:axId val="91049344"/>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047040"/>
        <c:crosses val="autoZero"/>
        <c:crossBetween val="midCat"/>
        <c:majorUnit val="0.1"/>
      </c:valAx>
      <c:spPr>
        <a:noFill/>
        <a:ln w="12700">
          <a:solidFill>
            <a:srgbClr val="808080"/>
          </a:solidFill>
          <a:prstDash val="solid"/>
        </a:ln>
      </c:spPr>
    </c:plotArea>
    <c:legend>
      <c:legendPos val="r"/>
      <c:layout>
        <c:manualLayout>
          <c:xMode val="edge"/>
          <c:yMode val="edge"/>
          <c:x val="0.675405032659118"/>
          <c:y val="0.3508339598253738"/>
          <c:w val="0.11013214355789359"/>
          <c:h val="0.11111128696852576"/>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 Pass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'(2)(xi) Pass OBD'!$B$8:$B$23</c:f>
              <c:numCache>
                <c:formatCode>#,##0</c:formatCode>
                <c:ptCount val="16"/>
                <c:pt idx="0">
                  <c:v>114265</c:v>
                </c:pt>
                <c:pt idx="1">
                  <c:v>126035</c:v>
                </c:pt>
                <c:pt idx="2">
                  <c:v>154753</c:v>
                </c:pt>
                <c:pt idx="3">
                  <c:v>180050</c:v>
                </c:pt>
                <c:pt idx="4">
                  <c:v>205429</c:v>
                </c:pt>
                <c:pt idx="5">
                  <c:v>225089</c:v>
                </c:pt>
                <c:pt idx="6">
                  <c:v>220837</c:v>
                </c:pt>
                <c:pt idx="7">
                  <c:v>242211</c:v>
                </c:pt>
                <c:pt idx="8">
                  <c:v>234420</c:v>
                </c:pt>
                <c:pt idx="9">
                  <c:v>188443</c:v>
                </c:pt>
                <c:pt idx="10">
                  <c:v>231139</c:v>
                </c:pt>
                <c:pt idx="11">
                  <c:v>243208</c:v>
                </c:pt>
                <c:pt idx="12">
                  <c:v>258628</c:v>
                </c:pt>
                <c:pt idx="13">
                  <c:v>257408</c:v>
                </c:pt>
                <c:pt idx="14">
                  <c:v>59058</c:v>
                </c:pt>
                <c:pt idx="15">
                  <c:v>538</c:v>
                </c:pt>
              </c:numCache>
            </c:numRef>
          </c:val>
          <c:smooth val="0"/>
        </c:ser>
        <c:ser>
          <c:idx val="1"/>
          <c:order val="1"/>
          <c:tx>
            <c:strRef>
              <c:f>'(2)(xi) Pass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 Pass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'(2)(xi) Pass OBD'!$E$8:$E$23</c:f>
              <c:numCache>
                <c:formatCode>#,##0</c:formatCode>
                <c:ptCount val="16"/>
                <c:pt idx="0">
                  <c:v>18791</c:v>
                </c:pt>
                <c:pt idx="1">
                  <c:v>21097</c:v>
                </c:pt>
                <c:pt idx="2">
                  <c:v>27795</c:v>
                </c:pt>
                <c:pt idx="3">
                  <c:v>31992</c:v>
                </c:pt>
                <c:pt idx="4">
                  <c:v>40341</c:v>
                </c:pt>
                <c:pt idx="5">
                  <c:v>39198</c:v>
                </c:pt>
                <c:pt idx="6">
                  <c:v>36103</c:v>
                </c:pt>
                <c:pt idx="7">
                  <c:v>35289</c:v>
                </c:pt>
                <c:pt idx="8">
                  <c:v>36349</c:v>
                </c:pt>
                <c:pt idx="9">
                  <c:v>22410</c:v>
                </c:pt>
                <c:pt idx="10">
                  <c:v>32238</c:v>
                </c:pt>
                <c:pt idx="11">
                  <c:v>39264</c:v>
                </c:pt>
                <c:pt idx="12">
                  <c:v>36147</c:v>
                </c:pt>
                <c:pt idx="13">
                  <c:v>36812</c:v>
                </c:pt>
                <c:pt idx="14">
                  <c:v>8518</c:v>
                </c:pt>
                <c:pt idx="15">
                  <c:v>53</c:v>
                </c:pt>
              </c:numCache>
            </c:numRef>
          </c:val>
          <c:smooth val="0"/>
        </c:ser>
        <c:ser>
          <c:idx val="2"/>
          <c:order val="2"/>
          <c:tx>
            <c:strRef>
              <c:f>'(2)(xi) Pass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'(2)(xi) Pass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'(2)(xi) Pass OBD'!$H$8:$H$23</c:f>
              <c:numCache>
                <c:formatCode>#,##0</c:formatCode>
                <c:ptCount val="16"/>
                <c:pt idx="8">
                  <c:v>9850</c:v>
                </c:pt>
                <c:pt idx="9">
                  <c:v>6349</c:v>
                </c:pt>
                <c:pt idx="10">
                  <c:v>5930</c:v>
                </c:pt>
                <c:pt idx="11">
                  <c:v>9546</c:v>
                </c:pt>
                <c:pt idx="12">
                  <c:v>9478</c:v>
                </c:pt>
                <c:pt idx="13">
                  <c:v>7863</c:v>
                </c:pt>
                <c:pt idx="14">
                  <c:v>1318</c:v>
                </c:pt>
                <c:pt idx="15">
                  <c:v>30</c:v>
                </c:pt>
              </c:numCache>
            </c:numRef>
          </c:val>
          <c:smooth val="0"/>
        </c:ser>
        <c:dLbls>
          <c:showLegendKey val="0"/>
          <c:showVal val="0"/>
          <c:showCatName val="0"/>
          <c:showSerName val="0"/>
          <c:showPercent val="0"/>
          <c:showBubbleSize val="0"/>
        </c:dLbls>
        <c:marker val="1"/>
        <c:smooth val="0"/>
        <c:axId val="91083904"/>
        <c:axId val="91086208"/>
      </c:lineChart>
      <c:catAx>
        <c:axId val="910839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086208"/>
        <c:crosses val="autoZero"/>
        <c:auto val="1"/>
        <c:lblAlgn val="ctr"/>
        <c:lblOffset val="100"/>
        <c:tickLblSkip val="1"/>
        <c:tickMarkSkip val="1"/>
        <c:noMultiLvlLbl val="0"/>
      </c:catAx>
      <c:valAx>
        <c:axId val="91086208"/>
        <c:scaling>
          <c:orientation val="minMax"/>
          <c:max val="3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083904"/>
        <c:crosses val="autoZero"/>
        <c:crossBetween val="midCat"/>
        <c:majorUnit val="50000"/>
      </c:valAx>
      <c:spPr>
        <a:noFill/>
        <a:ln w="12700">
          <a:solidFill>
            <a:srgbClr val="808080"/>
          </a:solidFill>
          <a:prstDash val="solid"/>
        </a:ln>
      </c:spPr>
    </c:plotArea>
    <c:legend>
      <c:legendPos val="r"/>
      <c:layout>
        <c:manualLayout>
          <c:xMode val="edge"/>
          <c:yMode val="edge"/>
          <c:x val="0.82833439969516254"/>
          <c:y val="0.15850226715135368"/>
          <c:w val="9.2715355325980728E-2"/>
          <c:h val="0.1028939898010301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'(2)(xii) Fail OBD'!$D$8:$D$23</c:f>
              <c:numCache>
                <c:formatCode>0.0%</c:formatCode>
                <c:ptCount val="16"/>
                <c:pt idx="0">
                  <c:v>0.15229906375654703</c:v>
                </c:pt>
                <c:pt idx="1">
                  <c:v>0.16837125211148649</c:v>
                </c:pt>
                <c:pt idx="2">
                  <c:v>0.13540013855677477</c:v>
                </c:pt>
                <c:pt idx="3">
                  <c:v>0.10966829519156596</c:v>
                </c:pt>
                <c:pt idx="4">
                  <c:v>8.5930026118954714E-2</c:v>
                </c:pt>
                <c:pt idx="5">
                  <c:v>7.1357551003568706E-2</c:v>
                </c:pt>
                <c:pt idx="6">
                  <c:v>5.9263298246211911E-2</c:v>
                </c:pt>
                <c:pt idx="7">
                  <c:v>4.2174820860817162E-2</c:v>
                </c:pt>
                <c:pt idx="8">
                  <c:v>3.3172071615050543E-2</c:v>
                </c:pt>
                <c:pt idx="9">
                  <c:v>2.721523888186253E-2</c:v>
                </c:pt>
                <c:pt idx="10">
                  <c:v>2.1588306757140015E-2</c:v>
                </c:pt>
                <c:pt idx="11">
                  <c:v>2.0175975763045091E-2</c:v>
                </c:pt>
                <c:pt idx="12">
                  <c:v>1.3453872708893594E-2</c:v>
                </c:pt>
                <c:pt idx="13">
                  <c:v>1.0642754740042356E-2</c:v>
                </c:pt>
                <c:pt idx="14">
                  <c:v>1.6322995436223724E-2</c:v>
                </c:pt>
                <c:pt idx="15">
                  <c:v>0.11074380165289256</c:v>
                </c:pt>
              </c:numCache>
            </c:numRef>
          </c:yVal>
          <c:smooth val="0"/>
        </c:ser>
        <c:ser>
          <c:idx val="1"/>
          <c:order val="1"/>
          <c:tx>
            <c:strRef>
              <c:f>'(2)(xii) Fail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'(2)(xii) Fail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'(2)(xii) Fail OBD'!$G$8:$G$23</c:f>
              <c:numCache>
                <c:formatCode>0.0%</c:formatCode>
                <c:ptCount val="16"/>
                <c:pt idx="0">
                  <c:v>0.14551407393933882</c:v>
                </c:pt>
                <c:pt idx="1">
                  <c:v>0.17512511729746638</c:v>
                </c:pt>
                <c:pt idx="2">
                  <c:v>0.13440876958051759</c:v>
                </c:pt>
                <c:pt idx="3">
                  <c:v>0.11875051648624081</c:v>
                </c:pt>
                <c:pt idx="4">
                  <c:v>9.5736573119340085E-2</c:v>
                </c:pt>
                <c:pt idx="5">
                  <c:v>7.8453038674033151E-2</c:v>
                </c:pt>
                <c:pt idx="6">
                  <c:v>6.4398258525966617E-2</c:v>
                </c:pt>
                <c:pt idx="7">
                  <c:v>5.0196479517683155E-2</c:v>
                </c:pt>
                <c:pt idx="8">
                  <c:v>3.9377361981024865E-2</c:v>
                </c:pt>
                <c:pt idx="9">
                  <c:v>3.1379668049792531E-2</c:v>
                </c:pt>
                <c:pt idx="10">
                  <c:v>2.2587393505745384E-2</c:v>
                </c:pt>
                <c:pt idx="11">
                  <c:v>1.7933518421250093E-2</c:v>
                </c:pt>
                <c:pt idx="12">
                  <c:v>1.1512798074819515E-2</c:v>
                </c:pt>
                <c:pt idx="13">
                  <c:v>1.1121259334873476E-2</c:v>
                </c:pt>
                <c:pt idx="14">
                  <c:v>1.9680055242260328E-2</c:v>
                </c:pt>
                <c:pt idx="15">
                  <c:v>8.6206896551724144E-2</c:v>
                </c:pt>
              </c:numCache>
            </c:numRef>
          </c:yVal>
          <c:smooth val="0"/>
        </c:ser>
        <c:ser>
          <c:idx val="2"/>
          <c:order val="2"/>
          <c:tx>
            <c:strRef>
              <c:f>'(2)(xii) Fail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'(2)(xii) Fail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'(2)(xii) Fail OBD'!$J$8:$J$23</c:f>
              <c:numCache>
                <c:formatCode>0.0%</c:formatCode>
                <c:ptCount val="16"/>
                <c:pt idx="8">
                  <c:v>6.7058154953589688E-2</c:v>
                </c:pt>
                <c:pt idx="9">
                  <c:v>7.1240491515506141E-2</c:v>
                </c:pt>
                <c:pt idx="10">
                  <c:v>5.9178169125813106E-2</c:v>
                </c:pt>
                <c:pt idx="11">
                  <c:v>4.6067752573198763E-2</c:v>
                </c:pt>
                <c:pt idx="12">
                  <c:v>2.5899280575539568E-2</c:v>
                </c:pt>
                <c:pt idx="13">
                  <c:v>2.4683701314810222E-2</c:v>
                </c:pt>
                <c:pt idx="14">
                  <c:v>4.0756914119359534E-2</c:v>
                </c:pt>
                <c:pt idx="15">
                  <c:v>0.1891891891891892</c:v>
                </c:pt>
              </c:numCache>
            </c:numRef>
          </c:yVal>
          <c:smooth val="0"/>
        </c:ser>
        <c:dLbls>
          <c:showLegendKey val="0"/>
          <c:showVal val="0"/>
          <c:showCatName val="0"/>
          <c:showSerName val="0"/>
          <c:showPercent val="0"/>
          <c:showBubbleSize val="0"/>
        </c:dLbls>
        <c:axId val="103180160"/>
        <c:axId val="103186816"/>
      </c:scatterChart>
      <c:valAx>
        <c:axId val="103180160"/>
        <c:scaling>
          <c:orientation val="minMax"/>
          <c:max val="2015"/>
          <c:min val="2000"/>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03186816"/>
        <c:crosses val="autoZero"/>
        <c:crossBetween val="midCat"/>
        <c:majorUnit val="1"/>
      </c:valAx>
      <c:valAx>
        <c:axId val="103186816"/>
        <c:scaling>
          <c:orientation val="minMax"/>
          <c:max val="0.60000000000000064"/>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180160"/>
        <c:crosses val="autoZero"/>
        <c:crossBetween val="midCat"/>
        <c:majorUnit val="0.1"/>
      </c:valAx>
      <c:spPr>
        <a:noFill/>
        <a:ln w="12700">
          <a:solidFill>
            <a:srgbClr val="808080"/>
          </a:solidFill>
          <a:prstDash val="solid"/>
        </a:ln>
      </c:spPr>
    </c:plotArea>
    <c:legend>
      <c:legendPos val="r"/>
      <c:layout>
        <c:manualLayout>
          <c:xMode val="edge"/>
          <c:yMode val="edge"/>
          <c:x val="0.74910842091875074"/>
          <c:y val="0.17785244310214757"/>
          <c:w val="0.11786603767040216"/>
          <c:h val="0.11409394887283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'(2)(xii) Fail OBD'!$B$8:$B$23</c:f>
              <c:numCache>
                <c:formatCode>#,##0</c:formatCode>
                <c:ptCount val="16"/>
                <c:pt idx="0">
                  <c:v>20529</c:v>
                </c:pt>
                <c:pt idx="1">
                  <c:v>25517</c:v>
                </c:pt>
                <c:pt idx="2">
                  <c:v>24235</c:v>
                </c:pt>
                <c:pt idx="3">
                  <c:v>22178</c:v>
                </c:pt>
                <c:pt idx="4">
                  <c:v>19312</c:v>
                </c:pt>
                <c:pt idx="5">
                  <c:v>17296</c:v>
                </c:pt>
                <c:pt idx="6">
                  <c:v>13912</c:v>
                </c:pt>
                <c:pt idx="7">
                  <c:v>10665</c:v>
                </c:pt>
                <c:pt idx="8">
                  <c:v>8043</c:v>
                </c:pt>
                <c:pt idx="9">
                  <c:v>5272</c:v>
                </c:pt>
                <c:pt idx="10">
                  <c:v>5100</c:v>
                </c:pt>
                <c:pt idx="11">
                  <c:v>5008</c:v>
                </c:pt>
                <c:pt idx="12">
                  <c:v>3527</c:v>
                </c:pt>
                <c:pt idx="13">
                  <c:v>2769</c:v>
                </c:pt>
                <c:pt idx="14">
                  <c:v>980</c:v>
                </c:pt>
                <c:pt idx="15">
                  <c:v>67</c:v>
                </c:pt>
              </c:numCache>
            </c:numRef>
          </c:yVal>
          <c:smooth val="0"/>
        </c:ser>
        <c:ser>
          <c:idx val="1"/>
          <c:order val="1"/>
          <c:tx>
            <c:strRef>
              <c:f>'(2)(xii) Fail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'(2)(xii) Fail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'(2)(xii) Fail OBD'!$E$8:$E$23</c:f>
              <c:numCache>
                <c:formatCode>#,##0</c:formatCode>
                <c:ptCount val="16"/>
                <c:pt idx="0">
                  <c:v>3200</c:v>
                </c:pt>
                <c:pt idx="1">
                  <c:v>4479</c:v>
                </c:pt>
                <c:pt idx="2">
                  <c:v>4316</c:v>
                </c:pt>
                <c:pt idx="3">
                  <c:v>4311</c:v>
                </c:pt>
                <c:pt idx="4">
                  <c:v>4271</c:v>
                </c:pt>
                <c:pt idx="5">
                  <c:v>3337</c:v>
                </c:pt>
                <c:pt idx="6">
                  <c:v>2485</c:v>
                </c:pt>
                <c:pt idx="7">
                  <c:v>1865</c:v>
                </c:pt>
                <c:pt idx="8">
                  <c:v>1490</c:v>
                </c:pt>
                <c:pt idx="9">
                  <c:v>726</c:v>
                </c:pt>
                <c:pt idx="10">
                  <c:v>745</c:v>
                </c:pt>
                <c:pt idx="11">
                  <c:v>717</c:v>
                </c:pt>
                <c:pt idx="12">
                  <c:v>421</c:v>
                </c:pt>
                <c:pt idx="13">
                  <c:v>414</c:v>
                </c:pt>
                <c:pt idx="14">
                  <c:v>171</c:v>
                </c:pt>
                <c:pt idx="15">
                  <c:v>5</c:v>
                </c:pt>
              </c:numCache>
            </c:numRef>
          </c:yVal>
          <c:smooth val="0"/>
        </c:ser>
        <c:ser>
          <c:idx val="2"/>
          <c:order val="2"/>
          <c:tx>
            <c:strRef>
              <c:f>'(2)(xii) Fail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'(2)(xii) Fail OBD'!$A$8:$A$23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'(2)(xii) Fail OBD'!$J$8:$J$23</c:f>
              <c:numCache>
                <c:formatCode>0.0%</c:formatCode>
                <c:ptCount val="16"/>
                <c:pt idx="8">
                  <c:v>6.7058154953589688E-2</c:v>
                </c:pt>
                <c:pt idx="9">
                  <c:v>7.1240491515506141E-2</c:v>
                </c:pt>
                <c:pt idx="10">
                  <c:v>5.9178169125813106E-2</c:v>
                </c:pt>
                <c:pt idx="11">
                  <c:v>4.6067752573198763E-2</c:v>
                </c:pt>
                <c:pt idx="12">
                  <c:v>2.5899280575539568E-2</c:v>
                </c:pt>
                <c:pt idx="13">
                  <c:v>2.4683701314810222E-2</c:v>
                </c:pt>
                <c:pt idx="14">
                  <c:v>4.0756914119359534E-2</c:v>
                </c:pt>
                <c:pt idx="15">
                  <c:v>0.1891891891891892</c:v>
                </c:pt>
              </c:numCache>
            </c:numRef>
          </c:yVal>
          <c:smooth val="0"/>
        </c:ser>
        <c:dLbls>
          <c:showLegendKey val="0"/>
          <c:showVal val="0"/>
          <c:showCatName val="0"/>
          <c:showSerName val="0"/>
          <c:showPercent val="0"/>
          <c:showBubbleSize val="0"/>
        </c:dLbls>
        <c:axId val="103294848"/>
        <c:axId val="103305600"/>
      </c:scatterChart>
      <c:valAx>
        <c:axId val="103294848"/>
        <c:scaling>
          <c:orientation val="minMax"/>
          <c:max val="2015"/>
          <c:min val="2000"/>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03305600"/>
        <c:crosses val="autoZero"/>
        <c:crossBetween val="midCat"/>
        <c:majorUnit val="1"/>
      </c:valAx>
      <c:valAx>
        <c:axId val="1033056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294848"/>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1786603767040027"/>
          <c:h val="0.107744257691809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 MIL Commanded on and No DTCs Present</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50274805392932"/>
          <c:y val="2.8619610048744002E-2"/>
        </c:manualLayout>
      </c:layout>
      <c:overlay val="0"/>
      <c:spPr>
        <a:noFill/>
        <a:ln w="25400">
          <a:noFill/>
        </a:ln>
      </c:spPr>
    </c:title>
    <c:autoTitleDeleted val="0"/>
    <c:plotArea>
      <c:layout>
        <c:manualLayout>
          <c:layoutTarget val="inner"/>
          <c:xMode val="edge"/>
          <c:yMode val="edge"/>
          <c:x val="0.12184412733260162"/>
          <c:y val="0.18181848073588175"/>
          <c:w val="0.79473106476399569"/>
          <c:h val="0.6599337448931919"/>
        </c:manualLayout>
      </c:layout>
      <c:lineChart>
        <c:grouping val="standard"/>
        <c:varyColors val="0"/>
        <c:ser>
          <c:idx val="0"/>
          <c:order val="0"/>
          <c:tx>
            <c:strRef>
              <c:f>'(2)(xix) MIL on no DTCs'!$B$9:$D$9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'(2)(xix) MIL on no DTCs'!$A$11:$A$26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'(2)(xix) MIL on no DTCs'!$B$11:$B$26</c:f>
              <c:numCache>
                <c:formatCode>#,##0</c:formatCode>
                <c:ptCount val="16"/>
                <c:pt idx="0">
                  <c:v>28</c:v>
                </c:pt>
                <c:pt idx="1">
                  <c:v>21</c:v>
                </c:pt>
                <c:pt idx="2">
                  <c:v>36</c:v>
                </c:pt>
                <c:pt idx="3">
                  <c:v>38</c:v>
                </c:pt>
                <c:pt idx="4">
                  <c:v>20</c:v>
                </c:pt>
                <c:pt idx="5">
                  <c:v>13</c:v>
                </c:pt>
                <c:pt idx="6">
                  <c:v>9</c:v>
                </c:pt>
                <c:pt idx="7">
                  <c:v>20</c:v>
                </c:pt>
                <c:pt idx="8">
                  <c:v>4</c:v>
                </c:pt>
                <c:pt idx="9">
                  <c:v>8</c:v>
                </c:pt>
                <c:pt idx="10">
                  <c:v>3</c:v>
                </c:pt>
                <c:pt idx="11">
                  <c:v>12</c:v>
                </c:pt>
                <c:pt idx="12">
                  <c:v>15</c:v>
                </c:pt>
                <c:pt idx="13">
                  <c:v>5</c:v>
                </c:pt>
                <c:pt idx="14">
                  <c:v>1</c:v>
                </c:pt>
                <c:pt idx="15">
                  <c:v>0</c:v>
                </c:pt>
              </c:numCache>
            </c:numRef>
          </c:val>
          <c:smooth val="0"/>
        </c:ser>
        <c:ser>
          <c:idx val="1"/>
          <c:order val="1"/>
          <c:tx>
            <c:strRef>
              <c:f>'(2)(xix) MIL on no DTCs'!$E$9:$G$9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'(2)(xix) MIL on no DTCs'!$A$11:$A$26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'(2)(xix) MIL on no DTCs'!$E$11:$E$26</c:f>
              <c:numCache>
                <c:formatCode>#,##0</c:formatCode>
                <c:ptCount val="16"/>
                <c:pt idx="0">
                  <c:v>2</c:v>
                </c:pt>
                <c:pt idx="1">
                  <c:v>8</c:v>
                </c:pt>
                <c:pt idx="2">
                  <c:v>2</c:v>
                </c:pt>
                <c:pt idx="3">
                  <c:v>4</c:v>
                </c:pt>
                <c:pt idx="4">
                  <c:v>1</c:v>
                </c:pt>
                <c:pt idx="5">
                  <c:v>2</c:v>
                </c:pt>
                <c:pt idx="6">
                  <c:v>5</c:v>
                </c:pt>
                <c:pt idx="7">
                  <c:v>3</c:v>
                </c:pt>
                <c:pt idx="8">
                  <c:v>4</c:v>
                </c:pt>
                <c:pt idx="9">
                  <c:v>0</c:v>
                </c:pt>
                <c:pt idx="10">
                  <c:v>0</c:v>
                </c:pt>
                <c:pt idx="11">
                  <c:v>0</c:v>
                </c:pt>
                <c:pt idx="12">
                  <c:v>0</c:v>
                </c:pt>
                <c:pt idx="13">
                  <c:v>0</c:v>
                </c:pt>
                <c:pt idx="14">
                  <c:v>0</c:v>
                </c:pt>
                <c:pt idx="15">
                  <c:v>0</c:v>
                </c:pt>
              </c:numCache>
            </c:numRef>
          </c:val>
          <c:smooth val="0"/>
        </c:ser>
        <c:dLbls>
          <c:showLegendKey val="0"/>
          <c:showVal val="0"/>
          <c:showCatName val="0"/>
          <c:showSerName val="0"/>
          <c:showPercent val="0"/>
          <c:showBubbleSize val="0"/>
        </c:dLbls>
        <c:marker val="1"/>
        <c:smooth val="0"/>
        <c:axId val="103323520"/>
        <c:axId val="103821696"/>
      </c:lineChart>
      <c:catAx>
        <c:axId val="10332352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20418601520981"/>
              <c:y val="0.92087682789651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821696"/>
        <c:crosses val="autoZero"/>
        <c:auto val="1"/>
        <c:lblAlgn val="ctr"/>
        <c:lblOffset val="100"/>
        <c:tickLblSkip val="1"/>
        <c:tickMarkSkip val="1"/>
        <c:noMultiLvlLbl val="0"/>
      </c:catAx>
      <c:valAx>
        <c:axId val="103821696"/>
        <c:scaling>
          <c:orientation val="minMax"/>
          <c:max val="20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2.4149337102093195E-2"/>
              <c:y val="0.36195350581177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323520"/>
        <c:crosses val="autoZero"/>
        <c:crossBetween val="midCat"/>
        <c:majorUnit val="25"/>
      </c:valAx>
      <c:spPr>
        <a:noFill/>
        <a:ln w="12700">
          <a:solidFill>
            <a:srgbClr val="808080"/>
          </a:solidFill>
          <a:prstDash val="solid"/>
        </a:ln>
      </c:spPr>
    </c:plotArea>
    <c:legend>
      <c:legendPos val="r"/>
      <c:layout>
        <c:manualLayout>
          <c:xMode val="edge"/>
          <c:yMode val="edge"/>
          <c:x val="0.77716793413643803"/>
          <c:y val="0.23569066366704164"/>
          <c:w val="9.879253875316997E-2"/>
          <c:h val="8.24917510311207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'(2)(xx) MIL off w  DTCs'!$D$10:$D$22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'(2)(xx) MIL off w  DTCs'!$G$10:$G$22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'(2)(xx) MIL off w  DTCs'!$J$10:$J$22</c:f>
              <c:numCache>
                <c:formatCode>0.0%</c:formatCode>
                <c:ptCount val="13"/>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03578240"/>
        <c:axId val="103588608"/>
      </c:lineChart>
      <c:catAx>
        <c:axId val="10357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3588608"/>
        <c:crosses val="autoZero"/>
        <c:auto val="1"/>
        <c:lblAlgn val="ctr"/>
        <c:lblOffset val="100"/>
        <c:tickLblSkip val="1"/>
        <c:tickMarkSkip val="1"/>
        <c:noMultiLvlLbl val="0"/>
      </c:catAx>
      <c:valAx>
        <c:axId val="103588608"/>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03578240"/>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Times New Roman"/>
                <a:ea typeface="Times New Roman"/>
                <a:cs typeface="Times New Roman"/>
              </a:defRPr>
            </a:pPr>
            <a:r>
              <a:rPr lang="en-US" sz="1175" b="1" i="0" u="none" strike="noStrike" baseline="0">
                <a:solidFill>
                  <a:srgbClr val="000000"/>
                </a:solidFill>
                <a:latin typeface="Times New Roman"/>
                <a:cs typeface="Times New Roman"/>
              </a:rPr>
              <a:t>Number of Emission Tests  </a:t>
            </a:r>
          </a:p>
          <a:p>
            <a:pPr>
              <a:defRPr sz="975" b="0" i="0" u="none" strike="noStrike" baseline="0">
                <a:solidFill>
                  <a:srgbClr val="000000"/>
                </a:solidFill>
                <a:latin typeface="Times New Roman"/>
                <a:ea typeface="Times New Roman"/>
                <a:cs typeface="Times New Roman"/>
              </a:defRPr>
            </a:pPr>
            <a:r>
              <a:rPr lang="en-US" sz="1175" b="0" i="0" u="none" strike="noStrike" baseline="0">
                <a:solidFill>
                  <a:srgbClr val="000000"/>
                </a:solidFill>
                <a:latin typeface="Times New Roman"/>
                <a:cs typeface="Times New Roman"/>
              </a:rPr>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Tests'!$B$7:$B$38</c:f>
              <c:numCache>
                <c:formatCode>#,##0</c:formatCode>
                <c:ptCount val="32"/>
                <c:pt idx="16">
                  <c:v>136476</c:v>
                </c:pt>
                <c:pt idx="17">
                  <c:v>155304</c:v>
                </c:pt>
                <c:pt idx="18">
                  <c:v>181933</c:v>
                </c:pt>
                <c:pt idx="19">
                  <c:v>204648</c:v>
                </c:pt>
                <c:pt idx="20">
                  <c:v>226646</c:v>
                </c:pt>
                <c:pt idx="21">
                  <c:v>243984</c:v>
                </c:pt>
                <c:pt idx="22">
                  <c:v>235944</c:v>
                </c:pt>
                <c:pt idx="23">
                  <c:v>253719</c:v>
                </c:pt>
                <c:pt idx="24">
                  <c:v>243087</c:v>
                </c:pt>
                <c:pt idx="25">
                  <c:v>194220</c:v>
                </c:pt>
                <c:pt idx="26">
                  <c:v>236764</c:v>
                </c:pt>
                <c:pt idx="27">
                  <c:v>248664</c:v>
                </c:pt>
                <c:pt idx="28">
                  <c:v>262444</c:v>
                </c:pt>
                <c:pt idx="29">
                  <c:v>260506</c:v>
                </c:pt>
                <c:pt idx="30">
                  <c:v>60165</c:v>
                </c:pt>
                <c:pt idx="31">
                  <c:v>616</c:v>
                </c:pt>
              </c:numCache>
            </c:numRef>
          </c:val>
          <c:smooth val="0"/>
        </c:ser>
        <c:ser>
          <c:idx val="1"/>
          <c:order val="1"/>
          <c:tx>
            <c:strRef>
              <c:f>'(1) Total Tests'!$C$6</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Tests'!$C$7:$C$38</c:f>
              <c:numCache>
                <c:formatCode>#,##0</c:formatCode>
                <c:ptCount val="32"/>
                <c:pt idx="16">
                  <c:v>22242</c:v>
                </c:pt>
                <c:pt idx="17">
                  <c:v>26266</c:v>
                </c:pt>
                <c:pt idx="18">
                  <c:v>32659</c:v>
                </c:pt>
                <c:pt idx="19">
                  <c:v>36747</c:v>
                </c:pt>
                <c:pt idx="20">
                  <c:v>45047</c:v>
                </c:pt>
                <c:pt idx="21">
                  <c:v>42899</c:v>
                </c:pt>
                <c:pt idx="22">
                  <c:v>38795</c:v>
                </c:pt>
                <c:pt idx="23">
                  <c:v>37312</c:v>
                </c:pt>
                <c:pt idx="24">
                  <c:v>37987</c:v>
                </c:pt>
                <c:pt idx="25">
                  <c:v>23205</c:v>
                </c:pt>
                <c:pt idx="26">
                  <c:v>33040</c:v>
                </c:pt>
                <c:pt idx="27">
                  <c:v>40060</c:v>
                </c:pt>
                <c:pt idx="28">
                  <c:v>36596</c:v>
                </c:pt>
                <c:pt idx="29">
                  <c:v>37281</c:v>
                </c:pt>
                <c:pt idx="30">
                  <c:v>8705</c:v>
                </c:pt>
                <c:pt idx="31">
                  <c:v>60</c:v>
                </c:pt>
              </c:numCache>
            </c:numRef>
          </c:val>
          <c:smooth val="0"/>
        </c:ser>
        <c:ser>
          <c:idx val="2"/>
          <c:order val="2"/>
          <c:tx>
            <c:strRef>
              <c:f>'(1) Total Tests'!$D$6</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Tests'!$D$7:$D$38</c:f>
              <c:numCache>
                <c:formatCode>#,##0</c:formatCode>
                <c:ptCount val="32"/>
                <c:pt idx="24">
                  <c:v>10619</c:v>
                </c:pt>
                <c:pt idx="25">
                  <c:v>6900</c:v>
                </c:pt>
                <c:pt idx="26">
                  <c:v>6362</c:v>
                </c:pt>
                <c:pt idx="27">
                  <c:v>10072</c:v>
                </c:pt>
                <c:pt idx="28">
                  <c:v>9764</c:v>
                </c:pt>
                <c:pt idx="29">
                  <c:v>8089</c:v>
                </c:pt>
                <c:pt idx="30">
                  <c:v>1387</c:v>
                </c:pt>
                <c:pt idx="31">
                  <c:v>40</c:v>
                </c:pt>
              </c:numCache>
            </c:numRef>
          </c:val>
          <c:smooth val="0"/>
        </c:ser>
        <c:ser>
          <c:idx val="4"/>
          <c:order val="3"/>
          <c:tx>
            <c:strRef>
              <c:f>'(1) Total Tests'!$E$6</c:f>
              <c:strCache>
                <c:ptCount val="1"/>
                <c:pt idx="0">
                  <c:v>LDDV</c:v>
                </c:pt>
              </c:strCache>
            </c:strRef>
          </c:tx>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Tests'!$E$7:$E$38</c:f>
              <c:numCache>
                <c:formatCode>#,##0</c:formatCode>
                <c:ptCount val="32"/>
                <c:pt idx="16">
                  <c:v>259</c:v>
                </c:pt>
                <c:pt idx="17">
                  <c:v>224</c:v>
                </c:pt>
                <c:pt idx="18">
                  <c:v>398</c:v>
                </c:pt>
                <c:pt idx="19">
                  <c:v>474</c:v>
                </c:pt>
                <c:pt idx="20">
                  <c:v>179</c:v>
                </c:pt>
                <c:pt idx="21">
                  <c:v>329</c:v>
                </c:pt>
                <c:pt idx="22">
                  <c:v>316</c:v>
                </c:pt>
                <c:pt idx="23">
                  <c:v>68</c:v>
                </c:pt>
                <c:pt idx="24">
                  <c:v>77</c:v>
                </c:pt>
                <c:pt idx="25">
                  <c:v>1178</c:v>
                </c:pt>
                <c:pt idx="26">
                  <c:v>2348</c:v>
                </c:pt>
                <c:pt idx="27">
                  <c:v>2438</c:v>
                </c:pt>
                <c:pt idx="28">
                  <c:v>3066</c:v>
                </c:pt>
                <c:pt idx="29">
                  <c:v>2727</c:v>
                </c:pt>
                <c:pt idx="30">
                  <c:v>893</c:v>
                </c:pt>
                <c:pt idx="31">
                  <c:v>5</c:v>
                </c:pt>
              </c:numCache>
            </c:numRef>
          </c:val>
          <c:smooth val="0"/>
        </c:ser>
        <c:ser>
          <c:idx val="5"/>
          <c:order val="4"/>
          <c:tx>
            <c:strRef>
              <c:f>'(1) Total Tests'!$F$6</c:f>
              <c:strCache>
                <c:ptCount val="1"/>
                <c:pt idx="0">
                  <c:v>LDDT</c:v>
                </c:pt>
              </c:strCache>
            </c:strRef>
          </c:tx>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Tests'!$F$7:$F$38</c:f>
              <c:numCache>
                <c:formatCode>#,##0</c:formatCode>
                <c:ptCount val="32"/>
                <c:pt idx="16">
                  <c:v>11</c:v>
                </c:pt>
                <c:pt idx="17">
                  <c:v>3</c:v>
                </c:pt>
                <c:pt idx="18">
                  <c:v>2</c:v>
                </c:pt>
                <c:pt idx="19">
                  <c:v>3</c:v>
                </c:pt>
                <c:pt idx="20">
                  <c:v>5</c:v>
                </c:pt>
                <c:pt idx="21">
                  <c:v>10</c:v>
                </c:pt>
                <c:pt idx="22">
                  <c:v>19</c:v>
                </c:pt>
                <c:pt idx="23">
                  <c:v>23</c:v>
                </c:pt>
                <c:pt idx="24">
                  <c:v>13</c:v>
                </c:pt>
                <c:pt idx="25">
                  <c:v>53</c:v>
                </c:pt>
                <c:pt idx="26">
                  <c:v>78</c:v>
                </c:pt>
                <c:pt idx="27">
                  <c:v>135</c:v>
                </c:pt>
                <c:pt idx="28">
                  <c:v>149</c:v>
                </c:pt>
                <c:pt idx="29">
                  <c:v>106</c:v>
                </c:pt>
                <c:pt idx="30">
                  <c:v>54</c:v>
                </c:pt>
                <c:pt idx="31">
                  <c:v>1</c:v>
                </c:pt>
              </c:numCache>
            </c:numRef>
          </c:val>
          <c:smooth val="0"/>
        </c:ser>
        <c:ser>
          <c:idx val="6"/>
          <c:order val="5"/>
          <c:tx>
            <c:strRef>
              <c:f>'(1) Total Tests'!$G$6</c:f>
              <c:strCache>
                <c:ptCount val="1"/>
                <c:pt idx="0">
                  <c:v>MDDV</c:v>
                </c:pt>
              </c:strCache>
            </c:strRef>
          </c:tx>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Tests'!$G$7:$G$38</c:f>
              <c:numCache>
                <c:formatCode>#,##0</c:formatCode>
                <c:ptCount val="32"/>
                <c:pt idx="0">
                  <c:v>9</c:v>
                </c:pt>
                <c:pt idx="1">
                  <c:v>24</c:v>
                </c:pt>
                <c:pt idx="2">
                  <c:v>43</c:v>
                </c:pt>
                <c:pt idx="3">
                  <c:v>55</c:v>
                </c:pt>
                <c:pt idx="4">
                  <c:v>54</c:v>
                </c:pt>
                <c:pt idx="5">
                  <c:v>56</c:v>
                </c:pt>
                <c:pt idx="6">
                  <c:v>37</c:v>
                </c:pt>
                <c:pt idx="7">
                  <c:v>37</c:v>
                </c:pt>
                <c:pt idx="8">
                  <c:v>38</c:v>
                </c:pt>
                <c:pt idx="9">
                  <c:v>89</c:v>
                </c:pt>
                <c:pt idx="10">
                  <c:v>173</c:v>
                </c:pt>
                <c:pt idx="11">
                  <c:v>224</c:v>
                </c:pt>
                <c:pt idx="12">
                  <c:v>243</c:v>
                </c:pt>
                <c:pt idx="13">
                  <c:v>517</c:v>
                </c:pt>
                <c:pt idx="14">
                  <c:v>218</c:v>
                </c:pt>
                <c:pt idx="15">
                  <c:v>714</c:v>
                </c:pt>
                <c:pt idx="16">
                  <c:v>712</c:v>
                </c:pt>
                <c:pt idx="17">
                  <c:v>792</c:v>
                </c:pt>
                <c:pt idx="18">
                  <c:v>858</c:v>
                </c:pt>
                <c:pt idx="19">
                  <c:v>822</c:v>
                </c:pt>
                <c:pt idx="20">
                  <c:v>1045</c:v>
                </c:pt>
                <c:pt idx="21">
                  <c:v>1802</c:v>
                </c:pt>
                <c:pt idx="22">
                  <c:v>2714</c:v>
                </c:pt>
                <c:pt idx="23">
                  <c:v>2738</c:v>
                </c:pt>
                <c:pt idx="24">
                  <c:v>3369</c:v>
                </c:pt>
                <c:pt idx="25">
                  <c:v>1113</c:v>
                </c:pt>
                <c:pt idx="26">
                  <c:v>1200</c:v>
                </c:pt>
                <c:pt idx="27">
                  <c:v>3172</c:v>
                </c:pt>
                <c:pt idx="28">
                  <c:v>2480</c:v>
                </c:pt>
                <c:pt idx="29">
                  <c:v>1689</c:v>
                </c:pt>
                <c:pt idx="30">
                  <c:v>345</c:v>
                </c:pt>
                <c:pt idx="31">
                  <c:v>34</c:v>
                </c:pt>
              </c:numCache>
            </c:numRef>
          </c:val>
          <c:smooth val="0"/>
        </c:ser>
        <c:ser>
          <c:idx val="3"/>
          <c:order val="6"/>
          <c:tx>
            <c:strRef>
              <c:f>'(1) Total Tests'!$H$6</c:f>
              <c:strCache>
                <c:ptCount val="1"/>
                <c:pt idx="0">
                  <c:v>HDDV</c:v>
                </c:pt>
              </c:strCache>
            </c:strRef>
          </c:tx>
          <c:cat>
            <c:numRef>
              <c:f>'(1) Total Tests'!$A$7:$A$38</c:f>
              <c:numCache>
                <c:formatCode>0</c:formatCod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 Total Tests'!$H$7:$H$38</c:f>
              <c:numCache>
                <c:formatCode>#,##0</c:formatCode>
                <c:ptCount val="32"/>
                <c:pt idx="0">
                  <c:v>250</c:v>
                </c:pt>
                <c:pt idx="1">
                  <c:v>468</c:v>
                </c:pt>
                <c:pt idx="2">
                  <c:v>570</c:v>
                </c:pt>
                <c:pt idx="3">
                  <c:v>918</c:v>
                </c:pt>
                <c:pt idx="4">
                  <c:v>951</c:v>
                </c:pt>
                <c:pt idx="5">
                  <c:v>752</c:v>
                </c:pt>
                <c:pt idx="6">
                  <c:v>642</c:v>
                </c:pt>
                <c:pt idx="7">
                  <c:v>541</c:v>
                </c:pt>
                <c:pt idx="8">
                  <c:v>525</c:v>
                </c:pt>
                <c:pt idx="9">
                  <c:v>816</c:v>
                </c:pt>
                <c:pt idx="10">
                  <c:v>1172</c:v>
                </c:pt>
                <c:pt idx="11">
                  <c:v>1957</c:v>
                </c:pt>
                <c:pt idx="12">
                  <c:v>1558</c:v>
                </c:pt>
                <c:pt idx="13">
                  <c:v>2155</c:v>
                </c:pt>
                <c:pt idx="14">
                  <c:v>2316</c:v>
                </c:pt>
                <c:pt idx="15">
                  <c:v>3352</c:v>
                </c:pt>
                <c:pt idx="16">
                  <c:v>3942</c:v>
                </c:pt>
                <c:pt idx="17">
                  <c:v>3678</c:v>
                </c:pt>
                <c:pt idx="18">
                  <c:v>3320</c:v>
                </c:pt>
                <c:pt idx="19">
                  <c:v>3405</c:v>
                </c:pt>
                <c:pt idx="20">
                  <c:v>4762</c:v>
                </c:pt>
                <c:pt idx="21">
                  <c:v>5763</c:v>
                </c:pt>
                <c:pt idx="22">
                  <c:v>6083</c:v>
                </c:pt>
                <c:pt idx="23">
                  <c:v>6891</c:v>
                </c:pt>
                <c:pt idx="24">
                  <c:v>4161</c:v>
                </c:pt>
                <c:pt idx="25">
                  <c:v>3075</c:v>
                </c:pt>
                <c:pt idx="26">
                  <c:v>2955</c:v>
                </c:pt>
                <c:pt idx="27">
                  <c:v>3259</c:v>
                </c:pt>
                <c:pt idx="28">
                  <c:v>4941</c:v>
                </c:pt>
                <c:pt idx="29">
                  <c:v>4091</c:v>
                </c:pt>
                <c:pt idx="30">
                  <c:v>2457</c:v>
                </c:pt>
                <c:pt idx="31">
                  <c:v>238</c:v>
                </c:pt>
              </c:numCache>
            </c:numRef>
          </c:val>
          <c:smooth val="0"/>
        </c:ser>
        <c:dLbls>
          <c:showLegendKey val="0"/>
          <c:showVal val="0"/>
          <c:showCatName val="0"/>
          <c:showSerName val="0"/>
          <c:showPercent val="0"/>
          <c:showBubbleSize val="0"/>
        </c:dLbls>
        <c:marker val="1"/>
        <c:smooth val="0"/>
        <c:axId val="70025600"/>
        <c:axId val="70027520"/>
      </c:lineChart>
      <c:catAx>
        <c:axId val="70025600"/>
        <c:scaling>
          <c:orientation val="minMax"/>
        </c:scaling>
        <c:delete val="0"/>
        <c:axPos val="b"/>
        <c:title>
          <c:tx>
            <c:rich>
              <a:bodyPr/>
              <a:lstStyle/>
              <a:p>
                <a:pPr>
                  <a:defRPr sz="975" b="1" i="0" u="none" strike="noStrike" baseline="0">
                    <a:solidFill>
                      <a:srgbClr val="000000"/>
                    </a:solidFill>
                    <a:latin typeface="Times New Roman"/>
                    <a:ea typeface="Times New Roman"/>
                    <a:cs typeface="Times New Roman"/>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Times New Roman"/>
                <a:ea typeface="Times New Roman"/>
                <a:cs typeface="Times New Roman"/>
              </a:defRPr>
            </a:pPr>
            <a:endParaRPr lang="en-US"/>
          </a:p>
        </c:txPr>
        <c:crossAx val="70027520"/>
        <c:crosses val="autoZero"/>
        <c:auto val="1"/>
        <c:lblAlgn val="ctr"/>
        <c:lblOffset val="100"/>
        <c:tickLblSkip val="2"/>
        <c:tickMarkSkip val="1"/>
        <c:noMultiLvlLbl val="0"/>
      </c:catAx>
      <c:valAx>
        <c:axId val="70027520"/>
        <c:scaling>
          <c:logBase val="10"/>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Times New Roman"/>
                    <a:ea typeface="Times New Roman"/>
                    <a:cs typeface="Times New Roman"/>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70025600"/>
        <c:crosses val="autoZero"/>
        <c:crossBetween val="between"/>
      </c:valAx>
      <c:spPr>
        <a:noFill/>
        <a:ln w="12700">
          <a:solidFill>
            <a:srgbClr val="808080"/>
          </a:solidFill>
          <a:prstDash val="solid"/>
        </a:ln>
      </c:spPr>
    </c:plotArea>
    <c:legend>
      <c:legendPos val="r"/>
      <c:layout>
        <c:manualLayout>
          <c:xMode val="edge"/>
          <c:yMode val="edge"/>
          <c:x val="0.15230832987981771"/>
          <c:y val="0.20431339699558834"/>
          <c:w val="0.27965860597439746"/>
          <c:h val="0.21969782146026187"/>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'(2)(xx) MIL off w  DTCs'!$B$10:$B$22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'(2)(xx) MIL off w  DTCs'!$E$10:$E$22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'(2)(xx) MIL off w  DTCs'!$H$10:$H$22</c:f>
              <c:numCache>
                <c:formatCode>#,##0</c:formatCode>
                <c:ptCount val="13"/>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03691776"/>
        <c:axId val="103693696"/>
      </c:lineChart>
      <c:catAx>
        <c:axId val="1036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3693696"/>
        <c:crosses val="autoZero"/>
        <c:auto val="1"/>
        <c:lblAlgn val="ctr"/>
        <c:lblOffset val="100"/>
        <c:tickLblSkip val="1"/>
        <c:tickMarkSkip val="1"/>
        <c:noMultiLvlLbl val="0"/>
      </c:catAx>
      <c:valAx>
        <c:axId val="103693696"/>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03691776"/>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'(2)(xxi) MIL on w DTCs '!$A$9:$A$24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'(2)(xxi) MIL on w DTCs '!$D$9:$D$24</c:f>
              <c:numCache>
                <c:formatCode>0.0%</c:formatCode>
                <c:ptCount val="16"/>
                <c:pt idx="0">
                  <c:v>7.8658814220988124E-2</c:v>
                </c:pt>
                <c:pt idx="1">
                  <c:v>7.0401898776138006E-2</c:v>
                </c:pt>
                <c:pt idx="2">
                  <c:v>5.8084886825044306E-2</c:v>
                </c:pt>
                <c:pt idx="3">
                  <c:v>4.694183380804462E-2</c:v>
                </c:pt>
                <c:pt idx="4">
                  <c:v>3.6280298668666125E-2</c:v>
                </c:pt>
                <c:pt idx="5">
                  <c:v>2.9512495760293182E-2</c:v>
                </c:pt>
                <c:pt idx="6">
                  <c:v>2.4257021938084804E-2</c:v>
                </c:pt>
                <c:pt idx="7">
                  <c:v>1.6243514080880896E-2</c:v>
                </c:pt>
                <c:pt idx="8">
                  <c:v>1.175634995684796E-2</c:v>
                </c:pt>
                <c:pt idx="9">
                  <c:v>7.8028513996041731E-3</c:v>
                </c:pt>
                <c:pt idx="10">
                  <c:v>4.8754659437478818E-3</c:v>
                </c:pt>
                <c:pt idx="11">
                  <c:v>3.2095480020966896E-3</c:v>
                </c:pt>
                <c:pt idx="12">
                  <c:v>1.8898900427611485E-3</c:v>
                </c:pt>
                <c:pt idx="13">
                  <c:v>1.1729100089602634E-3</c:v>
                </c:pt>
                <c:pt idx="14">
                  <c:v>1.1664139436455435E-3</c:v>
                </c:pt>
                <c:pt idx="15">
                  <c:v>1.652892561983471E-3</c:v>
                </c:pt>
              </c:numCache>
            </c:numRef>
          </c:yVal>
          <c:smooth val="0"/>
        </c:ser>
        <c:ser>
          <c:idx val="1"/>
          <c:order val="1"/>
          <c:tx>
            <c:strRef>
              <c:f>'(2)(xxi) MIL on w DTCs '!$E$7:$G$7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'(2)(xxi) MIL on w DTCs '!$A$9:$A$24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'(2)(xxi) MIL on w DTCs '!$G$9:$G$24</c:f>
              <c:numCache>
                <c:formatCode>0.0%</c:formatCode>
                <c:ptCount val="16"/>
                <c:pt idx="0">
                  <c:v>6.8133883539660711E-2</c:v>
                </c:pt>
                <c:pt idx="1">
                  <c:v>6.6679787443416655E-2</c:v>
                </c:pt>
                <c:pt idx="2">
                  <c:v>5.2451825160582798E-2</c:v>
                </c:pt>
                <c:pt idx="3">
                  <c:v>4.8374591571135848E-2</c:v>
                </c:pt>
                <c:pt idx="4">
                  <c:v>3.8181531318322179E-2</c:v>
                </c:pt>
                <c:pt idx="5">
                  <c:v>3.1014526987126492E-2</c:v>
                </c:pt>
                <c:pt idx="6">
                  <c:v>2.5605698242695228E-2</c:v>
                </c:pt>
                <c:pt idx="7">
                  <c:v>1.9420094403236682E-2</c:v>
                </c:pt>
                <c:pt idx="8">
                  <c:v>1.4874414419183231E-2</c:v>
                </c:pt>
                <c:pt idx="9">
                  <c:v>9.0857958724527323E-3</c:v>
                </c:pt>
                <c:pt idx="10">
                  <c:v>5.8252427184466021E-3</c:v>
                </c:pt>
                <c:pt idx="11">
                  <c:v>3.3543606688695303E-3</c:v>
                </c:pt>
                <c:pt idx="12">
                  <c:v>2.5718897917863691E-3</c:v>
                </c:pt>
                <c:pt idx="13">
                  <c:v>1.5587626649466526E-3</c:v>
                </c:pt>
                <c:pt idx="14">
                  <c:v>1.7275135321893355E-3</c:v>
                </c:pt>
                <c:pt idx="15">
                  <c:v>0</c:v>
                </c:pt>
              </c:numCache>
            </c:numRef>
          </c:yVal>
          <c:smooth val="0"/>
        </c:ser>
        <c:ser>
          <c:idx val="2"/>
          <c:order val="2"/>
          <c:tx>
            <c:strRef>
              <c:f>'(2)(xxi) MIL on w DTCs '!$H$7:$J$7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'(2)(xxi) MIL on w DTCs '!$A$9:$A$24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'(2)(xxi) MIL on w DTCs '!$J$9:$J$24</c:f>
              <c:numCache>
                <c:formatCode>0.0%</c:formatCode>
                <c:ptCount val="16"/>
                <c:pt idx="0">
                  <c:v>0</c:v>
                </c:pt>
                <c:pt idx="1">
                  <c:v>0</c:v>
                </c:pt>
                <c:pt idx="2">
                  <c:v>0</c:v>
                </c:pt>
                <c:pt idx="3">
                  <c:v>0</c:v>
                </c:pt>
                <c:pt idx="4">
                  <c:v>0</c:v>
                </c:pt>
                <c:pt idx="5">
                  <c:v>0</c:v>
                </c:pt>
                <c:pt idx="6">
                  <c:v>0</c:v>
                </c:pt>
                <c:pt idx="7">
                  <c:v>0</c:v>
                </c:pt>
                <c:pt idx="8">
                  <c:v>2.544625902012913E-2</c:v>
                </c:pt>
                <c:pt idx="9">
                  <c:v>2.1688159437280186E-2</c:v>
                </c:pt>
                <c:pt idx="10">
                  <c:v>1.7630241423125793E-2</c:v>
                </c:pt>
                <c:pt idx="11">
                  <c:v>9.5057034220532317E-3</c:v>
                </c:pt>
                <c:pt idx="12">
                  <c:v>5.4543583410517653E-3</c:v>
                </c:pt>
                <c:pt idx="13">
                  <c:v>2.6112907237005722E-3</c:v>
                </c:pt>
                <c:pt idx="14">
                  <c:v>7.2833211944646763E-4</c:v>
                </c:pt>
                <c:pt idx="15">
                  <c:v>0</c:v>
                </c:pt>
              </c:numCache>
            </c:numRef>
          </c:yVal>
          <c:smooth val="0"/>
        </c:ser>
        <c:dLbls>
          <c:showLegendKey val="0"/>
          <c:showVal val="0"/>
          <c:showCatName val="0"/>
          <c:showSerName val="0"/>
          <c:showPercent val="0"/>
          <c:showBubbleSize val="0"/>
        </c:dLbls>
        <c:axId val="103756928"/>
        <c:axId val="103759232"/>
      </c:scatterChart>
      <c:valAx>
        <c:axId val="103756928"/>
        <c:scaling>
          <c:orientation val="minMax"/>
          <c:max val="2015"/>
          <c:min val="2000"/>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759232"/>
        <c:crosses val="autoZero"/>
        <c:crossBetween val="midCat"/>
        <c:majorUnit val="1"/>
      </c:valAx>
      <c:valAx>
        <c:axId val="103759232"/>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756928"/>
        <c:crosses val="autoZero"/>
        <c:crossBetween val="midCat"/>
        <c:majorUnit val="0.05"/>
      </c:valAx>
      <c:spPr>
        <a:noFill/>
        <a:ln w="12700">
          <a:solidFill>
            <a:srgbClr val="808080"/>
          </a:solidFill>
          <a:prstDash val="solid"/>
        </a:ln>
      </c:spPr>
    </c:plotArea>
    <c:legend>
      <c:legendPos val="r"/>
      <c:layout>
        <c:manualLayout>
          <c:xMode val="edge"/>
          <c:yMode val="edge"/>
          <c:x val="0.80519544147890665"/>
          <c:y val="0.25000008778166982"/>
          <c:w val="8.2251173148810364E-2"/>
          <c:h val="0.1359060385010416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 MIL on w DTCs '!$A$9:$A$24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 MIL on w DTCs '!$B$9:$B$24</c:f>
              <c:numCache>
                <c:formatCode>#,##0</c:formatCode>
                <c:ptCount val="16"/>
                <c:pt idx="0">
                  <c:v>10538</c:v>
                </c:pt>
                <c:pt idx="1">
                  <c:v>10619</c:v>
                </c:pt>
                <c:pt idx="2">
                  <c:v>10357</c:v>
                </c:pt>
                <c:pt idx="3">
                  <c:v>9460</c:v>
                </c:pt>
                <c:pt idx="4">
                  <c:v>8129</c:v>
                </c:pt>
                <c:pt idx="5">
                  <c:v>7135</c:v>
                </c:pt>
                <c:pt idx="6">
                  <c:v>5680</c:v>
                </c:pt>
                <c:pt idx="7">
                  <c:v>4101</c:v>
                </c:pt>
                <c:pt idx="8">
                  <c:v>2847</c:v>
                </c:pt>
                <c:pt idx="9">
                  <c:v>1510</c:v>
                </c:pt>
                <c:pt idx="10">
                  <c:v>1151</c:v>
                </c:pt>
                <c:pt idx="11">
                  <c:v>796</c:v>
                </c:pt>
                <c:pt idx="12">
                  <c:v>495</c:v>
                </c:pt>
                <c:pt idx="13">
                  <c:v>305</c:v>
                </c:pt>
                <c:pt idx="14">
                  <c:v>70</c:v>
                </c:pt>
                <c:pt idx="15">
                  <c:v>1</c:v>
                </c:pt>
              </c:numCache>
            </c:numRef>
          </c:val>
          <c:smooth val="0"/>
        </c:ser>
        <c:ser>
          <c:idx val="1"/>
          <c:order val="1"/>
          <c:tx>
            <c:strRef>
              <c:f>'(2)(xxi) MIL on w DTCs '!$E$7:$G$7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 MIL on w DTCs '!$A$9:$A$24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 MIL on w DTCs '!$E$9:$E$24</c:f>
              <c:numCache>
                <c:formatCode>#,##0</c:formatCode>
                <c:ptCount val="16"/>
                <c:pt idx="0">
                  <c:v>1486</c:v>
                </c:pt>
                <c:pt idx="1">
                  <c:v>1694</c:v>
                </c:pt>
                <c:pt idx="2">
                  <c:v>1674</c:v>
                </c:pt>
                <c:pt idx="3">
                  <c:v>1747</c:v>
                </c:pt>
                <c:pt idx="4">
                  <c:v>1694</c:v>
                </c:pt>
                <c:pt idx="5">
                  <c:v>1313</c:v>
                </c:pt>
                <c:pt idx="6">
                  <c:v>985</c:v>
                </c:pt>
                <c:pt idx="7">
                  <c:v>720</c:v>
                </c:pt>
                <c:pt idx="8">
                  <c:v>562</c:v>
                </c:pt>
                <c:pt idx="9">
                  <c:v>210</c:v>
                </c:pt>
                <c:pt idx="10">
                  <c:v>192</c:v>
                </c:pt>
                <c:pt idx="11">
                  <c:v>134</c:v>
                </c:pt>
                <c:pt idx="12">
                  <c:v>94</c:v>
                </c:pt>
                <c:pt idx="13">
                  <c:v>58</c:v>
                </c:pt>
                <c:pt idx="14">
                  <c:v>15</c:v>
                </c:pt>
                <c:pt idx="15">
                  <c:v>0</c:v>
                </c:pt>
              </c:numCache>
            </c:numRef>
          </c:val>
          <c:smooth val="0"/>
        </c:ser>
        <c:ser>
          <c:idx val="2"/>
          <c:order val="2"/>
          <c:tx>
            <c:strRef>
              <c:f>'(2)(xxi) MIL on w DTCs '!$H$7:$J$7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'(2)(xxi) MIL on w DTCs '!$A$9:$A$24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 MIL on w DTCs '!$H$9:$H$24</c:f>
              <c:numCache>
                <c:formatCode>#,##0</c:formatCode>
                <c:ptCount val="16"/>
                <c:pt idx="8">
                  <c:v>268</c:v>
                </c:pt>
                <c:pt idx="9">
                  <c:v>148</c:v>
                </c:pt>
                <c:pt idx="10">
                  <c:v>111</c:v>
                </c:pt>
                <c:pt idx="11">
                  <c:v>95</c:v>
                </c:pt>
                <c:pt idx="12">
                  <c:v>53</c:v>
                </c:pt>
                <c:pt idx="13">
                  <c:v>21</c:v>
                </c:pt>
                <c:pt idx="14">
                  <c:v>1</c:v>
                </c:pt>
                <c:pt idx="15">
                  <c:v>0</c:v>
                </c:pt>
              </c:numCache>
            </c:numRef>
          </c:val>
          <c:smooth val="0"/>
        </c:ser>
        <c:dLbls>
          <c:showLegendKey val="0"/>
          <c:showVal val="0"/>
          <c:showCatName val="0"/>
          <c:showSerName val="0"/>
          <c:showPercent val="0"/>
          <c:showBubbleSize val="0"/>
        </c:dLbls>
        <c:marker val="1"/>
        <c:smooth val="0"/>
        <c:axId val="103806080"/>
        <c:axId val="103808384"/>
      </c:lineChart>
      <c:catAx>
        <c:axId val="1038060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808384"/>
        <c:crosses val="autoZero"/>
        <c:auto val="1"/>
        <c:lblAlgn val="ctr"/>
        <c:lblOffset val="100"/>
        <c:tickLblSkip val="1"/>
        <c:tickMarkSkip val="1"/>
        <c:noMultiLvlLbl val="0"/>
      </c:catAx>
      <c:valAx>
        <c:axId val="10380838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806080"/>
        <c:crosses val="autoZero"/>
        <c:crossBetween val="midCat"/>
      </c:valAx>
      <c:spPr>
        <a:noFill/>
        <a:ln w="12700">
          <a:solidFill>
            <a:srgbClr val="808080"/>
          </a:solidFill>
          <a:prstDash val="solid"/>
        </a:ln>
      </c:spPr>
    </c:plotArea>
    <c:legend>
      <c:legendPos val="r"/>
      <c:layout>
        <c:manualLayout>
          <c:xMode val="edge"/>
          <c:yMode val="edge"/>
          <c:x val="0.81244598098530652"/>
          <c:y val="0.20875456224537589"/>
          <c:w val="8.2108902333621794E-2"/>
          <c:h val="0.1380473147927233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'(2)(xxii) MIL off no DTCs '!$A$10:$A$25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'(2)(xxii) MIL off no DTCs '!$B$10:$B$25</c:f>
              <c:numCache>
                <c:formatCode>#,##0</c:formatCode>
                <c:ptCount val="16"/>
                <c:pt idx="0">
                  <c:v>123405</c:v>
                </c:pt>
                <c:pt idx="1">
                  <c:v>140194</c:v>
                </c:pt>
                <c:pt idx="2">
                  <c:v>167915</c:v>
                </c:pt>
                <c:pt idx="3">
                  <c:v>192028</c:v>
                </c:pt>
                <c:pt idx="4">
                  <c:v>215912</c:v>
                </c:pt>
                <c:pt idx="5">
                  <c:v>234614</c:v>
                </c:pt>
                <c:pt idx="6">
                  <c:v>228470</c:v>
                </c:pt>
                <c:pt idx="7">
                  <c:v>248349</c:v>
                </c:pt>
                <c:pt idx="8">
                  <c:v>239316</c:v>
                </c:pt>
                <c:pt idx="9">
                  <c:v>192001</c:v>
                </c:pt>
                <c:pt idx="10">
                  <c:v>234926</c:v>
                </c:pt>
                <c:pt idx="11">
                  <c:v>247202</c:v>
                </c:pt>
                <c:pt idx="12">
                  <c:v>261410</c:v>
                </c:pt>
                <c:pt idx="13">
                  <c:v>259727</c:v>
                </c:pt>
                <c:pt idx="14">
                  <c:v>59942</c:v>
                </c:pt>
                <c:pt idx="15">
                  <c:v>604</c:v>
                </c:pt>
              </c:numCache>
            </c:numRef>
          </c:yVal>
          <c:smooth val="0"/>
        </c:ser>
        <c:ser>
          <c:idx val="1"/>
          <c:order val="1"/>
          <c:tx>
            <c:strRef>
              <c:f>'(2)(xxii) MIL off no DTCs '!$E$8:$G$8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'(2)(xxii) MIL off no DTCs '!$A$10:$A$25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'(2)(xxii) MIL off no DTCs '!$E$10:$E$25</c:f>
              <c:numCache>
                <c:formatCode>#,##0</c:formatCode>
                <c:ptCount val="16"/>
                <c:pt idx="0">
                  <c:v>20322</c:v>
                </c:pt>
                <c:pt idx="1">
                  <c:v>23703</c:v>
                </c:pt>
                <c:pt idx="2">
                  <c:v>30239</c:v>
                </c:pt>
                <c:pt idx="3">
                  <c:v>34363</c:v>
                </c:pt>
                <c:pt idx="4">
                  <c:v>42672</c:v>
                </c:pt>
                <c:pt idx="5">
                  <c:v>41020</c:v>
                </c:pt>
                <c:pt idx="6">
                  <c:v>37478</c:v>
                </c:pt>
                <c:pt idx="7">
                  <c:v>36352</c:v>
                </c:pt>
                <c:pt idx="8">
                  <c:v>37217</c:v>
                </c:pt>
                <c:pt idx="9">
                  <c:v>22903</c:v>
                </c:pt>
                <c:pt idx="10">
                  <c:v>32768</c:v>
                </c:pt>
                <c:pt idx="11">
                  <c:v>39814</c:v>
                </c:pt>
                <c:pt idx="12">
                  <c:v>36455</c:v>
                </c:pt>
                <c:pt idx="13">
                  <c:v>37151</c:v>
                </c:pt>
                <c:pt idx="14">
                  <c:v>8668</c:v>
                </c:pt>
                <c:pt idx="15">
                  <c:v>58</c:v>
                </c:pt>
              </c:numCache>
            </c:numRef>
          </c:yVal>
          <c:smooth val="0"/>
        </c:ser>
        <c:ser>
          <c:idx val="2"/>
          <c:order val="2"/>
          <c:tx>
            <c:strRef>
              <c:f>'(2)(xxii) MIL off no DTCs '!$H$8:$J$8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'(2)(xxii) MIL off no DTCs '!$A$10:$A$25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'(2)(xxii) MIL off no DTCs '!$H$10:$H$25</c:f>
              <c:numCache>
                <c:formatCode>#,##0</c:formatCode>
                <c:ptCount val="16"/>
                <c:pt idx="8">
                  <c:v>10264</c:v>
                </c:pt>
                <c:pt idx="9">
                  <c:v>6676</c:v>
                </c:pt>
                <c:pt idx="10">
                  <c:v>6184</c:v>
                </c:pt>
                <c:pt idx="11">
                  <c:v>9899</c:v>
                </c:pt>
                <c:pt idx="12">
                  <c:v>9664</c:v>
                </c:pt>
                <c:pt idx="13">
                  <c:v>8021</c:v>
                </c:pt>
                <c:pt idx="14">
                  <c:v>1372</c:v>
                </c:pt>
                <c:pt idx="15">
                  <c:v>37</c:v>
                </c:pt>
              </c:numCache>
            </c:numRef>
          </c:yVal>
          <c:smooth val="0"/>
        </c:ser>
        <c:dLbls>
          <c:showLegendKey val="0"/>
          <c:showVal val="0"/>
          <c:showCatName val="0"/>
          <c:showSerName val="0"/>
          <c:showPercent val="0"/>
          <c:showBubbleSize val="0"/>
        </c:dLbls>
        <c:axId val="103978880"/>
        <c:axId val="103981440"/>
      </c:scatterChart>
      <c:valAx>
        <c:axId val="103978880"/>
        <c:scaling>
          <c:orientation val="minMax"/>
          <c:max val="2014"/>
          <c:min val="1999"/>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981440"/>
        <c:crosses val="autoZero"/>
        <c:crossBetween val="midCat"/>
        <c:majorUnit val="1"/>
      </c:valAx>
      <c:valAx>
        <c:axId val="10398144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978880"/>
        <c:crosses val="autoZero"/>
        <c:crossBetween val="midCat"/>
      </c:valAx>
      <c:spPr>
        <a:noFill/>
        <a:ln w="12700">
          <a:solidFill>
            <a:srgbClr val="808080"/>
          </a:solidFill>
          <a:prstDash val="solid"/>
        </a:ln>
      </c:spPr>
    </c:plotArea>
    <c:legend>
      <c:legendPos val="r"/>
      <c:layout>
        <c:manualLayout>
          <c:xMode val="edge"/>
          <c:yMode val="edge"/>
          <c:x val="0.74563897143711144"/>
          <c:y val="0.3378246751917337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 MIL off no DTCs '!$A$10:$A$25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 MIL off no DTCs '!$D$10:$D$25</c:f>
              <c:numCache>
                <c:formatCode>0.0%</c:formatCode>
                <c:ptCount val="16"/>
                <c:pt idx="0">
                  <c:v>0.92113218532368946</c:v>
                </c:pt>
                <c:pt idx="1">
                  <c:v>0.92945887531988813</c:v>
                </c:pt>
                <c:pt idx="2">
                  <c:v>0.94171321533526253</c:v>
                </c:pt>
                <c:pt idx="3">
                  <c:v>0.95286960491450234</c:v>
                </c:pt>
                <c:pt idx="4">
                  <c:v>0.96363043992484188</c:v>
                </c:pt>
                <c:pt idx="5">
                  <c:v>0.97043373234834263</c:v>
                </c:pt>
                <c:pt idx="6">
                  <c:v>0.9757045426398302</c:v>
                </c:pt>
                <c:pt idx="7">
                  <c:v>0.98367726858636673</c:v>
                </c:pt>
                <c:pt idx="8">
                  <c:v>0.98822713251599104</c:v>
                </c:pt>
                <c:pt idx="9">
                  <c:v>0.99215580899033173</c:v>
                </c:pt>
                <c:pt idx="10">
                  <c:v>0.9951118264994917</c:v>
                </c:pt>
                <c:pt idx="11">
                  <c:v>0.99674206685214306</c:v>
                </c:pt>
                <c:pt idx="12">
                  <c:v>0.99805284056200372</c:v>
                </c:pt>
                <c:pt idx="13">
                  <c:v>0.998807861958106</c:v>
                </c:pt>
                <c:pt idx="14">
                  <c:v>0.99881692300001668</c:v>
                </c:pt>
                <c:pt idx="15">
                  <c:v>0.99834710743801658</c:v>
                </c:pt>
              </c:numCache>
            </c:numRef>
          </c:val>
          <c:smooth val="0"/>
        </c:ser>
        <c:ser>
          <c:idx val="1"/>
          <c:order val="1"/>
          <c:tx>
            <c:strRef>
              <c:f>'(2)(xxii) MIL off no DTCs '!$E$8:$G$8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 MIL off no DTCs '!$G$10:$G$25</c:f>
              <c:numCache>
                <c:formatCode>0.0%</c:formatCode>
                <c:ptCount val="16"/>
                <c:pt idx="0">
                  <c:v>0.93177441540577721</c:v>
                </c:pt>
                <c:pt idx="1">
                  <c:v>0.93300531391458374</c:v>
                </c:pt>
                <c:pt idx="2">
                  <c:v>0.9474855083816387</c:v>
                </c:pt>
                <c:pt idx="3">
                  <c:v>0.95151464805892449</c:v>
                </c:pt>
                <c:pt idx="4">
                  <c:v>0.96179592940699166</c:v>
                </c:pt>
                <c:pt idx="5">
                  <c:v>0.96893823077831587</c:v>
                </c:pt>
                <c:pt idx="6">
                  <c:v>0.97426432359363624</c:v>
                </c:pt>
                <c:pt idx="7">
                  <c:v>0.98049898853674988</c:v>
                </c:pt>
                <c:pt idx="8">
                  <c:v>0.98501971786253073</c:v>
                </c:pt>
                <c:pt idx="9">
                  <c:v>0.99091420412754727</c:v>
                </c:pt>
                <c:pt idx="10">
                  <c:v>0.99417475728155336</c:v>
                </c:pt>
                <c:pt idx="11">
                  <c:v>0.99664563933113048</c:v>
                </c:pt>
                <c:pt idx="12">
                  <c:v>0.99742811020821365</c:v>
                </c:pt>
                <c:pt idx="13">
                  <c:v>0.9984412373350533</c:v>
                </c:pt>
                <c:pt idx="14">
                  <c:v>0.99827248646781064</c:v>
                </c:pt>
                <c:pt idx="15">
                  <c:v>1</c:v>
                </c:pt>
              </c:numCache>
            </c:numRef>
          </c:val>
          <c:smooth val="0"/>
        </c:ser>
        <c:ser>
          <c:idx val="2"/>
          <c:order val="2"/>
          <c:tx>
            <c:strRef>
              <c:f>'(2)(xxii) MIL off no DTCs '!$H$8:$J$8</c:f>
              <c:strCache>
                <c:ptCount val="1"/>
                <c:pt idx="0">
                  <c:v>MDGV</c:v>
                </c:pt>
              </c:strCache>
            </c:strRef>
          </c:tx>
          <c:val>
            <c:numRef>
              <c:f>'(2)(xxii) MIL off no DTCs '!$J$10:$J$25</c:f>
              <c:numCache>
                <c:formatCode>0.0%</c:formatCode>
                <c:ptCount val="16"/>
                <c:pt idx="8">
                  <c:v>0.97455374097987091</c:v>
                </c:pt>
                <c:pt idx="9">
                  <c:v>0.9783118405627198</c:v>
                </c:pt>
                <c:pt idx="10">
                  <c:v>0.98221092757306228</c:v>
                </c:pt>
                <c:pt idx="11">
                  <c:v>0.99049429657794674</c:v>
                </c:pt>
                <c:pt idx="12">
                  <c:v>0.99454564165894821</c:v>
                </c:pt>
                <c:pt idx="13">
                  <c:v>0.99738870927629941</c:v>
                </c:pt>
                <c:pt idx="14">
                  <c:v>0.99927166788055355</c:v>
                </c:pt>
                <c:pt idx="15">
                  <c:v>1</c:v>
                </c:pt>
              </c:numCache>
            </c:numRef>
          </c:val>
          <c:smooth val="0"/>
        </c:ser>
        <c:dLbls>
          <c:showLegendKey val="0"/>
          <c:showVal val="0"/>
          <c:showCatName val="0"/>
          <c:showSerName val="0"/>
          <c:showPercent val="0"/>
          <c:showBubbleSize val="0"/>
        </c:dLbls>
        <c:marker val="1"/>
        <c:smooth val="0"/>
        <c:axId val="103434496"/>
        <c:axId val="103444864"/>
      </c:lineChart>
      <c:catAx>
        <c:axId val="10343449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3444864"/>
        <c:crosses val="autoZero"/>
        <c:auto val="1"/>
        <c:lblAlgn val="ctr"/>
        <c:lblOffset val="100"/>
        <c:tickLblSkip val="1"/>
        <c:tickMarkSkip val="1"/>
        <c:noMultiLvlLbl val="0"/>
      </c:catAx>
      <c:valAx>
        <c:axId val="103444864"/>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3434496"/>
        <c:crosses val="autoZero"/>
        <c:crossBetween val="between"/>
      </c:valAx>
      <c:spPr>
        <a:noFill/>
        <a:ln w="12700">
          <a:solidFill>
            <a:srgbClr val="808080"/>
          </a:solidFill>
          <a:prstDash val="solid"/>
        </a:ln>
      </c:spPr>
    </c:plotArea>
    <c:legend>
      <c:legendPos val="r"/>
      <c:layout>
        <c:manualLayout>
          <c:xMode val="edge"/>
          <c:yMode val="edge"/>
          <c:x val="0.76142122014766489"/>
          <c:y val="0.34634762887648751"/>
          <c:w val="8.5553238017566757E-2"/>
          <c:h val="0.11224116402925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Vehicle "Not Ready" for OBD Test </a:t>
            </a:r>
          </a:p>
          <a:p>
            <a:pPr>
              <a:defRPr sz="15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3582807294084055"/>
          <c:y val="2.7960526315789467E-2"/>
        </c:manualLayout>
      </c:layout>
      <c:overlay val="0"/>
      <c:spPr>
        <a:noFill/>
        <a:ln w="25400">
          <a:noFill/>
        </a:ln>
      </c:spPr>
    </c:title>
    <c:autoTitleDeleted val="0"/>
    <c:plotArea>
      <c:layout>
        <c:manualLayout>
          <c:layoutTarget val="inner"/>
          <c:xMode val="edge"/>
          <c:yMode val="edge"/>
          <c:x val="0.10944813231194654"/>
          <c:y val="0.15296052631578938"/>
          <c:w val="0.79794236634265259"/>
          <c:h val="0.69078947368422805"/>
        </c:manualLayout>
      </c:layout>
      <c:lineChart>
        <c:grouping val="standard"/>
        <c:varyColors val="0"/>
        <c:ser>
          <c:idx val="0"/>
          <c:order val="0"/>
          <c:tx>
            <c:strRef>
              <c:f>'(2)(xxiii) Not Ready Failures'!$B$9:$D$9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Failures'!$B$11:$B$26</c:f>
              <c:numCache>
                <c:formatCode>#,##0</c:formatCode>
                <c:ptCount val="16"/>
                <c:pt idx="0">
                  <c:v>10661</c:v>
                </c:pt>
                <c:pt idx="1">
                  <c:v>16591</c:v>
                </c:pt>
                <c:pt idx="2">
                  <c:v>15275</c:v>
                </c:pt>
                <c:pt idx="3">
                  <c:v>13769</c:v>
                </c:pt>
                <c:pt idx="4">
                  <c:v>11981</c:v>
                </c:pt>
                <c:pt idx="5">
                  <c:v>10834</c:v>
                </c:pt>
                <c:pt idx="6">
                  <c:v>8617</c:v>
                </c:pt>
                <c:pt idx="7">
                  <c:v>6775</c:v>
                </c:pt>
                <c:pt idx="8">
                  <c:v>5320</c:v>
                </c:pt>
                <c:pt idx="9">
                  <c:v>3782</c:v>
                </c:pt>
                <c:pt idx="10">
                  <c:v>3934</c:v>
                </c:pt>
                <c:pt idx="11">
                  <c:v>4046</c:v>
                </c:pt>
                <c:pt idx="12">
                  <c:v>2835</c:v>
                </c:pt>
                <c:pt idx="13">
                  <c:v>2345</c:v>
                </c:pt>
                <c:pt idx="14">
                  <c:v>887</c:v>
                </c:pt>
                <c:pt idx="15">
                  <c:v>66</c:v>
                </c:pt>
              </c:numCache>
            </c:numRef>
          </c:val>
          <c:smooth val="0"/>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Failures'!$E$11:$E$26</c:f>
              <c:numCache>
                <c:formatCode>#,##0</c:formatCode>
                <c:ptCount val="16"/>
                <c:pt idx="0">
                  <c:v>1739</c:v>
                </c:pt>
                <c:pt idx="1">
                  <c:v>3016</c:v>
                </c:pt>
                <c:pt idx="2">
                  <c:v>2806</c:v>
                </c:pt>
                <c:pt idx="3">
                  <c:v>2682</c:v>
                </c:pt>
                <c:pt idx="4">
                  <c:v>2639</c:v>
                </c:pt>
                <c:pt idx="5">
                  <c:v>2100</c:v>
                </c:pt>
                <c:pt idx="6">
                  <c:v>1593</c:v>
                </c:pt>
                <c:pt idx="7">
                  <c:v>1214</c:v>
                </c:pt>
                <c:pt idx="8">
                  <c:v>989</c:v>
                </c:pt>
                <c:pt idx="9">
                  <c:v>539</c:v>
                </c:pt>
                <c:pt idx="10">
                  <c:v>559</c:v>
                </c:pt>
                <c:pt idx="11">
                  <c:v>565</c:v>
                </c:pt>
                <c:pt idx="12">
                  <c:v>316</c:v>
                </c:pt>
                <c:pt idx="13">
                  <c:v>346</c:v>
                </c:pt>
                <c:pt idx="14">
                  <c:v>151</c:v>
                </c:pt>
                <c:pt idx="15">
                  <c:v>5</c:v>
                </c:pt>
              </c:numCache>
            </c:numRef>
          </c:val>
          <c:smooth val="0"/>
        </c:ser>
        <c:ser>
          <c:idx val="2"/>
          <c:order val="2"/>
          <c:tx>
            <c:strRef>
              <c:f>'(2)(xxiii) Not Ready Failures'!$H$9:$J$9</c:f>
              <c:strCache>
                <c:ptCount val="1"/>
                <c:pt idx="0">
                  <c:v>MDGV</c:v>
                </c:pt>
              </c:strCache>
            </c:strRef>
          </c:tx>
          <c:val>
            <c:numRef>
              <c:f>'(2)(xxiii) Not Ready Failures'!$H$11:$H$26</c:f>
              <c:numCache>
                <c:formatCode>#,##0</c:formatCode>
                <c:ptCount val="16"/>
                <c:pt idx="8">
                  <c:v>459</c:v>
                </c:pt>
                <c:pt idx="9">
                  <c:v>361</c:v>
                </c:pt>
                <c:pt idx="10">
                  <c:v>266</c:v>
                </c:pt>
                <c:pt idx="11">
                  <c:v>366</c:v>
                </c:pt>
                <c:pt idx="12">
                  <c:v>191</c:v>
                </c:pt>
                <c:pt idx="13">
                  <c:v>162</c:v>
                </c:pt>
                <c:pt idx="14">
                  <c:v>54</c:v>
                </c:pt>
                <c:pt idx="15">
                  <c:v>7</c:v>
                </c:pt>
              </c:numCache>
            </c:numRef>
          </c:val>
          <c:smooth val="0"/>
        </c:ser>
        <c:ser>
          <c:idx val="3"/>
          <c:order val="3"/>
          <c:tx>
            <c:strRef>
              <c:f>'(2)(xxiii) Not Ready Failures'!$Q$9:$S$9</c:f>
              <c:strCache>
                <c:ptCount val="1"/>
                <c:pt idx="0">
                  <c:v>MDDV</c:v>
                </c:pt>
              </c:strCache>
            </c:strRef>
          </c:tx>
          <c:val>
            <c:numRef>
              <c:f>'(2)(xxiii) Not Ready Failures'!$Q$11:$Q$26</c:f>
              <c:numCache>
                <c:formatCode>#,##0</c:formatCode>
                <c:ptCount val="16"/>
                <c:pt idx="7">
                  <c:v>67</c:v>
                </c:pt>
                <c:pt idx="8">
                  <c:v>196</c:v>
                </c:pt>
                <c:pt idx="9">
                  <c:v>43</c:v>
                </c:pt>
                <c:pt idx="10">
                  <c:v>88</c:v>
                </c:pt>
                <c:pt idx="11">
                  <c:v>291</c:v>
                </c:pt>
                <c:pt idx="12">
                  <c:v>144</c:v>
                </c:pt>
                <c:pt idx="13">
                  <c:v>110</c:v>
                </c:pt>
                <c:pt idx="14">
                  <c:v>35</c:v>
                </c:pt>
                <c:pt idx="15">
                  <c:v>7</c:v>
                </c:pt>
              </c:numCache>
            </c:numRef>
          </c:val>
          <c:smooth val="0"/>
        </c:ser>
        <c:dLbls>
          <c:showLegendKey val="0"/>
          <c:showVal val="0"/>
          <c:showCatName val="0"/>
          <c:showSerName val="0"/>
          <c:showPercent val="0"/>
          <c:showBubbleSize val="0"/>
        </c:dLbls>
        <c:marker val="1"/>
        <c:smooth val="0"/>
        <c:axId val="104026112"/>
        <c:axId val="104028032"/>
      </c:lineChart>
      <c:catAx>
        <c:axId val="1040261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30796068639235"/>
              <c:y val="0.907894736842105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4028032"/>
        <c:crosses val="autoZero"/>
        <c:auto val="1"/>
        <c:lblAlgn val="ctr"/>
        <c:lblOffset val="100"/>
        <c:tickLblSkip val="1"/>
        <c:tickMarkSkip val="1"/>
        <c:noMultiLvlLbl val="0"/>
      </c:catAx>
      <c:valAx>
        <c:axId val="104028032"/>
        <c:scaling>
          <c:logBase val="10"/>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Not Ready Vehicles</a:t>
                </a:r>
              </a:p>
            </c:rich>
          </c:tx>
          <c:layout>
            <c:manualLayout>
              <c:xMode val="edge"/>
              <c:yMode val="edge"/>
              <c:x val="1.9644527595884167E-2"/>
              <c:y val="0.273026315789477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4026112"/>
        <c:crosses val="autoZero"/>
        <c:crossBetween val="midCat"/>
      </c:valAx>
      <c:spPr>
        <a:noFill/>
        <a:ln w="12700">
          <a:solidFill>
            <a:srgbClr val="808080"/>
          </a:solidFill>
          <a:prstDash val="solid"/>
        </a:ln>
      </c:spPr>
    </c:plotArea>
    <c:legend>
      <c:legendPos val="r"/>
      <c:layout>
        <c:manualLayout>
          <c:xMode val="edge"/>
          <c:yMode val="edge"/>
          <c:x val="0.77642695972638587"/>
          <c:y val="0.19875431689459871"/>
          <c:w val="7.857811038353657E-2"/>
          <c:h val="0.1593597181931213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6827952024389"/>
          <c:y val="0.21354202871030944"/>
          <c:w val="0.77247261644925702"/>
          <c:h val="0.64062608613092464"/>
        </c:manualLayout>
      </c:layout>
      <c:lineChart>
        <c:grouping val="standard"/>
        <c:varyColors val="0"/>
        <c:ser>
          <c:idx val="0"/>
          <c:order val="0"/>
          <c:tx>
            <c:strRef>
              <c:f>'(2)(xxiii) Not Ready Failures'!$B$9:$D$9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Failures'!$A$11:$A$26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Failures'!$D$11:$D$26</c:f>
              <c:numCache>
                <c:formatCode>0.0%</c:formatCode>
                <c:ptCount val="16"/>
                <c:pt idx="0">
                  <c:v>7.957692336401162E-2</c:v>
                </c:pt>
                <c:pt idx="1">
                  <c:v>0.10999509394433615</c:v>
                </c:pt>
                <c:pt idx="2">
                  <c:v>8.5666375036453773E-2</c:v>
                </c:pt>
                <c:pt idx="3">
                  <c:v>6.8323690243442536E-2</c:v>
                </c:pt>
                <c:pt idx="4">
                  <c:v>5.3472045559021873E-2</c:v>
                </c:pt>
                <c:pt idx="5">
                  <c:v>4.4812667003085678E-2</c:v>
                </c:pt>
                <c:pt idx="6">
                  <c:v>3.679978134515436E-2</c:v>
                </c:pt>
                <c:pt idx="7">
                  <c:v>2.6834871469877609E-2</c:v>
                </c:pt>
                <c:pt idx="8">
                  <c:v>2.1968311124141604E-2</c:v>
                </c:pt>
                <c:pt idx="9">
                  <c:v>1.9543300657816544E-2</c:v>
                </c:pt>
                <c:pt idx="10">
                  <c:v>1.666384276516435E-2</c:v>
                </c:pt>
                <c:pt idx="11">
                  <c:v>1.6313858312164833E-2</c:v>
                </c:pt>
                <c:pt idx="12">
                  <c:v>1.0823915699450213E-2</c:v>
                </c:pt>
                <c:pt idx="13">
                  <c:v>9.0179474459403854E-3</c:v>
                </c:pt>
                <c:pt idx="14">
                  <c:v>1.4780130971622816E-2</c:v>
                </c:pt>
                <c:pt idx="15">
                  <c:v>0.10909090909090909</c:v>
                </c:pt>
              </c:numCache>
            </c:numRef>
          </c:val>
          <c:smooth val="0"/>
        </c:ser>
        <c:ser>
          <c:idx val="1"/>
          <c:order val="1"/>
          <c:tx>
            <c:strRef>
              <c:f>'(2)(xxiii) Not Ready Failures'!$E$9:$G$9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Failures'!$G$11:$G$26</c:f>
              <c:numCache>
                <c:formatCode>0.0%</c:formatCode>
                <c:ptCount val="16"/>
                <c:pt idx="0">
                  <c:v>7.9734066941769835E-2</c:v>
                </c:pt>
                <c:pt idx="1">
                  <c:v>0.11871678803385161</c:v>
                </c:pt>
                <c:pt idx="2">
                  <c:v>8.7921040263199121E-2</c:v>
                </c:pt>
                <c:pt idx="3">
                  <c:v>7.4264828044525666E-2</c:v>
                </c:pt>
                <c:pt idx="4">
                  <c:v>5.9481145896725041E-2</c:v>
                </c:pt>
                <c:pt idx="5">
                  <c:v>4.9604346285579311E-2</c:v>
                </c:pt>
                <c:pt idx="6">
                  <c:v>4.1411042944785273E-2</c:v>
                </c:pt>
                <c:pt idx="7">
                  <c:v>3.2744436952124076E-2</c:v>
                </c:pt>
                <c:pt idx="8">
                  <c:v>2.6175793346213904E-2</c:v>
                </c:pt>
                <c:pt idx="9">
                  <c:v>2.3320209405962012E-2</c:v>
                </c:pt>
                <c:pt idx="10">
                  <c:v>1.6959951456310681E-2</c:v>
                </c:pt>
                <c:pt idx="11">
                  <c:v>1.4143386402323019E-2</c:v>
                </c:pt>
                <c:pt idx="12">
                  <c:v>8.6459273851541771E-3</c:v>
                </c:pt>
                <c:pt idx="13">
                  <c:v>9.2988255529576173E-3</c:v>
                </c:pt>
                <c:pt idx="14">
                  <c:v>1.7390302890705978E-2</c:v>
                </c:pt>
                <c:pt idx="15">
                  <c:v>8.6206896551724144E-2</c:v>
                </c:pt>
              </c:numCache>
            </c:numRef>
          </c:val>
          <c:smooth val="0"/>
        </c:ser>
        <c:ser>
          <c:idx val="2"/>
          <c:order val="2"/>
          <c:tx>
            <c:strRef>
              <c:f>'(2)(xxiii) Not Ready Failures'!$H$9:$J$9</c:f>
              <c:strCache>
                <c:ptCount val="1"/>
                <c:pt idx="0">
                  <c:v>MDGV</c:v>
                </c:pt>
              </c:strCache>
            </c:strRef>
          </c:tx>
          <c:val>
            <c:numRef>
              <c:f>'(2)(xxiii) Not Ready Failures'!$J$11:$J$26</c:f>
              <c:numCache>
                <c:formatCode>0.0%</c:formatCode>
                <c:ptCount val="16"/>
                <c:pt idx="8">
                  <c:v>4.3581466008355489E-2</c:v>
                </c:pt>
                <c:pt idx="9">
                  <c:v>5.2901524032825324E-2</c:v>
                </c:pt>
                <c:pt idx="10">
                  <c:v>4.224904701397713E-2</c:v>
                </c:pt>
                <c:pt idx="11">
                  <c:v>3.6621973183910347E-2</c:v>
                </c:pt>
                <c:pt idx="12">
                  <c:v>1.9656272512092208E-2</c:v>
                </c:pt>
                <c:pt idx="13">
                  <c:v>2.0144242725690126E-2</c:v>
                </c:pt>
                <c:pt idx="14">
                  <c:v>3.9329934450109252E-2</c:v>
                </c:pt>
                <c:pt idx="15">
                  <c:v>0.1891891891891892</c:v>
                </c:pt>
              </c:numCache>
            </c:numRef>
          </c:val>
          <c:smooth val="0"/>
        </c:ser>
        <c:ser>
          <c:idx val="3"/>
          <c:order val="3"/>
          <c:tx>
            <c:strRef>
              <c:f>'(2)(xxiii) Not Ready Failures'!$Q$9:$S$9</c:f>
              <c:strCache>
                <c:ptCount val="1"/>
                <c:pt idx="0">
                  <c:v>MDDV</c:v>
                </c:pt>
              </c:strCache>
            </c:strRef>
          </c:tx>
          <c:val>
            <c:numRef>
              <c:f>'(2)(xxiii) Not Ready Failures'!$S$11:$S$26</c:f>
              <c:numCache>
                <c:formatCode>0.0%</c:formatCode>
                <c:ptCount val="16"/>
                <c:pt idx="7">
                  <c:v>2.489780750650316E-2</c:v>
                </c:pt>
                <c:pt idx="8">
                  <c:v>5.9196617336152217E-2</c:v>
                </c:pt>
                <c:pt idx="9">
                  <c:v>3.9055404178019983E-2</c:v>
                </c:pt>
                <c:pt idx="10">
                  <c:v>7.6455256298870553E-2</c:v>
                </c:pt>
                <c:pt idx="11">
                  <c:v>9.5222513089005242E-2</c:v>
                </c:pt>
                <c:pt idx="12">
                  <c:v>5.9186189889025895E-2</c:v>
                </c:pt>
                <c:pt idx="13">
                  <c:v>6.7733990147783252E-2</c:v>
                </c:pt>
                <c:pt idx="14">
                  <c:v>0.10670731707317073</c:v>
                </c:pt>
                <c:pt idx="15">
                  <c:v>0.21212121212121213</c:v>
                </c:pt>
              </c:numCache>
            </c:numRef>
          </c:val>
          <c:smooth val="0"/>
        </c:ser>
        <c:dLbls>
          <c:showLegendKey val="0"/>
          <c:showVal val="0"/>
          <c:showCatName val="0"/>
          <c:showSerName val="0"/>
          <c:showPercent val="0"/>
          <c:showBubbleSize val="0"/>
        </c:dLbls>
        <c:marker val="1"/>
        <c:smooth val="0"/>
        <c:axId val="106971904"/>
        <c:axId val="106973824"/>
      </c:lineChart>
      <c:catAx>
        <c:axId val="1069719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973824"/>
        <c:crosses val="autoZero"/>
        <c:auto val="1"/>
        <c:lblAlgn val="ctr"/>
        <c:lblOffset val="100"/>
        <c:tickLblSkip val="1"/>
        <c:tickMarkSkip val="1"/>
        <c:noMultiLvlLbl val="0"/>
      </c:catAx>
      <c:valAx>
        <c:axId val="10697382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971904"/>
        <c:crosses val="autoZero"/>
        <c:crossBetween val="between"/>
      </c:valAx>
      <c:spPr>
        <a:noFill/>
        <a:ln w="12700">
          <a:solidFill>
            <a:srgbClr val="808080"/>
          </a:solidFill>
          <a:prstDash val="solid"/>
        </a:ln>
      </c:spPr>
    </c:plotArea>
    <c:legend>
      <c:legendPos val="r"/>
      <c:layout>
        <c:manualLayout>
          <c:xMode val="edge"/>
          <c:yMode val="edge"/>
          <c:x val="0.72912383143118908"/>
          <c:y val="0.25621773840769879"/>
          <c:w val="7.8651685393258286E-2"/>
          <c:h val="0.1682130358705170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Turnaways'!$B$11:$B$26</c:f>
              <c:numCache>
                <c:formatCode>#,##0</c:formatCode>
                <c:ptCount val="16"/>
                <c:pt idx="0">
                  <c:v>1682</c:v>
                </c:pt>
                <c:pt idx="1">
                  <c:v>3752</c:v>
                </c:pt>
                <c:pt idx="2">
                  <c:v>2945</c:v>
                </c:pt>
                <c:pt idx="3">
                  <c:v>2420</c:v>
                </c:pt>
                <c:pt idx="4">
                  <c:v>1905</c:v>
                </c:pt>
                <c:pt idx="5">
                  <c:v>1599</c:v>
                </c:pt>
                <c:pt idx="6">
                  <c:v>1195</c:v>
                </c:pt>
                <c:pt idx="7">
                  <c:v>843</c:v>
                </c:pt>
                <c:pt idx="8">
                  <c:v>624</c:v>
                </c:pt>
                <c:pt idx="9">
                  <c:v>505</c:v>
                </c:pt>
                <c:pt idx="10">
                  <c:v>525</c:v>
                </c:pt>
                <c:pt idx="11">
                  <c:v>448</c:v>
                </c:pt>
                <c:pt idx="12">
                  <c:v>289</c:v>
                </c:pt>
                <c:pt idx="13">
                  <c:v>329</c:v>
                </c:pt>
                <c:pt idx="14">
                  <c:v>127</c:v>
                </c:pt>
                <c:pt idx="15">
                  <c:v>11</c:v>
                </c:pt>
              </c:numCache>
            </c:numRef>
          </c:val>
          <c:smooth val="0"/>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Turnaways'!$E$11:$E$26</c:f>
              <c:numCache>
                <c:formatCode>#,##0</c:formatCode>
                <c:ptCount val="16"/>
                <c:pt idx="0">
                  <c:v>251</c:v>
                </c:pt>
                <c:pt idx="1">
                  <c:v>690</c:v>
                </c:pt>
                <c:pt idx="2">
                  <c:v>548</c:v>
                </c:pt>
                <c:pt idx="3">
                  <c:v>444</c:v>
                </c:pt>
                <c:pt idx="4">
                  <c:v>435</c:v>
                </c:pt>
                <c:pt idx="5">
                  <c:v>364</c:v>
                </c:pt>
                <c:pt idx="6">
                  <c:v>207</c:v>
                </c:pt>
                <c:pt idx="7">
                  <c:v>158</c:v>
                </c:pt>
                <c:pt idx="8">
                  <c:v>148</c:v>
                </c:pt>
                <c:pt idx="9">
                  <c:v>69</c:v>
                </c:pt>
                <c:pt idx="10">
                  <c:v>57</c:v>
                </c:pt>
                <c:pt idx="11">
                  <c:v>79</c:v>
                </c:pt>
                <c:pt idx="12">
                  <c:v>28</c:v>
                </c:pt>
                <c:pt idx="13">
                  <c:v>55</c:v>
                </c:pt>
                <c:pt idx="14">
                  <c:v>16</c:v>
                </c:pt>
                <c:pt idx="15">
                  <c:v>2</c:v>
                </c:pt>
              </c:numCache>
            </c:numRef>
          </c:val>
          <c:smooth val="0"/>
        </c:ser>
        <c:ser>
          <c:idx val="2"/>
          <c:order val="2"/>
          <c:tx>
            <c:strRef>
              <c:f>'(2)(xxiii) Not Ready Turnaways'!$H$9:$J$9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Turnaways'!$H$11:$H$26</c:f>
              <c:numCache>
                <c:formatCode>#,##0</c:formatCode>
                <c:ptCount val="16"/>
                <c:pt idx="8">
                  <c:v>61</c:v>
                </c:pt>
                <c:pt idx="9">
                  <c:v>64</c:v>
                </c:pt>
                <c:pt idx="10">
                  <c:v>59</c:v>
                </c:pt>
                <c:pt idx="11">
                  <c:v>65</c:v>
                </c:pt>
                <c:pt idx="12">
                  <c:v>34</c:v>
                </c:pt>
                <c:pt idx="13">
                  <c:v>27</c:v>
                </c:pt>
                <c:pt idx="14">
                  <c:v>13</c:v>
                </c:pt>
                <c:pt idx="15">
                  <c:v>3</c:v>
                </c:pt>
              </c:numCache>
            </c:numRef>
          </c:val>
          <c:smooth val="0"/>
        </c:ser>
        <c:ser>
          <c:idx val="3"/>
          <c:order val="3"/>
          <c:tx>
            <c:strRef>
              <c:f>'(2)(xxiii) Not Ready Turnaways'!$Q$9:$S$9</c:f>
              <c:strCache>
                <c:ptCount val="1"/>
                <c:pt idx="0">
                  <c:v>MDDV</c:v>
                </c:pt>
              </c:strCache>
            </c:strRef>
          </c:tx>
          <c:val>
            <c:numRef>
              <c:f>'(2)(xxiii) Not Ready Turnaways'!$Q$11:$Q$26</c:f>
              <c:numCache>
                <c:formatCode>#,##0</c:formatCode>
                <c:ptCount val="16"/>
                <c:pt idx="7">
                  <c:v>12</c:v>
                </c:pt>
                <c:pt idx="8">
                  <c:v>51</c:v>
                </c:pt>
                <c:pt idx="9">
                  <c:v>8</c:v>
                </c:pt>
                <c:pt idx="10">
                  <c:v>45</c:v>
                </c:pt>
                <c:pt idx="11">
                  <c:v>111</c:v>
                </c:pt>
                <c:pt idx="12">
                  <c:v>43</c:v>
                </c:pt>
                <c:pt idx="13">
                  <c:v>62</c:v>
                </c:pt>
                <c:pt idx="14">
                  <c:v>14</c:v>
                </c:pt>
                <c:pt idx="15">
                  <c:v>1</c:v>
                </c:pt>
              </c:numCache>
            </c:numRef>
          </c:val>
          <c:smooth val="0"/>
        </c:ser>
        <c:dLbls>
          <c:showLegendKey val="0"/>
          <c:showVal val="0"/>
          <c:showCatName val="0"/>
          <c:showSerName val="0"/>
          <c:showPercent val="0"/>
          <c:showBubbleSize val="0"/>
        </c:dLbls>
        <c:marker val="1"/>
        <c:smooth val="0"/>
        <c:axId val="106727680"/>
        <c:axId val="106750336"/>
      </c:lineChart>
      <c:catAx>
        <c:axId val="106727680"/>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6750336"/>
        <c:crosses val="autoZero"/>
        <c:auto val="1"/>
        <c:lblAlgn val="ctr"/>
        <c:lblOffset val="100"/>
        <c:tickLblSkip val="1"/>
        <c:tickMarkSkip val="1"/>
        <c:noMultiLvlLbl val="0"/>
      </c:catAx>
      <c:valAx>
        <c:axId val="106750336"/>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6727680"/>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Turnaways'!$D$11:$D$26</c:f>
              <c:numCache>
                <c:formatCode>0.0%</c:formatCode>
                <c:ptCount val="16"/>
                <c:pt idx="0">
                  <c:v>0.11845904641171913</c:v>
                </c:pt>
                <c:pt idx="1">
                  <c:v>0.18369645042839658</c:v>
                </c:pt>
                <c:pt idx="2">
                  <c:v>0.15157753873076329</c:v>
                </c:pt>
                <c:pt idx="3">
                  <c:v>0.13419841401874341</c:v>
                </c:pt>
                <c:pt idx="4">
                  <c:v>0.12044003287601947</c:v>
                </c:pt>
                <c:pt idx="5">
                  <c:v>0.11029107463098359</c:v>
                </c:pt>
                <c:pt idx="6">
                  <c:v>0.1018668485210127</c:v>
                </c:pt>
                <c:pt idx="7">
                  <c:v>9.2010478061558612E-2</c:v>
                </c:pt>
                <c:pt idx="8">
                  <c:v>8.7628142114871507E-2</c:v>
                </c:pt>
                <c:pt idx="9">
                  <c:v>0.10220603116777981</c:v>
                </c:pt>
                <c:pt idx="10">
                  <c:v>0.10716472749540723</c:v>
                </c:pt>
                <c:pt idx="11">
                  <c:v>9.1335372069317022E-2</c:v>
                </c:pt>
                <c:pt idx="12">
                  <c:v>8.4158415841584164E-2</c:v>
                </c:pt>
                <c:pt idx="13">
                  <c:v>0.11733238231098431</c:v>
                </c:pt>
                <c:pt idx="14">
                  <c:v>0.13382507903055849</c:v>
                </c:pt>
                <c:pt idx="15">
                  <c:v>0.18032786885245902</c:v>
                </c:pt>
              </c:numCache>
            </c:numRef>
          </c:val>
          <c:smooth val="0"/>
        </c:ser>
        <c:ser>
          <c:idx val="1"/>
          <c:order val="1"/>
          <c:tx>
            <c:strRef>
              <c:f>'(2)(xxiii) Not Ready Turnaways'!$E$9:$G$9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Turnaways'!$G$11:$G$26</c:f>
              <c:numCache>
                <c:formatCode>0.0%</c:formatCode>
                <c:ptCount val="16"/>
                <c:pt idx="0">
                  <c:v>0.1047142261159783</c:v>
                </c:pt>
                <c:pt idx="1">
                  <c:v>0.1771047227926078</c:v>
                </c:pt>
                <c:pt idx="2">
                  <c:v>0.14501190791214608</c:v>
                </c:pt>
                <c:pt idx="3">
                  <c:v>0.11814795103778605</c:v>
                </c:pt>
                <c:pt idx="4">
                  <c:v>0.11603094158442251</c:v>
                </c:pt>
                <c:pt idx="5">
                  <c:v>0.12186139939738869</c:v>
                </c:pt>
                <c:pt idx="6">
                  <c:v>9.452054794520548E-2</c:v>
                </c:pt>
                <c:pt idx="7">
                  <c:v>9.4894894894894902E-2</c:v>
                </c:pt>
                <c:pt idx="8">
                  <c:v>0.1060931899641577</c:v>
                </c:pt>
                <c:pt idx="9">
                  <c:v>9.4650205761316872E-2</c:v>
                </c:pt>
                <c:pt idx="10">
                  <c:v>7.9831932773109238E-2</c:v>
                </c:pt>
                <c:pt idx="11">
                  <c:v>0.10896551724137932</c:v>
                </c:pt>
                <c:pt idx="12">
                  <c:v>6.746987951807229E-2</c:v>
                </c:pt>
                <c:pt idx="13">
                  <c:v>0.12672811059907835</c:v>
                </c:pt>
                <c:pt idx="14">
                  <c:v>0.10191082802547771</c:v>
                </c:pt>
                <c:pt idx="15">
                  <c:v>0.2857142857142857</c:v>
                </c:pt>
              </c:numCache>
            </c:numRef>
          </c:val>
          <c:smooth val="0"/>
        </c:ser>
        <c:ser>
          <c:idx val="3"/>
          <c:order val="2"/>
          <c:tx>
            <c:strRef>
              <c:f>'(2)(xxiii) Not Ready Turnaways'!$H$9:$J$9</c:f>
              <c:strCache>
                <c:ptCount val="1"/>
                <c:pt idx="0">
                  <c:v>MDGV</c:v>
                </c:pt>
              </c:strCache>
            </c:strRef>
          </c:tx>
          <c:val>
            <c:numRef>
              <c:f>'(2)(xxiii) Not Ready Turnaways'!$J$11:$J$26</c:f>
              <c:numCache>
                <c:formatCode>0.0%</c:formatCode>
                <c:ptCount val="16"/>
                <c:pt idx="8">
                  <c:v>9.5911949685534598E-2</c:v>
                </c:pt>
                <c:pt idx="9">
                  <c:v>0.13675213675213677</c:v>
                </c:pt>
                <c:pt idx="10">
                  <c:v>0.15649867374005305</c:v>
                </c:pt>
                <c:pt idx="11">
                  <c:v>0.1480637813211845</c:v>
                </c:pt>
                <c:pt idx="12">
                  <c:v>0.13600000000000001</c:v>
                </c:pt>
                <c:pt idx="13">
                  <c:v>0.14516129032258066</c:v>
                </c:pt>
                <c:pt idx="14">
                  <c:v>0.23636363636363636</c:v>
                </c:pt>
                <c:pt idx="15">
                  <c:v>0.375</c:v>
                </c:pt>
              </c:numCache>
            </c:numRef>
          </c:val>
          <c:smooth val="0"/>
        </c:ser>
        <c:ser>
          <c:idx val="2"/>
          <c:order val="3"/>
          <c:tx>
            <c:strRef>
              <c:f>'(2)(xxiii) Not Ready Turnaways'!$Q$9:$S$9</c:f>
              <c:strCache>
                <c:ptCount val="1"/>
                <c:pt idx="0">
                  <c:v>MDDV</c:v>
                </c:pt>
              </c:strCache>
            </c:strRef>
          </c:tx>
          <c:val>
            <c:numRef>
              <c:f>'(2)(xxiii) Not Ready Turnaways'!$S$11:$S$26</c:f>
              <c:numCache>
                <c:formatCode>0.0%</c:formatCode>
                <c:ptCount val="16"/>
                <c:pt idx="7">
                  <c:v>4.878048780487805E-2</c:v>
                </c:pt>
                <c:pt idx="8">
                  <c:v>0.17647058823529413</c:v>
                </c:pt>
                <c:pt idx="9">
                  <c:v>9.7560975609756101E-2</c:v>
                </c:pt>
                <c:pt idx="10">
                  <c:v>0.34883720930232559</c:v>
                </c:pt>
                <c:pt idx="11">
                  <c:v>0.2649164677804296</c:v>
                </c:pt>
                <c:pt idx="12">
                  <c:v>0.22164948453608246</c:v>
                </c:pt>
                <c:pt idx="13">
                  <c:v>0.45255474452554745</c:v>
                </c:pt>
                <c:pt idx="14">
                  <c:v>0.4375</c:v>
                </c:pt>
                <c:pt idx="15">
                  <c:v>0.16666666666666666</c:v>
                </c:pt>
              </c:numCache>
            </c:numRef>
          </c:val>
          <c:smooth val="0"/>
        </c:ser>
        <c:dLbls>
          <c:showLegendKey val="0"/>
          <c:showVal val="0"/>
          <c:showCatName val="0"/>
          <c:showSerName val="0"/>
          <c:showPercent val="0"/>
          <c:showBubbleSize val="0"/>
        </c:dLbls>
        <c:marker val="1"/>
        <c:smooth val="0"/>
        <c:axId val="106400768"/>
        <c:axId val="106407040"/>
      </c:lineChart>
      <c:catAx>
        <c:axId val="10640076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6407040"/>
        <c:crosses val="autoZero"/>
        <c:auto val="1"/>
        <c:lblAlgn val="ctr"/>
        <c:lblOffset val="100"/>
        <c:tickLblSkip val="1"/>
        <c:tickMarkSkip val="1"/>
        <c:noMultiLvlLbl val="0"/>
      </c:catAx>
      <c:valAx>
        <c:axId val="106407040"/>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6400768"/>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Turnaways'!$B$11:$B$26</c:f>
              <c:numCache>
                <c:formatCode>#,##0</c:formatCode>
                <c:ptCount val="16"/>
                <c:pt idx="0">
                  <c:v>1682</c:v>
                </c:pt>
                <c:pt idx="1">
                  <c:v>3752</c:v>
                </c:pt>
                <c:pt idx="2">
                  <c:v>2945</c:v>
                </c:pt>
                <c:pt idx="3">
                  <c:v>2420</c:v>
                </c:pt>
                <c:pt idx="4">
                  <c:v>1905</c:v>
                </c:pt>
                <c:pt idx="5">
                  <c:v>1599</c:v>
                </c:pt>
                <c:pt idx="6">
                  <c:v>1195</c:v>
                </c:pt>
                <c:pt idx="7">
                  <c:v>843</c:v>
                </c:pt>
                <c:pt idx="8">
                  <c:v>624</c:v>
                </c:pt>
                <c:pt idx="9">
                  <c:v>505</c:v>
                </c:pt>
                <c:pt idx="10">
                  <c:v>525</c:v>
                </c:pt>
                <c:pt idx="11">
                  <c:v>448</c:v>
                </c:pt>
                <c:pt idx="12">
                  <c:v>289</c:v>
                </c:pt>
                <c:pt idx="13">
                  <c:v>329</c:v>
                </c:pt>
                <c:pt idx="14">
                  <c:v>127</c:v>
                </c:pt>
                <c:pt idx="15">
                  <c:v>11</c:v>
                </c:pt>
              </c:numCache>
            </c:numRef>
          </c:val>
          <c:smooth val="0"/>
        </c:ser>
        <c:ser>
          <c:idx val="1"/>
          <c:order val="1"/>
          <c:tx>
            <c:strRef>
              <c:f>'(2)(xxiii) Not Ready Turnaways'!$E$9:$G$9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Turnaways'!$E$11:$E$26</c:f>
              <c:numCache>
                <c:formatCode>#,##0</c:formatCode>
                <c:ptCount val="16"/>
                <c:pt idx="0">
                  <c:v>251</c:v>
                </c:pt>
                <c:pt idx="1">
                  <c:v>690</c:v>
                </c:pt>
                <c:pt idx="2">
                  <c:v>548</c:v>
                </c:pt>
                <c:pt idx="3">
                  <c:v>444</c:v>
                </c:pt>
                <c:pt idx="4">
                  <c:v>435</c:v>
                </c:pt>
                <c:pt idx="5">
                  <c:v>364</c:v>
                </c:pt>
                <c:pt idx="6">
                  <c:v>207</c:v>
                </c:pt>
                <c:pt idx="7">
                  <c:v>158</c:v>
                </c:pt>
                <c:pt idx="8">
                  <c:v>148</c:v>
                </c:pt>
                <c:pt idx="9">
                  <c:v>69</c:v>
                </c:pt>
                <c:pt idx="10">
                  <c:v>57</c:v>
                </c:pt>
                <c:pt idx="11">
                  <c:v>79</c:v>
                </c:pt>
                <c:pt idx="12">
                  <c:v>28</c:v>
                </c:pt>
                <c:pt idx="13">
                  <c:v>55</c:v>
                </c:pt>
                <c:pt idx="14">
                  <c:v>16</c:v>
                </c:pt>
                <c:pt idx="15">
                  <c:v>2</c:v>
                </c:pt>
              </c:numCache>
            </c:numRef>
          </c:val>
          <c:smooth val="0"/>
        </c:ser>
        <c:ser>
          <c:idx val="2"/>
          <c:order val="2"/>
          <c:tx>
            <c:strRef>
              <c:f>'(2)(xxiii) Not Ready Turnaways'!$H$9:$J$9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Turnaways'!$H$11:$H$26</c:f>
              <c:numCache>
                <c:formatCode>#,##0</c:formatCode>
                <c:ptCount val="16"/>
                <c:pt idx="8">
                  <c:v>61</c:v>
                </c:pt>
                <c:pt idx="9">
                  <c:v>64</c:v>
                </c:pt>
                <c:pt idx="10">
                  <c:v>59</c:v>
                </c:pt>
                <c:pt idx="11">
                  <c:v>65</c:v>
                </c:pt>
                <c:pt idx="12">
                  <c:v>34</c:v>
                </c:pt>
                <c:pt idx="13">
                  <c:v>27</c:v>
                </c:pt>
                <c:pt idx="14">
                  <c:v>13</c:v>
                </c:pt>
                <c:pt idx="15">
                  <c:v>3</c:v>
                </c:pt>
              </c:numCache>
            </c:numRef>
          </c:val>
          <c:smooth val="0"/>
        </c:ser>
        <c:ser>
          <c:idx val="3"/>
          <c:order val="3"/>
          <c:tx>
            <c:strRef>
              <c:f>'(2)(xxiii) Not Ready Turnaways'!$Q$9:$S$9</c:f>
              <c:strCache>
                <c:ptCount val="1"/>
                <c:pt idx="0">
                  <c:v>MDDV</c:v>
                </c:pt>
              </c:strCache>
            </c:strRef>
          </c:tx>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Turnaways'!$Q$11:$Q$26</c:f>
              <c:numCache>
                <c:formatCode>#,##0</c:formatCode>
                <c:ptCount val="16"/>
                <c:pt idx="7">
                  <c:v>12</c:v>
                </c:pt>
                <c:pt idx="8">
                  <c:v>51</c:v>
                </c:pt>
                <c:pt idx="9">
                  <c:v>8</c:v>
                </c:pt>
                <c:pt idx="10">
                  <c:v>45</c:v>
                </c:pt>
                <c:pt idx="11">
                  <c:v>111</c:v>
                </c:pt>
                <c:pt idx="12">
                  <c:v>43</c:v>
                </c:pt>
                <c:pt idx="13">
                  <c:v>62</c:v>
                </c:pt>
                <c:pt idx="14">
                  <c:v>14</c:v>
                </c:pt>
                <c:pt idx="15">
                  <c:v>1</c:v>
                </c:pt>
              </c:numCache>
            </c:numRef>
          </c:val>
          <c:smooth val="0"/>
        </c:ser>
        <c:dLbls>
          <c:showLegendKey val="0"/>
          <c:showVal val="0"/>
          <c:showCatName val="0"/>
          <c:showSerName val="0"/>
          <c:showPercent val="0"/>
          <c:showBubbleSize val="0"/>
        </c:dLbls>
        <c:marker val="1"/>
        <c:smooth val="0"/>
        <c:axId val="106864640"/>
        <c:axId val="106866560"/>
      </c:lineChart>
      <c:catAx>
        <c:axId val="106864640"/>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6866560"/>
        <c:crosses val="autoZero"/>
        <c:auto val="1"/>
        <c:lblAlgn val="ctr"/>
        <c:lblOffset val="100"/>
        <c:tickLblSkip val="1"/>
        <c:tickMarkSkip val="1"/>
        <c:noMultiLvlLbl val="0"/>
      </c:catAx>
      <c:valAx>
        <c:axId val="106866560"/>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6864640"/>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 OBD'!$D$10:$D$25</c:f>
              <c:numCache>
                <c:formatCode>0.0%</c:formatCode>
                <c:ptCount val="16"/>
                <c:pt idx="0">
                  <c:v>0.15992377961513612</c:v>
                </c:pt>
                <c:pt idx="1">
                  <c:v>0.18214103010846758</c:v>
                </c:pt>
                <c:pt idx="2">
                  <c:v>0.1440826071973613</c:v>
                </c:pt>
                <c:pt idx="3">
                  <c:v>0.11542480507997749</c:v>
                </c:pt>
                <c:pt idx="4">
                  <c:v>8.9366263654430844E-2</c:v>
                </c:pt>
                <c:pt idx="5">
                  <c:v>7.3586188264207833E-2</c:v>
                </c:pt>
                <c:pt idx="6">
                  <c:v>6.062984751107206E-2</c:v>
                </c:pt>
                <c:pt idx="7">
                  <c:v>4.2795749048279132E-2</c:v>
                </c:pt>
                <c:pt idx="8">
                  <c:v>3.3555681750760701E-2</c:v>
                </c:pt>
                <c:pt idx="9">
                  <c:v>2.7514938265734708E-2</c:v>
                </c:pt>
                <c:pt idx="10">
                  <c:v>2.1835982144782523E-2</c:v>
                </c:pt>
                <c:pt idx="11">
                  <c:v>2.0347966639180502E-2</c:v>
                </c:pt>
                <c:pt idx="12">
                  <c:v>1.350913092158604E-2</c:v>
                </c:pt>
                <c:pt idx="13">
                  <c:v>1.0647957718605211E-2</c:v>
                </c:pt>
                <c:pt idx="14">
                  <c:v>1.6397595244528506E-2</c:v>
                </c:pt>
                <c:pt idx="15">
                  <c:v>0.12072072072072072</c:v>
                </c:pt>
              </c:numCache>
            </c:numRef>
          </c:yVal>
          <c:smooth val="0"/>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 OBD'!$G$10:$G$25</c:f>
              <c:numCache>
                <c:formatCode>0.0%</c:formatCode>
                <c:ptCount val="16"/>
                <c:pt idx="0">
                  <c:v>0.15419501133786848</c:v>
                </c:pt>
                <c:pt idx="1">
                  <c:v>0.19248994188645507</c:v>
                </c:pt>
                <c:pt idx="2">
                  <c:v>0.14470221606648198</c:v>
                </c:pt>
                <c:pt idx="3">
                  <c:v>0.12734547879596228</c:v>
                </c:pt>
                <c:pt idx="4">
                  <c:v>0.10085234151774905</c:v>
                </c:pt>
                <c:pt idx="5">
                  <c:v>8.1855081178592901E-2</c:v>
                </c:pt>
                <c:pt idx="6">
                  <c:v>6.6766835131812599E-2</c:v>
                </c:pt>
                <c:pt idx="7">
                  <c:v>5.150503548685724E-2</c:v>
                </c:pt>
                <c:pt idx="8">
                  <c:v>4.0172715347616968E-2</c:v>
                </c:pt>
                <c:pt idx="9">
                  <c:v>3.1900694073678591E-2</c:v>
                </c:pt>
                <c:pt idx="10">
                  <c:v>2.2953659592897357E-2</c:v>
                </c:pt>
                <c:pt idx="11">
                  <c:v>1.8100927926782764E-2</c:v>
                </c:pt>
                <c:pt idx="12">
                  <c:v>1.149774743649982E-2</c:v>
                </c:pt>
                <c:pt idx="13">
                  <c:v>1.1208510869270225E-2</c:v>
                </c:pt>
                <c:pt idx="14">
                  <c:v>2.0004679457182966E-2</c:v>
                </c:pt>
                <c:pt idx="15">
                  <c:v>9.4339622641509441E-2</c:v>
                </c:pt>
              </c:numCache>
            </c:numRef>
          </c:yVal>
          <c:smooth val="0"/>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 OBD'!$J$10:$J$25</c:f>
              <c:numCache>
                <c:formatCode>0.0%</c:formatCode>
                <c:ptCount val="16"/>
                <c:pt idx="8">
                  <c:v>6.9117499749574277E-2</c:v>
                </c:pt>
                <c:pt idx="9">
                  <c:v>7.4160447761194029E-2</c:v>
                </c:pt>
                <c:pt idx="10">
                  <c:v>6.1487050960735173E-2</c:v>
                </c:pt>
                <c:pt idx="11">
                  <c:v>4.7129658465690852E-2</c:v>
                </c:pt>
                <c:pt idx="12">
                  <c:v>2.6382173638848015E-2</c:v>
                </c:pt>
                <c:pt idx="13">
                  <c:v>2.5053777046691129E-2</c:v>
                </c:pt>
                <c:pt idx="14">
                  <c:v>4.2042042042042045E-2</c:v>
                </c:pt>
                <c:pt idx="15">
                  <c:v>0.21875</c:v>
                </c:pt>
              </c:numCache>
            </c:numRef>
          </c:yVal>
          <c:smooth val="0"/>
        </c:ser>
        <c:dLbls>
          <c:showLegendKey val="0"/>
          <c:showVal val="0"/>
          <c:showCatName val="0"/>
          <c:showSerName val="0"/>
          <c:showPercent val="0"/>
          <c:showBubbleSize val="0"/>
        </c:dLbls>
        <c:axId val="88249088"/>
        <c:axId val="88251392"/>
      </c:scatterChart>
      <c:valAx>
        <c:axId val="88249088"/>
        <c:scaling>
          <c:orientation val="minMax"/>
          <c:max val="2015"/>
          <c:min val="2000"/>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8251392"/>
        <c:crosses val="autoZero"/>
        <c:crossBetween val="midCat"/>
        <c:majorUnit val="1"/>
      </c:valAx>
      <c:valAx>
        <c:axId val="8825139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88249088"/>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Turnaways'!$D$11:$D$26</c:f>
              <c:numCache>
                <c:formatCode>0.0%</c:formatCode>
                <c:ptCount val="16"/>
                <c:pt idx="0">
                  <c:v>0.11845904641171913</c:v>
                </c:pt>
                <c:pt idx="1">
                  <c:v>0.18369645042839658</c:v>
                </c:pt>
                <c:pt idx="2">
                  <c:v>0.15157753873076329</c:v>
                </c:pt>
                <c:pt idx="3">
                  <c:v>0.13419841401874341</c:v>
                </c:pt>
                <c:pt idx="4">
                  <c:v>0.12044003287601947</c:v>
                </c:pt>
                <c:pt idx="5">
                  <c:v>0.11029107463098359</c:v>
                </c:pt>
                <c:pt idx="6">
                  <c:v>0.1018668485210127</c:v>
                </c:pt>
                <c:pt idx="7">
                  <c:v>9.2010478061558612E-2</c:v>
                </c:pt>
                <c:pt idx="8">
                  <c:v>8.7628142114871507E-2</c:v>
                </c:pt>
                <c:pt idx="9">
                  <c:v>0.10220603116777981</c:v>
                </c:pt>
                <c:pt idx="10">
                  <c:v>0.10716472749540723</c:v>
                </c:pt>
                <c:pt idx="11">
                  <c:v>9.1335372069317022E-2</c:v>
                </c:pt>
                <c:pt idx="12">
                  <c:v>8.4158415841584164E-2</c:v>
                </c:pt>
                <c:pt idx="13">
                  <c:v>0.11733238231098431</c:v>
                </c:pt>
                <c:pt idx="14">
                  <c:v>0.13382507903055849</c:v>
                </c:pt>
                <c:pt idx="15">
                  <c:v>0.18032786885245902</c:v>
                </c:pt>
              </c:numCache>
            </c:numRef>
          </c:val>
          <c:smooth val="0"/>
        </c:ser>
        <c:ser>
          <c:idx val="1"/>
          <c:order val="1"/>
          <c:tx>
            <c:strRef>
              <c:f>'(2)(xxiii) Not Ready Turnaways'!$E$9:$G$9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Turnaways'!$G$11:$G$26</c:f>
              <c:numCache>
                <c:formatCode>0.0%</c:formatCode>
                <c:ptCount val="16"/>
                <c:pt idx="0">
                  <c:v>0.1047142261159783</c:v>
                </c:pt>
                <c:pt idx="1">
                  <c:v>0.1771047227926078</c:v>
                </c:pt>
                <c:pt idx="2">
                  <c:v>0.14501190791214608</c:v>
                </c:pt>
                <c:pt idx="3">
                  <c:v>0.11814795103778605</c:v>
                </c:pt>
                <c:pt idx="4">
                  <c:v>0.11603094158442251</c:v>
                </c:pt>
                <c:pt idx="5">
                  <c:v>0.12186139939738869</c:v>
                </c:pt>
                <c:pt idx="6">
                  <c:v>9.452054794520548E-2</c:v>
                </c:pt>
                <c:pt idx="7">
                  <c:v>9.4894894894894902E-2</c:v>
                </c:pt>
                <c:pt idx="8">
                  <c:v>0.1060931899641577</c:v>
                </c:pt>
                <c:pt idx="9">
                  <c:v>9.4650205761316872E-2</c:v>
                </c:pt>
                <c:pt idx="10">
                  <c:v>7.9831932773109238E-2</c:v>
                </c:pt>
                <c:pt idx="11">
                  <c:v>0.10896551724137932</c:v>
                </c:pt>
                <c:pt idx="12">
                  <c:v>6.746987951807229E-2</c:v>
                </c:pt>
                <c:pt idx="13">
                  <c:v>0.12672811059907835</c:v>
                </c:pt>
                <c:pt idx="14">
                  <c:v>0.10191082802547771</c:v>
                </c:pt>
                <c:pt idx="15">
                  <c:v>0.2857142857142857</c:v>
                </c:pt>
              </c:numCache>
            </c:numRef>
          </c:val>
          <c:smooth val="0"/>
        </c:ser>
        <c:ser>
          <c:idx val="3"/>
          <c:order val="2"/>
          <c:tx>
            <c:strRef>
              <c:f>'(2)(xxiii) Not Ready Turnaways'!$H$9:$J$9</c:f>
              <c:strCache>
                <c:ptCount val="1"/>
                <c:pt idx="0">
                  <c:v>MDGV</c:v>
                </c:pt>
              </c:strCache>
            </c:strRef>
          </c:tx>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Turnaways'!$J$11:$J$26</c:f>
              <c:numCache>
                <c:formatCode>0.0%</c:formatCode>
                <c:ptCount val="16"/>
                <c:pt idx="8">
                  <c:v>9.5911949685534598E-2</c:v>
                </c:pt>
                <c:pt idx="9">
                  <c:v>0.13675213675213677</c:v>
                </c:pt>
                <c:pt idx="10">
                  <c:v>0.15649867374005305</c:v>
                </c:pt>
                <c:pt idx="11">
                  <c:v>0.1480637813211845</c:v>
                </c:pt>
                <c:pt idx="12">
                  <c:v>0.13600000000000001</c:v>
                </c:pt>
                <c:pt idx="13">
                  <c:v>0.14516129032258066</c:v>
                </c:pt>
                <c:pt idx="14">
                  <c:v>0.23636363636363636</c:v>
                </c:pt>
                <c:pt idx="15">
                  <c:v>0.375</c:v>
                </c:pt>
              </c:numCache>
            </c:numRef>
          </c:val>
          <c:smooth val="0"/>
        </c:ser>
        <c:ser>
          <c:idx val="2"/>
          <c:order val="3"/>
          <c:tx>
            <c:strRef>
              <c:f>'(2)(xxiii) Not Ready Turnaways'!$Q$9:$S$9</c:f>
              <c:strCache>
                <c:ptCount val="1"/>
                <c:pt idx="0">
                  <c:v>MDDV</c:v>
                </c:pt>
              </c:strCache>
            </c:strRef>
          </c:tx>
          <c:cat>
            <c:numRef>
              <c:f>'(2)(xxiii) Not Ready Turnaways'!$A$11:$A$26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'(2)(xxiii) Not Ready Turnaways'!$S$11:$S$26</c:f>
              <c:numCache>
                <c:formatCode>0.0%</c:formatCode>
                <c:ptCount val="16"/>
                <c:pt idx="7">
                  <c:v>4.878048780487805E-2</c:v>
                </c:pt>
                <c:pt idx="8">
                  <c:v>0.17647058823529413</c:v>
                </c:pt>
                <c:pt idx="9">
                  <c:v>9.7560975609756101E-2</c:v>
                </c:pt>
                <c:pt idx="10">
                  <c:v>0.34883720930232559</c:v>
                </c:pt>
                <c:pt idx="11">
                  <c:v>0.2649164677804296</c:v>
                </c:pt>
                <c:pt idx="12">
                  <c:v>0.22164948453608246</c:v>
                </c:pt>
                <c:pt idx="13">
                  <c:v>0.45255474452554745</c:v>
                </c:pt>
                <c:pt idx="14">
                  <c:v>0.4375</c:v>
                </c:pt>
                <c:pt idx="15">
                  <c:v>0.16666666666666666</c:v>
                </c:pt>
              </c:numCache>
            </c:numRef>
          </c:val>
          <c:smooth val="0"/>
        </c:ser>
        <c:dLbls>
          <c:showLegendKey val="0"/>
          <c:showVal val="0"/>
          <c:showCatName val="0"/>
          <c:showSerName val="0"/>
          <c:showPercent val="0"/>
          <c:showBubbleSize val="0"/>
        </c:dLbls>
        <c:marker val="1"/>
        <c:smooth val="0"/>
        <c:axId val="107565824"/>
        <c:axId val="107567744"/>
      </c:lineChart>
      <c:catAx>
        <c:axId val="10756582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7567744"/>
        <c:crosses val="autoZero"/>
        <c:auto val="1"/>
        <c:lblAlgn val="ctr"/>
        <c:lblOffset val="100"/>
        <c:tickLblSkip val="1"/>
        <c:tickMarkSkip val="1"/>
        <c:noMultiLvlLbl val="0"/>
      </c:catAx>
      <c:valAx>
        <c:axId val="107567744"/>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7565824"/>
        <c:crosses val="autoZero"/>
        <c:crossBetween val="between"/>
      </c:valAx>
      <c:spPr>
        <a:noFill/>
        <a:ln w="12700">
          <a:solidFill>
            <a:srgbClr val="808080"/>
          </a:solidFill>
          <a:prstDash val="solid"/>
        </a:ln>
      </c:spPr>
    </c:plotArea>
    <c:legend>
      <c:legendPos val="r"/>
      <c:layout>
        <c:manualLayout>
          <c:xMode val="edge"/>
          <c:yMode val="edge"/>
          <c:x val="0.68261045510241714"/>
          <c:y val="0.19199624400246129"/>
          <c:w val="8.0691642651297579E-2"/>
          <c:h val="0.1675256914129265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 OBD'!$B$10:$B$25</c:f>
              <c:numCache>
                <c:formatCode>#,##0</c:formatCode>
                <c:ptCount val="16"/>
                <c:pt idx="0">
                  <c:v>19555</c:v>
                </c:pt>
                <c:pt idx="1">
                  <c:v>24567</c:v>
                </c:pt>
                <c:pt idx="2">
                  <c:v>23414</c:v>
                </c:pt>
                <c:pt idx="3">
                  <c:v>21540</c:v>
                </c:pt>
                <c:pt idx="4">
                  <c:v>18841</c:v>
                </c:pt>
                <c:pt idx="5">
                  <c:v>16887</c:v>
                </c:pt>
                <c:pt idx="6">
                  <c:v>13594</c:v>
                </c:pt>
                <c:pt idx="7">
                  <c:v>10466</c:v>
                </c:pt>
                <c:pt idx="8">
                  <c:v>7918</c:v>
                </c:pt>
                <c:pt idx="9">
                  <c:v>5208</c:v>
                </c:pt>
                <c:pt idx="10">
                  <c:v>5063</c:v>
                </c:pt>
                <c:pt idx="11">
                  <c:v>4960</c:v>
                </c:pt>
                <c:pt idx="12">
                  <c:v>3499</c:v>
                </c:pt>
                <c:pt idx="13">
                  <c:v>2744</c:v>
                </c:pt>
                <c:pt idx="14">
                  <c:v>971</c:v>
                </c:pt>
                <c:pt idx="15">
                  <c:v>67</c:v>
                </c:pt>
              </c:numCache>
            </c:numRef>
          </c:val>
          <c:smooth val="0"/>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 OBD'!$E$10:$E$25</c:f>
              <c:numCache>
                <c:formatCode>#,##0</c:formatCode>
                <c:ptCount val="16"/>
                <c:pt idx="0">
                  <c:v>3060</c:v>
                </c:pt>
                <c:pt idx="1">
                  <c:v>4306</c:v>
                </c:pt>
                <c:pt idx="2">
                  <c:v>4179</c:v>
                </c:pt>
                <c:pt idx="3">
                  <c:v>4201</c:v>
                </c:pt>
                <c:pt idx="4">
                  <c:v>4165</c:v>
                </c:pt>
                <c:pt idx="5">
                  <c:v>3267</c:v>
                </c:pt>
                <c:pt idx="6">
                  <c:v>2444</c:v>
                </c:pt>
                <c:pt idx="7">
                  <c:v>1836</c:v>
                </c:pt>
                <c:pt idx="8">
                  <c:v>1470</c:v>
                </c:pt>
                <c:pt idx="9">
                  <c:v>717</c:v>
                </c:pt>
                <c:pt idx="10">
                  <c:v>742</c:v>
                </c:pt>
                <c:pt idx="11">
                  <c:v>712</c:v>
                </c:pt>
                <c:pt idx="12">
                  <c:v>416</c:v>
                </c:pt>
                <c:pt idx="13">
                  <c:v>413</c:v>
                </c:pt>
                <c:pt idx="14">
                  <c:v>171</c:v>
                </c:pt>
                <c:pt idx="15">
                  <c:v>5</c:v>
                </c:pt>
              </c:numCache>
            </c:numRef>
          </c:val>
          <c:smooth val="0"/>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 OBD'!$H$10:$H$25</c:f>
              <c:numCache>
                <c:formatCode>#,##0</c:formatCode>
                <c:ptCount val="16"/>
                <c:pt idx="8">
                  <c:v>690</c:v>
                </c:pt>
                <c:pt idx="9">
                  <c:v>477</c:v>
                </c:pt>
                <c:pt idx="10">
                  <c:v>368</c:v>
                </c:pt>
                <c:pt idx="11">
                  <c:v>454</c:v>
                </c:pt>
                <c:pt idx="12">
                  <c:v>251</c:v>
                </c:pt>
                <c:pt idx="13">
                  <c:v>198</c:v>
                </c:pt>
                <c:pt idx="14">
                  <c:v>56</c:v>
                </c:pt>
                <c:pt idx="15">
                  <c:v>7</c:v>
                </c:pt>
              </c:numCache>
            </c:numRef>
          </c:val>
          <c:smooth val="0"/>
        </c:ser>
        <c:dLbls>
          <c:showLegendKey val="0"/>
          <c:showVal val="0"/>
          <c:showCatName val="0"/>
          <c:showSerName val="0"/>
          <c:showPercent val="0"/>
          <c:showBubbleSize val="0"/>
        </c:dLbls>
        <c:marker val="1"/>
        <c:smooth val="0"/>
        <c:axId val="88176896"/>
        <c:axId val="88179456"/>
      </c:lineChart>
      <c:catAx>
        <c:axId val="88176896"/>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8179456"/>
        <c:crosses val="autoZero"/>
        <c:auto val="1"/>
        <c:lblAlgn val="ctr"/>
        <c:lblOffset val="100"/>
        <c:tickLblSkip val="1"/>
        <c:tickMarkSkip val="1"/>
        <c:noMultiLvlLbl val="0"/>
      </c:catAx>
      <c:valAx>
        <c:axId val="88179456"/>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8176896"/>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0699602810467602"/>
          <c:y val="0.20959647647490087"/>
          <c:w val="0.81344416238554862"/>
          <c:h val="0.61616313566114189"/>
        </c:manualLayout>
      </c:layout>
      <c:scatterChart>
        <c:scatterStyle val="lineMarker"/>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 OBD'!$M$10:$M$25</c:f>
              <c:numCache>
                <c:formatCode>0.0%</c:formatCode>
                <c:ptCount val="16"/>
                <c:pt idx="0">
                  <c:v>9.2741935483870969E-2</c:v>
                </c:pt>
                <c:pt idx="1">
                  <c:v>7.0093457943925228E-2</c:v>
                </c:pt>
                <c:pt idx="2">
                  <c:v>6.3324538258575203E-2</c:v>
                </c:pt>
                <c:pt idx="3">
                  <c:v>6.9042316258351888E-2</c:v>
                </c:pt>
                <c:pt idx="4">
                  <c:v>6.358381502890173E-2</c:v>
                </c:pt>
                <c:pt idx="5">
                  <c:v>6.3291139240506333E-2</c:v>
                </c:pt>
                <c:pt idx="6">
                  <c:v>4.2483660130718956E-2</c:v>
                </c:pt>
                <c:pt idx="7">
                  <c:v>2.9850746268656716E-2</c:v>
                </c:pt>
                <c:pt idx="8">
                  <c:v>6.8493150684931503E-2</c:v>
                </c:pt>
                <c:pt idx="9">
                  <c:v>0.11466165413533834</c:v>
                </c:pt>
                <c:pt idx="10">
                  <c:v>9.7228745890089244E-2</c:v>
                </c:pt>
                <c:pt idx="11">
                  <c:v>7.7471059661620656E-2</c:v>
                </c:pt>
                <c:pt idx="12">
                  <c:v>4.2798913043478264E-2</c:v>
                </c:pt>
                <c:pt idx="13">
                  <c:v>2.5197442647611885E-2</c:v>
                </c:pt>
                <c:pt idx="14">
                  <c:v>6.8263473053892215E-2</c:v>
                </c:pt>
                <c:pt idx="15">
                  <c:v>0.5</c:v>
                </c:pt>
              </c:numCache>
            </c:numRef>
          </c:yVal>
          <c:smooth val="0"/>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OBD'!$A$11:$A$25</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xVal>
          <c:yVal>
            <c:numRef>
              <c:f>'(2)(i) OBD'!$P$10:$P$25</c:f>
              <c:numCache>
                <c:formatCode>0.0%</c:formatCode>
                <c:ptCount val="16"/>
                <c:pt idx="0">
                  <c:v>0.1</c:v>
                </c:pt>
                <c:pt idx="1">
                  <c:v>1</c:v>
                </c:pt>
                <c:pt idx="2">
                  <c:v>0</c:v>
                </c:pt>
                <c:pt idx="3">
                  <c:v>0</c:v>
                </c:pt>
                <c:pt idx="4">
                  <c:v>0</c:v>
                </c:pt>
                <c:pt idx="5">
                  <c:v>0</c:v>
                </c:pt>
                <c:pt idx="6">
                  <c:v>0</c:v>
                </c:pt>
                <c:pt idx="7">
                  <c:v>0.14285714285714285</c:v>
                </c:pt>
                <c:pt idx="8">
                  <c:v>9.0909090909090912E-2</c:v>
                </c:pt>
                <c:pt idx="9">
                  <c:v>0.14285714285714285</c:v>
                </c:pt>
                <c:pt idx="10">
                  <c:v>0.16666666666666666</c:v>
                </c:pt>
                <c:pt idx="11">
                  <c:v>0.11016949152542373</c:v>
                </c:pt>
                <c:pt idx="12">
                  <c:v>3.4482758620689655E-2</c:v>
                </c:pt>
                <c:pt idx="13">
                  <c:v>2.9411764705882353E-2</c:v>
                </c:pt>
                <c:pt idx="14">
                  <c:v>0.125</c:v>
                </c:pt>
                <c:pt idx="15">
                  <c:v>0</c:v>
                </c:pt>
              </c:numCache>
            </c:numRef>
          </c:yVal>
          <c:smooth val="0"/>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'(2)(i) OBD'!$S$10:$S$25</c:f>
              <c:numCache>
                <c:formatCode>0.0%</c:formatCode>
                <c:ptCount val="16"/>
                <c:pt idx="7">
                  <c:v>0.11476725521669343</c:v>
                </c:pt>
                <c:pt idx="8">
                  <c:v>0.11428571428571428</c:v>
                </c:pt>
                <c:pt idx="9">
                  <c:v>9.2143549951503395E-2</c:v>
                </c:pt>
                <c:pt idx="10">
                  <c:v>0.10467289719626169</c:v>
                </c:pt>
                <c:pt idx="11">
                  <c:v>0.14239011986923356</c:v>
                </c:pt>
                <c:pt idx="12">
                  <c:v>8.1364829396325458E-2</c:v>
                </c:pt>
                <c:pt idx="13">
                  <c:v>8.0541237113402067E-2</c:v>
                </c:pt>
                <c:pt idx="14">
                  <c:v>0.12779552715654952</c:v>
                </c:pt>
                <c:pt idx="15">
                  <c:v>0.25</c:v>
                </c:pt>
              </c:numCache>
            </c:numRef>
          </c:yVal>
          <c:smooth val="0"/>
        </c:ser>
        <c:dLbls>
          <c:showLegendKey val="0"/>
          <c:showVal val="0"/>
          <c:showCatName val="0"/>
          <c:showSerName val="0"/>
          <c:showPercent val="0"/>
          <c:showBubbleSize val="0"/>
        </c:dLbls>
        <c:axId val="88351872"/>
        <c:axId val="88354176"/>
      </c:scatterChart>
      <c:valAx>
        <c:axId val="88351872"/>
        <c:scaling>
          <c:orientation val="minMax"/>
          <c:max val="2015"/>
          <c:min val="2000"/>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8354176"/>
        <c:crosses val="autoZero"/>
        <c:crossBetween val="midCat"/>
        <c:majorUnit val="1"/>
      </c:valAx>
      <c:valAx>
        <c:axId val="88354176"/>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88351872"/>
        <c:crosses val="autoZero"/>
        <c:crossBetween val="midCat"/>
        <c:majorUnit val="0.1"/>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 OBD'!$K$10:$K$25</c:f>
              <c:numCache>
                <c:formatCode>#,##0</c:formatCode>
                <c:ptCount val="16"/>
                <c:pt idx="0">
                  <c:v>23</c:v>
                </c:pt>
                <c:pt idx="1">
                  <c:v>15</c:v>
                </c:pt>
                <c:pt idx="2">
                  <c:v>24</c:v>
                </c:pt>
                <c:pt idx="3">
                  <c:v>31</c:v>
                </c:pt>
                <c:pt idx="4">
                  <c:v>11</c:v>
                </c:pt>
                <c:pt idx="5">
                  <c:v>20</c:v>
                </c:pt>
                <c:pt idx="6">
                  <c:v>13</c:v>
                </c:pt>
                <c:pt idx="7">
                  <c:v>2</c:v>
                </c:pt>
                <c:pt idx="8">
                  <c:v>5</c:v>
                </c:pt>
                <c:pt idx="9">
                  <c:v>122</c:v>
                </c:pt>
                <c:pt idx="10">
                  <c:v>207</c:v>
                </c:pt>
                <c:pt idx="11">
                  <c:v>174</c:v>
                </c:pt>
                <c:pt idx="12">
                  <c:v>126</c:v>
                </c:pt>
                <c:pt idx="13">
                  <c:v>67</c:v>
                </c:pt>
                <c:pt idx="14">
                  <c:v>57</c:v>
                </c:pt>
                <c:pt idx="15">
                  <c:v>2</c:v>
                </c:pt>
              </c:numCache>
            </c:numRef>
          </c:val>
          <c:smooth val="0"/>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 OBD'!$N$10:$N$25</c:f>
              <c:numCache>
                <c:formatCode>#,##0</c:formatCode>
                <c:ptCount val="16"/>
                <c:pt idx="0">
                  <c:v>1</c:v>
                </c:pt>
                <c:pt idx="1">
                  <c:v>2</c:v>
                </c:pt>
                <c:pt idx="2">
                  <c:v>0</c:v>
                </c:pt>
                <c:pt idx="3">
                  <c:v>0</c:v>
                </c:pt>
                <c:pt idx="4">
                  <c:v>0</c:v>
                </c:pt>
                <c:pt idx="5">
                  <c:v>0</c:v>
                </c:pt>
                <c:pt idx="6">
                  <c:v>0</c:v>
                </c:pt>
                <c:pt idx="7">
                  <c:v>3</c:v>
                </c:pt>
                <c:pt idx="8">
                  <c:v>1</c:v>
                </c:pt>
                <c:pt idx="9">
                  <c:v>6</c:v>
                </c:pt>
                <c:pt idx="10">
                  <c:v>11</c:v>
                </c:pt>
                <c:pt idx="11">
                  <c:v>13</c:v>
                </c:pt>
                <c:pt idx="12">
                  <c:v>5</c:v>
                </c:pt>
                <c:pt idx="13">
                  <c:v>3</c:v>
                </c:pt>
                <c:pt idx="14">
                  <c:v>6</c:v>
                </c:pt>
                <c:pt idx="15">
                  <c:v>0</c:v>
                </c:pt>
              </c:numCache>
            </c:numRef>
          </c:val>
          <c:smooth val="0"/>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'(2)(i) OBD'!$Q$10:$Q$25</c:f>
              <c:numCache>
                <c:formatCode>#,##0</c:formatCode>
                <c:ptCount val="16"/>
                <c:pt idx="7">
                  <c:v>286</c:v>
                </c:pt>
                <c:pt idx="8">
                  <c:v>352</c:v>
                </c:pt>
                <c:pt idx="9">
                  <c:v>95</c:v>
                </c:pt>
                <c:pt idx="10">
                  <c:v>112</c:v>
                </c:pt>
                <c:pt idx="11">
                  <c:v>392</c:v>
                </c:pt>
                <c:pt idx="12">
                  <c:v>186</c:v>
                </c:pt>
                <c:pt idx="13">
                  <c:v>125</c:v>
                </c:pt>
                <c:pt idx="14">
                  <c:v>40</c:v>
                </c:pt>
                <c:pt idx="15">
                  <c:v>7</c:v>
                </c:pt>
              </c:numCache>
            </c:numRef>
          </c:val>
          <c:smooth val="0"/>
        </c:ser>
        <c:dLbls>
          <c:showLegendKey val="0"/>
          <c:showVal val="0"/>
          <c:showCatName val="0"/>
          <c:showSerName val="0"/>
          <c:showPercent val="0"/>
          <c:showBubbleSize val="0"/>
        </c:dLbls>
        <c:marker val="1"/>
        <c:smooth val="0"/>
        <c:axId val="90047232"/>
        <c:axId val="90049536"/>
      </c:lineChart>
      <c:catAx>
        <c:axId val="90047232"/>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90049536"/>
        <c:crosses val="autoZero"/>
        <c:auto val="1"/>
        <c:lblAlgn val="ctr"/>
        <c:lblOffset val="100"/>
        <c:tickLblSkip val="1"/>
        <c:tickMarkSkip val="1"/>
        <c:noMultiLvlLbl val="0"/>
      </c:catAx>
      <c:valAx>
        <c:axId val="90049536"/>
        <c:scaling>
          <c:orientation val="minMax"/>
          <c:max val="4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90047232"/>
        <c:crosses val="autoZero"/>
        <c:crossBetween val="midCat"/>
        <c:majorUnit val="50"/>
        <c:minorUnit val="20"/>
      </c:valAx>
      <c:spPr>
        <a:noFill/>
        <a:ln w="12700">
          <a:solidFill>
            <a:srgbClr val="808080"/>
          </a:solidFill>
          <a:prstDash val="solid"/>
        </a:ln>
      </c:spPr>
    </c:plotArea>
    <c:legend>
      <c:legendPos val="r"/>
      <c:layout>
        <c:manualLayout>
          <c:xMode val="edge"/>
          <c:yMode val="edge"/>
          <c:x val="0.11342743061372597"/>
          <c:y val="0.20175042763454037"/>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90061824"/>
        <c:axId val="90093056"/>
      </c:lineChart>
      <c:catAx>
        <c:axId val="90061824"/>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90093056"/>
        <c:crosses val="autoZero"/>
        <c:auto val="1"/>
        <c:lblAlgn val="ctr"/>
        <c:lblOffset val="100"/>
        <c:tickLblSkip val="1"/>
        <c:tickMarkSkip val="1"/>
        <c:noMultiLvlLbl val="0"/>
      </c:catAx>
      <c:valAx>
        <c:axId val="90093056"/>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9006182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2004 Failure Rate by Model Year</a:t>
            </a:r>
            <a:endParaRPr lang="en-US"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31087289433384868"/>
          <c:y val="3.0444964871194406E-2"/>
        </c:manualLayout>
      </c:layout>
      <c:overlay val="0"/>
      <c:spPr>
        <a:noFill/>
        <a:ln w="25400">
          <a:noFill/>
        </a:ln>
      </c:spPr>
    </c:title>
    <c:autoTitleDeleted val="0"/>
    <c:plotArea>
      <c:layout>
        <c:manualLayout>
          <c:layoutTarget val="inner"/>
          <c:xMode val="edge"/>
          <c:yMode val="edge"/>
          <c:x val="0.14241960183767746"/>
          <c:y val="0.18735384421866333"/>
          <c:w val="0.74885145482391002"/>
          <c:h val="0.60889999371065584"/>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numRef>
              <c:f>('Initial gasoline '!$A$6:$A$17,'Initial gasoline '!$A$19:$A$28)</c:f>
              <c:numCache>
                <c:formatCode>General</c:formatCode>
                <c:ptCount val="2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numCache>
            </c:numRef>
          </c:cat>
          <c:val>
            <c:numRef>
              <c:f>('Initial gasoline '!$P$6:$P$17,'Initial gasoline '!$P$19:$P$28)</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dLbls>
          <c:showLegendKey val="0"/>
          <c:showVal val="0"/>
          <c:showCatName val="0"/>
          <c:showSerName val="0"/>
          <c:showPercent val="0"/>
          <c:showBubbleSize val="0"/>
        </c:dLbls>
        <c:marker val="1"/>
        <c:smooth val="0"/>
        <c:axId val="88983808"/>
        <c:axId val="88986368"/>
      </c:lineChart>
      <c:catAx>
        <c:axId val="88983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t>Model Year</a:t>
                </a:r>
              </a:p>
            </c:rich>
          </c:tx>
          <c:layout>
            <c:manualLayout>
              <c:xMode val="edge"/>
              <c:yMode val="edge"/>
              <c:x val="0.4578866768759608"/>
              <c:y val="0.88993072587237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88986368"/>
        <c:crosses val="autoZero"/>
        <c:auto val="1"/>
        <c:lblAlgn val="ctr"/>
        <c:lblOffset val="100"/>
        <c:tickLblSkip val="1"/>
        <c:tickMarkSkip val="1"/>
        <c:noMultiLvlLbl val="0"/>
      </c:catAx>
      <c:valAx>
        <c:axId val="8898636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Failure Rate</a:t>
                </a:r>
              </a:p>
            </c:rich>
          </c:tx>
          <c:layout>
            <c:manualLayout>
              <c:xMode val="edge"/>
              <c:yMode val="edge"/>
              <c:x val="3.8284839203675342E-2"/>
              <c:y val="0.395785035067337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9838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104775</xdr:rowOff>
    </xdr:from>
    <xdr:to>
      <xdr:col>13</xdr:col>
      <xdr:colOff>581025</xdr:colOff>
      <xdr:row>61</xdr:row>
      <xdr:rowOff>76200</xdr:rowOff>
    </xdr:to>
    <xdr:graphicFrame macro="">
      <xdr:nvGraphicFramePr>
        <xdr:cNvPr id="245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13</xdr:col>
      <xdr:colOff>590550</xdr:colOff>
      <xdr:row>97</xdr:row>
      <xdr:rowOff>85725</xdr:rowOff>
    </xdr:to>
    <xdr:graphicFrame macro="">
      <xdr:nvGraphicFramePr>
        <xdr:cNvPr id="24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27</xdr:row>
      <xdr:rowOff>9525</xdr:rowOff>
    </xdr:from>
    <xdr:to>
      <xdr:col>13</xdr:col>
      <xdr:colOff>514350</xdr:colOff>
      <xdr:row>61</xdr:row>
      <xdr:rowOff>0</xdr:rowOff>
    </xdr:to>
    <xdr:graphicFrame macro="">
      <xdr:nvGraphicFramePr>
        <xdr:cNvPr id="27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161925</xdr:rowOff>
    </xdr:from>
    <xdr:to>
      <xdr:col>13</xdr:col>
      <xdr:colOff>523875</xdr:colOff>
      <xdr:row>97</xdr:row>
      <xdr:rowOff>152400</xdr:rowOff>
    </xdr:to>
    <xdr:graphicFrame macro="">
      <xdr:nvGraphicFramePr>
        <xdr:cNvPr id="27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30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0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619125</xdr:colOff>
      <xdr:row>28</xdr:row>
      <xdr:rowOff>0</xdr:rowOff>
    </xdr:from>
    <xdr:to>
      <xdr:col>11</xdr:col>
      <xdr:colOff>590550</xdr:colOff>
      <xdr:row>28</xdr:row>
      <xdr:rowOff>0</xdr:rowOff>
    </xdr:to>
    <xdr:graphicFrame macro="">
      <xdr:nvGraphicFramePr>
        <xdr:cNvPr id="337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338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33</xdr:row>
      <xdr:rowOff>104775</xdr:rowOff>
    </xdr:from>
    <xdr:to>
      <xdr:col>12</xdr:col>
      <xdr:colOff>171450</xdr:colOff>
      <xdr:row>59</xdr:row>
      <xdr:rowOff>133350</xdr:rowOff>
    </xdr:to>
    <xdr:graphicFrame macro="">
      <xdr:nvGraphicFramePr>
        <xdr:cNvPr id="36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60</xdr:row>
      <xdr:rowOff>66675</xdr:rowOff>
    </xdr:from>
    <xdr:to>
      <xdr:col>12</xdr:col>
      <xdr:colOff>180975</xdr:colOff>
      <xdr:row>92</xdr:row>
      <xdr:rowOff>9525</xdr:rowOff>
    </xdr:to>
    <xdr:graphicFrame macro="">
      <xdr:nvGraphicFramePr>
        <xdr:cNvPr id="368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495300</xdr:colOff>
      <xdr:row>28</xdr:row>
      <xdr:rowOff>104775</xdr:rowOff>
    </xdr:from>
    <xdr:to>
      <xdr:col>14</xdr:col>
      <xdr:colOff>333375</xdr:colOff>
      <xdr:row>61</xdr:row>
      <xdr:rowOff>47625</xdr:rowOff>
    </xdr:to>
    <xdr:graphicFrame macro="">
      <xdr:nvGraphicFramePr>
        <xdr:cNvPr id="460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7</xdr:col>
      <xdr:colOff>609600</xdr:colOff>
      <xdr:row>53</xdr:row>
      <xdr:rowOff>133350</xdr:rowOff>
    </xdr:to>
    <xdr:graphicFrame macro="">
      <xdr:nvGraphicFramePr>
        <xdr:cNvPr id="2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26</xdr:row>
      <xdr:rowOff>0</xdr:rowOff>
    </xdr:from>
    <xdr:to>
      <xdr:col>10</xdr:col>
      <xdr:colOff>0</xdr:colOff>
      <xdr:row>26</xdr:row>
      <xdr:rowOff>0</xdr:rowOff>
    </xdr:to>
    <xdr:graphicFrame macro="">
      <xdr:nvGraphicFramePr>
        <xdr:cNvPr id="481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10</xdr:col>
      <xdr:colOff>0</xdr:colOff>
      <xdr:row>26</xdr:row>
      <xdr:rowOff>0</xdr:rowOff>
    </xdr:to>
    <xdr:graphicFrame macro="">
      <xdr:nvGraphicFramePr>
        <xdr:cNvPr id="481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61</xdr:row>
      <xdr:rowOff>9525</xdr:rowOff>
    </xdr:from>
    <xdr:to>
      <xdr:col>14</xdr:col>
      <xdr:colOff>38100</xdr:colOff>
      <xdr:row>98</xdr:row>
      <xdr:rowOff>123825</xdr:rowOff>
    </xdr:to>
    <xdr:graphicFrame macro="">
      <xdr:nvGraphicFramePr>
        <xdr:cNvPr id="542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76200</xdr:rowOff>
    </xdr:from>
    <xdr:to>
      <xdr:col>14</xdr:col>
      <xdr:colOff>57150</xdr:colOff>
      <xdr:row>59</xdr:row>
      <xdr:rowOff>104775</xdr:rowOff>
    </xdr:to>
    <xdr:graphicFrame macro="">
      <xdr:nvGraphicFramePr>
        <xdr:cNvPr id="542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64</xdr:row>
      <xdr:rowOff>0</xdr:rowOff>
    </xdr:from>
    <xdr:to>
      <xdr:col>14</xdr:col>
      <xdr:colOff>447675</xdr:colOff>
      <xdr:row>99</xdr:row>
      <xdr:rowOff>123825</xdr:rowOff>
    </xdr:to>
    <xdr:graphicFrame macro="">
      <xdr:nvGraphicFramePr>
        <xdr:cNvPr id="5735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14</xdr:col>
      <xdr:colOff>438150</xdr:colOff>
      <xdr:row>62</xdr:row>
      <xdr:rowOff>142875</xdr:rowOff>
    </xdr:to>
    <xdr:graphicFrame macro="">
      <xdr:nvGraphicFramePr>
        <xdr:cNvPr id="573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8.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42</xdr:row>
      <xdr:rowOff>121104</xdr:rowOff>
    </xdr:from>
    <xdr:to>
      <xdr:col>9</xdr:col>
      <xdr:colOff>552450</xdr:colOff>
      <xdr:row>64</xdr:row>
      <xdr:rowOff>111579</xdr:rowOff>
    </xdr:to>
    <xdr:graphicFrame macro="">
      <xdr:nvGraphicFramePr>
        <xdr:cNvPr id="61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40</xdr:row>
      <xdr:rowOff>9525</xdr:rowOff>
    </xdr:from>
    <xdr:to>
      <xdr:col>9</xdr:col>
      <xdr:colOff>581025</xdr:colOff>
      <xdr:row>64</xdr:row>
      <xdr:rowOff>152400</xdr:rowOff>
    </xdr:to>
    <xdr:graphicFrame macro="">
      <xdr:nvGraphicFramePr>
        <xdr:cNvPr id="819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102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1025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2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32</xdr:row>
      <xdr:rowOff>9525</xdr:rowOff>
    </xdr:from>
    <xdr:to>
      <xdr:col>8</xdr:col>
      <xdr:colOff>685800</xdr:colOff>
      <xdr:row>57</xdr:row>
      <xdr:rowOff>28575</xdr:rowOff>
    </xdr:to>
    <xdr:graphicFrame macro="">
      <xdr:nvGraphicFramePr>
        <xdr:cNvPr id="163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47</xdr:row>
      <xdr:rowOff>85725</xdr:rowOff>
    </xdr:from>
    <xdr:to>
      <xdr:col>13</xdr:col>
      <xdr:colOff>0</xdr:colOff>
      <xdr:row>72</xdr:row>
      <xdr:rowOff>19050</xdr:rowOff>
    </xdr:to>
    <xdr:graphicFrame macro="">
      <xdr:nvGraphicFramePr>
        <xdr:cNvPr id="184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73</xdr:row>
      <xdr:rowOff>114300</xdr:rowOff>
    </xdr:from>
    <xdr:to>
      <xdr:col>13</xdr:col>
      <xdr:colOff>0</xdr:colOff>
      <xdr:row>99</xdr:row>
      <xdr:rowOff>57150</xdr:rowOff>
    </xdr:to>
    <xdr:graphicFrame macro="">
      <xdr:nvGraphicFramePr>
        <xdr:cNvPr id="184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27</xdr:row>
      <xdr:rowOff>142875</xdr:rowOff>
    </xdr:from>
    <xdr:to>
      <xdr:col>14</xdr:col>
      <xdr:colOff>76200</xdr:colOff>
      <xdr:row>62</xdr:row>
      <xdr:rowOff>114300</xdr:rowOff>
    </xdr:to>
    <xdr:graphicFrame macro="">
      <xdr:nvGraphicFramePr>
        <xdr:cNvPr id="21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123825</xdr:rowOff>
    </xdr:from>
    <xdr:to>
      <xdr:col>14</xdr:col>
      <xdr:colOff>66675</xdr:colOff>
      <xdr:row>98</xdr:row>
      <xdr:rowOff>85725</xdr:rowOff>
    </xdr:to>
    <xdr:graphicFrame macro="">
      <xdr:nvGraphicFramePr>
        <xdr:cNvPr id="21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5"/>
  <sheetViews>
    <sheetView workbookViewId="0"/>
  </sheetViews>
  <sheetFormatPr defaultRowHeight="12.75"/>
  <cols>
    <col min="1" max="1" width="21.85546875" customWidth="1"/>
  </cols>
  <sheetData>
    <row r="7" spans="2:2">
      <c r="B7" s="4" t="s">
        <v>21</v>
      </c>
    </row>
    <row r="8" spans="2:2">
      <c r="B8" s="4" t="s">
        <v>22</v>
      </c>
    </row>
    <row r="9" spans="2:2">
      <c r="B9" s="5" t="s">
        <v>23</v>
      </c>
    </row>
    <row r="10" spans="2:2">
      <c r="B10" s="5"/>
    </row>
    <row r="11" spans="2:2" ht="15.75">
      <c r="B11" s="6"/>
    </row>
    <row r="12" spans="2:2" ht="15.75">
      <c r="B12" s="6"/>
    </row>
    <row r="13" spans="2:2" ht="15.75">
      <c r="B13" s="6"/>
    </row>
    <row r="14" spans="2:2" ht="15.75">
      <c r="B14" s="6"/>
    </row>
    <row r="15" spans="2:2" ht="15.75">
      <c r="B15" s="6"/>
    </row>
    <row r="16" spans="2:2" ht="15.75">
      <c r="B16" s="6"/>
    </row>
    <row r="17" spans="2:2" ht="27.75">
      <c r="B17" s="7"/>
    </row>
    <row r="18" spans="2:2" ht="27.75">
      <c r="B18" s="7"/>
    </row>
    <row r="19" spans="2:2" ht="25.5">
      <c r="B19" s="8" t="s">
        <v>167</v>
      </c>
    </row>
    <row r="20" spans="2:2" s="226" customFormat="1" ht="15"/>
    <row r="22" spans="2:2" ht="15.75">
      <c r="B22" s="9" t="s">
        <v>24</v>
      </c>
    </row>
    <row r="24" spans="2:2" ht="18">
      <c r="B24" s="10"/>
    </row>
    <row r="25" spans="2:2" ht="18">
      <c r="B25" s="10"/>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Z127"/>
  <sheetViews>
    <sheetView zoomScaleNormal="100" workbookViewId="0"/>
  </sheetViews>
  <sheetFormatPr defaultRowHeight="12.75"/>
  <cols>
    <col min="1" max="2" width="9.140625" style="37"/>
    <col min="3" max="3" width="10" style="37" customWidth="1"/>
    <col min="4" max="4" width="7" style="37" customWidth="1"/>
    <col min="5" max="5" width="7.5703125" style="37" bestFit="1" customWidth="1"/>
    <col min="6" max="6" width="9.85546875" style="37" customWidth="1"/>
    <col min="7" max="7" width="7.42578125" style="37" customWidth="1"/>
    <col min="8" max="8" width="7.5703125" style="37" bestFit="1" customWidth="1"/>
    <col min="9" max="9" width="8.28515625" style="37" bestFit="1" customWidth="1"/>
    <col min="10" max="10" width="7.5703125" style="37" customWidth="1"/>
    <col min="11" max="11" width="7.7109375" style="37" bestFit="1" customWidth="1"/>
    <col min="12" max="12" width="8.42578125" style="37" bestFit="1" customWidth="1"/>
    <col min="13" max="13" width="7.7109375" style="37" customWidth="1"/>
    <col min="14" max="14" width="7.7109375" style="37" bestFit="1" customWidth="1"/>
    <col min="15" max="15" width="8.42578125" style="37" bestFit="1" customWidth="1"/>
    <col min="16" max="16" width="7.42578125" style="37" customWidth="1"/>
    <col min="17" max="17" width="7.7109375" style="37" bestFit="1" customWidth="1"/>
    <col min="18" max="18" width="8.42578125" style="37" bestFit="1" customWidth="1"/>
    <col min="19" max="19" width="7.140625" style="37" customWidth="1"/>
    <col min="20" max="20" width="7.7109375" style="37" bestFit="1" customWidth="1"/>
    <col min="21" max="21" width="10" style="37" customWidth="1"/>
    <col min="22" max="22" width="7.7109375" style="37" customWidth="1"/>
    <col min="23" max="23" width="6.85546875" style="37" bestFit="1" customWidth="1"/>
    <col min="24" max="24" width="7.42578125" style="37" bestFit="1" customWidth="1"/>
    <col min="25" max="16384" width="9.140625" style="37"/>
  </cols>
  <sheetData>
    <row r="1" spans="1:22" ht="26.25">
      <c r="A1" s="227" t="s">
        <v>165</v>
      </c>
    </row>
    <row r="2" spans="1:22" ht="18">
      <c r="A2" s="32" t="s">
        <v>184</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4.25" customHeight="1">
      <c r="A4" s="542" t="s">
        <v>200</v>
      </c>
      <c r="B4" s="542"/>
      <c r="C4" s="542"/>
      <c r="D4" s="542"/>
      <c r="E4" s="542"/>
      <c r="F4" s="542"/>
      <c r="G4" s="542"/>
      <c r="H4" s="542"/>
      <c r="I4" s="542"/>
      <c r="J4" s="542"/>
      <c r="K4" s="542"/>
      <c r="L4" s="542"/>
      <c r="M4" s="542"/>
      <c r="N4" s="542"/>
      <c r="O4" s="542"/>
      <c r="P4" s="542"/>
      <c r="Q4" s="542"/>
      <c r="R4" s="542"/>
      <c r="S4" s="542"/>
      <c r="T4" s="542"/>
      <c r="U4" s="542"/>
      <c r="V4" s="542"/>
    </row>
    <row r="5" spans="1:22" ht="16.5" customHeight="1">
      <c r="A5" s="542"/>
      <c r="B5" s="542"/>
      <c r="C5" s="542"/>
      <c r="D5" s="542"/>
      <c r="E5" s="542"/>
      <c r="F5" s="542"/>
      <c r="G5" s="542"/>
      <c r="H5" s="542"/>
      <c r="I5" s="542"/>
      <c r="J5" s="542"/>
      <c r="K5" s="542"/>
      <c r="L5" s="542"/>
      <c r="M5" s="542"/>
      <c r="N5" s="542"/>
      <c r="O5" s="542"/>
      <c r="P5" s="542"/>
      <c r="Q5" s="542"/>
      <c r="R5" s="542"/>
      <c r="S5" s="542"/>
      <c r="T5" s="542"/>
      <c r="U5" s="542"/>
      <c r="V5" s="542"/>
    </row>
    <row r="6" spans="1:22" ht="15" thickBot="1">
      <c r="A6" s="33"/>
      <c r="B6" s="33"/>
      <c r="C6" s="33"/>
      <c r="D6" s="33"/>
      <c r="E6" s="33"/>
      <c r="F6" s="33"/>
      <c r="G6" s="33"/>
      <c r="H6" s="33"/>
      <c r="I6" s="33"/>
      <c r="J6" s="33"/>
      <c r="K6" s="33"/>
      <c r="L6" s="33"/>
      <c r="M6" s="33"/>
      <c r="N6" s="33"/>
      <c r="O6" s="33"/>
      <c r="P6" s="33"/>
    </row>
    <row r="7" spans="1:22" ht="12.75" customHeight="1">
      <c r="A7" s="540" t="s">
        <v>8</v>
      </c>
      <c r="B7" s="539" t="s">
        <v>13</v>
      </c>
      <c r="C7" s="537"/>
      <c r="D7" s="538"/>
      <c r="E7" s="536" t="s">
        <v>112</v>
      </c>
      <c r="F7" s="537"/>
      <c r="G7" s="538"/>
      <c r="H7" s="536" t="s">
        <v>114</v>
      </c>
      <c r="I7" s="537"/>
      <c r="J7" s="538"/>
      <c r="K7" s="536" t="s">
        <v>111</v>
      </c>
      <c r="L7" s="537"/>
      <c r="M7" s="538"/>
      <c r="N7" s="536" t="s">
        <v>113</v>
      </c>
      <c r="O7" s="537"/>
      <c r="P7" s="538"/>
      <c r="Q7" s="536" t="s">
        <v>115</v>
      </c>
      <c r="R7" s="537"/>
      <c r="S7" s="538"/>
      <c r="T7" s="536" t="s">
        <v>7</v>
      </c>
      <c r="U7" s="537"/>
      <c r="V7" s="538"/>
    </row>
    <row r="8" spans="1:22" ht="29.25" customHeight="1" thickBot="1">
      <c r="A8" s="541"/>
      <c r="B8" s="233" t="s">
        <v>9</v>
      </c>
      <c r="C8" s="234" t="s">
        <v>10</v>
      </c>
      <c r="D8" s="235" t="s">
        <v>11</v>
      </c>
      <c r="E8" s="316" t="s">
        <v>9</v>
      </c>
      <c r="F8" s="234" t="s">
        <v>10</v>
      </c>
      <c r="G8" s="235" t="s">
        <v>11</v>
      </c>
      <c r="H8" s="316" t="s">
        <v>9</v>
      </c>
      <c r="I8" s="234" t="s">
        <v>10</v>
      </c>
      <c r="J8" s="235" t="s">
        <v>11</v>
      </c>
      <c r="K8" s="316" t="s">
        <v>9</v>
      </c>
      <c r="L8" s="234" t="s">
        <v>10</v>
      </c>
      <c r="M8" s="235" t="s">
        <v>11</v>
      </c>
      <c r="N8" s="316" t="s">
        <v>9</v>
      </c>
      <c r="O8" s="234" t="s">
        <v>10</v>
      </c>
      <c r="P8" s="235" t="s">
        <v>11</v>
      </c>
      <c r="Q8" s="316" t="s">
        <v>9</v>
      </c>
      <c r="R8" s="234" t="s">
        <v>10</v>
      </c>
      <c r="S8" s="235" t="s">
        <v>11</v>
      </c>
      <c r="T8" s="316" t="s">
        <v>9</v>
      </c>
      <c r="U8" s="234" t="s">
        <v>10</v>
      </c>
      <c r="V8" s="235" t="s">
        <v>11</v>
      </c>
    </row>
    <row r="9" spans="1:22">
      <c r="A9" s="38">
        <v>2000</v>
      </c>
      <c r="B9" s="248">
        <v>797</v>
      </c>
      <c r="C9" s="262">
        <v>11152</v>
      </c>
      <c r="D9" s="247">
        <f t="shared" ref="D9:D20" si="0">IF(C9=0, "NA", B9/C9)</f>
        <v>7.1467001434720234E-2</v>
      </c>
      <c r="E9" s="248">
        <v>116</v>
      </c>
      <c r="F9" s="262">
        <v>1925</v>
      </c>
      <c r="G9" s="247">
        <f t="shared" ref="G9:G20" si="1">IF(F9=0, "NA", E9/F9)</f>
        <v>6.0259740259740263E-2</v>
      </c>
      <c r="H9" s="248"/>
      <c r="I9" s="262"/>
      <c r="J9" s="247"/>
      <c r="K9" s="248">
        <v>1</v>
      </c>
      <c r="L9" s="262">
        <v>11</v>
      </c>
      <c r="M9" s="247">
        <f t="shared" ref="M9:M20" si="2">IF(L9=0, "NA", K9/L9)</f>
        <v>9.0909090909090912E-2</v>
      </c>
      <c r="N9" s="248">
        <v>0</v>
      </c>
      <c r="O9" s="262">
        <v>1</v>
      </c>
      <c r="P9" s="247">
        <f t="shared" ref="P9:P20" si="3">IF(O9=0, "NA", N9/O9)</f>
        <v>0</v>
      </c>
      <c r="Q9" s="248"/>
      <c r="R9" s="262"/>
      <c r="S9" s="247"/>
      <c r="T9" s="248">
        <f>SUM(Q9,N9,K9,H9,E9,B9,)</f>
        <v>914</v>
      </c>
      <c r="U9" s="262">
        <f>SUM(R9,O9,L9,I9,F9,C9,)</f>
        <v>13089</v>
      </c>
      <c r="V9" s="247">
        <f t="shared" ref="V9:V20" si="4">IF(U9=0, "NA", T9/U9)</f>
        <v>6.9829627931851171E-2</v>
      </c>
    </row>
    <row r="10" spans="1:22">
      <c r="A10" s="38">
        <v>2001</v>
      </c>
      <c r="B10" s="229">
        <v>742</v>
      </c>
      <c r="C10" s="257">
        <v>14069</v>
      </c>
      <c r="D10" s="34">
        <f t="shared" si="0"/>
        <v>5.2740066813561734E-2</v>
      </c>
      <c r="E10" s="229">
        <v>140</v>
      </c>
      <c r="F10" s="257">
        <v>2710</v>
      </c>
      <c r="G10" s="34">
        <f t="shared" si="1"/>
        <v>5.1660516605166053E-2</v>
      </c>
      <c r="H10" s="229"/>
      <c r="I10" s="257"/>
      <c r="J10" s="34"/>
      <c r="K10" s="229">
        <v>0</v>
      </c>
      <c r="L10" s="257">
        <v>10</v>
      </c>
      <c r="M10" s="34">
        <f t="shared" si="2"/>
        <v>0</v>
      </c>
      <c r="N10" s="229">
        <v>1</v>
      </c>
      <c r="O10" s="257">
        <v>1</v>
      </c>
      <c r="P10" s="34">
        <f t="shared" si="3"/>
        <v>1</v>
      </c>
      <c r="Q10" s="229"/>
      <c r="R10" s="257"/>
      <c r="S10" s="34"/>
      <c r="T10" s="229">
        <f>SUM(Q10,N10,K10,H10,E10,B10,)</f>
        <v>883</v>
      </c>
      <c r="U10" s="257">
        <f>SUM(R10,O10,L10,I10,F10,C10,)</f>
        <v>16790</v>
      </c>
      <c r="V10" s="34">
        <f t="shared" si="4"/>
        <v>5.2590827873734362E-2</v>
      </c>
    </row>
    <row r="11" spans="1:22">
      <c r="A11" s="38">
        <v>2002</v>
      </c>
      <c r="B11" s="229">
        <v>659</v>
      </c>
      <c r="C11" s="257">
        <v>14350</v>
      </c>
      <c r="D11" s="34">
        <f t="shared" si="0"/>
        <v>4.5923344947735194E-2</v>
      </c>
      <c r="E11" s="229">
        <v>115</v>
      </c>
      <c r="F11" s="257">
        <v>2817</v>
      </c>
      <c r="G11" s="34">
        <f t="shared" si="1"/>
        <v>4.0823571175008871E-2</v>
      </c>
      <c r="H11" s="229"/>
      <c r="I11" s="257"/>
      <c r="J11" s="34"/>
      <c r="K11" s="229">
        <v>3</v>
      </c>
      <c r="L11" s="257">
        <v>17</v>
      </c>
      <c r="M11" s="34">
        <f t="shared" si="2"/>
        <v>0.17647058823529413</v>
      </c>
      <c r="N11" s="229"/>
      <c r="O11" s="257"/>
      <c r="P11" s="34"/>
      <c r="Q11" s="229"/>
      <c r="R11" s="257"/>
      <c r="S11" s="34"/>
      <c r="T11" s="229">
        <f t="shared" ref="T11:U23" si="5">SUM(Q11,N11,K11,H11,E11,B11,)</f>
        <v>777</v>
      </c>
      <c r="U11" s="257">
        <f t="shared" si="5"/>
        <v>17184</v>
      </c>
      <c r="V11" s="34">
        <f t="shared" si="4"/>
        <v>4.5216480446927373E-2</v>
      </c>
    </row>
    <row r="12" spans="1:22">
      <c r="A12" s="38">
        <v>2003</v>
      </c>
      <c r="B12" s="229">
        <v>521</v>
      </c>
      <c r="C12" s="257">
        <v>13836</v>
      </c>
      <c r="D12" s="34">
        <f t="shared" si="0"/>
        <v>3.7655391731714366E-2</v>
      </c>
      <c r="E12" s="229">
        <v>88</v>
      </c>
      <c r="F12" s="257">
        <v>2952</v>
      </c>
      <c r="G12" s="34">
        <f t="shared" si="1"/>
        <v>2.9810298102981029E-2</v>
      </c>
      <c r="H12" s="229"/>
      <c r="I12" s="257"/>
      <c r="J12" s="34"/>
      <c r="K12" s="229">
        <v>3</v>
      </c>
      <c r="L12" s="257">
        <v>22</v>
      </c>
      <c r="M12" s="34">
        <f t="shared" si="2"/>
        <v>0.13636363636363635</v>
      </c>
      <c r="N12" s="229"/>
      <c r="O12" s="257"/>
      <c r="P12" s="34"/>
      <c r="Q12" s="229"/>
      <c r="R12" s="257"/>
      <c r="S12" s="34"/>
      <c r="T12" s="229">
        <f t="shared" si="5"/>
        <v>612</v>
      </c>
      <c r="U12" s="257">
        <f t="shared" si="5"/>
        <v>16810</v>
      </c>
      <c r="V12" s="34">
        <f t="shared" si="4"/>
        <v>3.6406900654372396E-2</v>
      </c>
    </row>
    <row r="13" spans="1:22">
      <c r="A13" s="38">
        <v>2004</v>
      </c>
      <c r="B13" s="229">
        <v>396</v>
      </c>
      <c r="C13" s="257">
        <v>12476</v>
      </c>
      <c r="D13" s="34">
        <f t="shared" si="0"/>
        <v>3.1740942609810835E-2</v>
      </c>
      <c r="E13" s="229">
        <v>95</v>
      </c>
      <c r="F13" s="257">
        <v>2990</v>
      </c>
      <c r="G13" s="34">
        <f t="shared" si="1"/>
        <v>3.177257525083612E-2</v>
      </c>
      <c r="H13" s="229"/>
      <c r="I13" s="257"/>
      <c r="J13" s="34"/>
      <c r="K13" s="229">
        <v>0</v>
      </c>
      <c r="L13" s="257">
        <v>4</v>
      </c>
      <c r="M13" s="34">
        <f t="shared" si="2"/>
        <v>0</v>
      </c>
      <c r="N13" s="229"/>
      <c r="O13" s="257"/>
      <c r="P13" s="34"/>
      <c r="Q13" s="229"/>
      <c r="R13" s="257"/>
      <c r="S13" s="34"/>
      <c r="T13" s="229">
        <f t="shared" si="5"/>
        <v>491</v>
      </c>
      <c r="U13" s="257">
        <f t="shared" si="5"/>
        <v>15470</v>
      </c>
      <c r="V13" s="34">
        <f t="shared" si="4"/>
        <v>3.1738849385908208E-2</v>
      </c>
    </row>
    <row r="14" spans="1:22">
      <c r="A14" s="38">
        <v>2005</v>
      </c>
      <c r="B14" s="229">
        <v>339</v>
      </c>
      <c r="C14" s="257">
        <v>11644</v>
      </c>
      <c r="D14" s="34">
        <f t="shared" si="0"/>
        <v>2.9113706630024046E-2</v>
      </c>
      <c r="E14" s="229">
        <v>54</v>
      </c>
      <c r="F14" s="257">
        <v>2336</v>
      </c>
      <c r="G14" s="34">
        <f t="shared" si="1"/>
        <v>2.3116438356164382E-2</v>
      </c>
      <c r="H14" s="229"/>
      <c r="I14" s="257"/>
      <c r="J14" s="34"/>
      <c r="K14" s="229">
        <v>0</v>
      </c>
      <c r="L14" s="257">
        <v>11</v>
      </c>
      <c r="M14" s="34">
        <f t="shared" si="2"/>
        <v>0</v>
      </c>
      <c r="N14" s="229"/>
      <c r="O14" s="257"/>
      <c r="P14" s="34"/>
      <c r="Q14" s="229"/>
      <c r="R14" s="257"/>
      <c r="S14" s="34"/>
      <c r="T14" s="229">
        <f t="shared" si="5"/>
        <v>393</v>
      </c>
      <c r="U14" s="257">
        <f t="shared" si="5"/>
        <v>13991</v>
      </c>
      <c r="V14" s="34">
        <f t="shared" si="4"/>
        <v>2.8089486098205989E-2</v>
      </c>
    </row>
    <row r="15" spans="1:22">
      <c r="A15" s="38">
        <v>2006</v>
      </c>
      <c r="B15" s="229">
        <v>270</v>
      </c>
      <c r="C15" s="257">
        <v>9558</v>
      </c>
      <c r="D15" s="34">
        <f t="shared" si="0"/>
        <v>2.8248587570621469E-2</v>
      </c>
      <c r="E15" s="229">
        <v>35</v>
      </c>
      <c r="F15" s="257">
        <v>1811</v>
      </c>
      <c r="G15" s="34">
        <f t="shared" si="1"/>
        <v>1.932633903920486E-2</v>
      </c>
      <c r="H15" s="229"/>
      <c r="I15" s="257"/>
      <c r="J15" s="34"/>
      <c r="K15" s="229">
        <v>0</v>
      </c>
      <c r="L15" s="257">
        <v>10</v>
      </c>
      <c r="M15" s="34">
        <f t="shared" si="2"/>
        <v>0</v>
      </c>
      <c r="N15" s="229"/>
      <c r="O15" s="257"/>
      <c r="P15" s="34"/>
      <c r="Q15" s="229"/>
      <c r="R15" s="257"/>
      <c r="S15" s="34"/>
      <c r="T15" s="229">
        <f>SUM(Q15,N15,K15,H15,E15,B15,)</f>
        <v>305</v>
      </c>
      <c r="U15" s="257">
        <f t="shared" si="5"/>
        <v>11379</v>
      </c>
      <c r="V15" s="34">
        <f t="shared" si="4"/>
        <v>2.6803761314702523E-2</v>
      </c>
    </row>
    <row r="16" spans="1:22">
      <c r="A16" s="38">
        <v>2007</v>
      </c>
      <c r="B16" s="229">
        <v>163</v>
      </c>
      <c r="C16" s="257">
        <v>7637</v>
      </c>
      <c r="D16" s="34">
        <f t="shared" si="0"/>
        <v>2.1343459473615295E-2</v>
      </c>
      <c r="E16" s="229">
        <v>28</v>
      </c>
      <c r="F16" s="257">
        <v>1383</v>
      </c>
      <c r="G16" s="34">
        <f t="shared" si="1"/>
        <v>2.0245842371655821E-2</v>
      </c>
      <c r="H16" s="229"/>
      <c r="I16" s="257"/>
      <c r="J16" s="34"/>
      <c r="K16" s="229">
        <v>0</v>
      </c>
      <c r="L16" s="257">
        <v>1</v>
      </c>
      <c r="M16" s="34">
        <f t="shared" si="2"/>
        <v>0</v>
      </c>
      <c r="N16" s="229">
        <v>0</v>
      </c>
      <c r="O16" s="257">
        <v>2</v>
      </c>
      <c r="P16" s="34">
        <f t="shared" si="3"/>
        <v>0</v>
      </c>
      <c r="Q16" s="229">
        <v>26</v>
      </c>
      <c r="R16" s="257">
        <v>211</v>
      </c>
      <c r="S16" s="34">
        <f t="shared" ref="S16:S24" si="6">IF(R16=0, "NA", Q16/R16)</f>
        <v>0.12322274881516587</v>
      </c>
      <c r="T16" s="229">
        <f t="shared" si="5"/>
        <v>217</v>
      </c>
      <c r="U16" s="257">
        <f t="shared" si="5"/>
        <v>9234</v>
      </c>
      <c r="V16" s="34">
        <f t="shared" si="4"/>
        <v>2.3500108295429933E-2</v>
      </c>
    </row>
    <row r="17" spans="1:26">
      <c r="A17" s="38">
        <v>2008</v>
      </c>
      <c r="B17" s="229">
        <v>112</v>
      </c>
      <c r="C17" s="257">
        <v>5980</v>
      </c>
      <c r="D17" s="34">
        <f t="shared" si="0"/>
        <v>1.8729096989966554E-2</v>
      </c>
      <c r="E17" s="229">
        <v>17</v>
      </c>
      <c r="F17" s="257">
        <v>1137</v>
      </c>
      <c r="G17" s="34">
        <f t="shared" si="1"/>
        <v>1.4951627088830254E-2</v>
      </c>
      <c r="H17" s="229">
        <v>11</v>
      </c>
      <c r="I17" s="257">
        <v>515</v>
      </c>
      <c r="J17" s="34">
        <f t="shared" ref="J17:J20" si="7">IF(I17=0, "NA", H17/I17)</f>
        <v>2.1359223300970873E-2</v>
      </c>
      <c r="K17" s="229">
        <v>0</v>
      </c>
      <c r="L17" s="257">
        <v>4</v>
      </c>
      <c r="M17" s="34">
        <f t="shared" si="2"/>
        <v>0</v>
      </c>
      <c r="N17" s="229">
        <v>1</v>
      </c>
      <c r="O17" s="257">
        <v>1</v>
      </c>
      <c r="P17" s="34">
        <f t="shared" si="3"/>
        <v>1</v>
      </c>
      <c r="Q17" s="229">
        <v>10</v>
      </c>
      <c r="R17" s="257">
        <v>205</v>
      </c>
      <c r="S17" s="34">
        <f t="shared" si="6"/>
        <v>4.878048780487805E-2</v>
      </c>
      <c r="T17" s="229">
        <f t="shared" si="5"/>
        <v>151</v>
      </c>
      <c r="U17" s="257">
        <f t="shared" si="5"/>
        <v>7842</v>
      </c>
      <c r="V17" s="34">
        <f t="shared" si="4"/>
        <v>1.9255292017342513E-2</v>
      </c>
    </row>
    <row r="18" spans="1:26">
      <c r="A18" s="38">
        <v>2009</v>
      </c>
      <c r="B18" s="229">
        <v>57</v>
      </c>
      <c r="C18" s="257">
        <v>4060</v>
      </c>
      <c r="D18" s="34">
        <f t="shared" si="0"/>
        <v>1.4039408866995074E-2</v>
      </c>
      <c r="E18" s="229">
        <v>8</v>
      </c>
      <c r="F18" s="257">
        <v>600</v>
      </c>
      <c r="G18" s="34">
        <f t="shared" si="1"/>
        <v>1.3333333333333334E-2</v>
      </c>
      <c r="H18" s="229">
        <v>9</v>
      </c>
      <c r="I18" s="257">
        <v>356</v>
      </c>
      <c r="J18" s="34">
        <f t="shared" si="7"/>
        <v>2.5280898876404494E-2</v>
      </c>
      <c r="K18" s="229">
        <v>2</v>
      </c>
      <c r="L18" s="257">
        <v>95</v>
      </c>
      <c r="M18" s="34">
        <f t="shared" si="2"/>
        <v>2.1052631578947368E-2</v>
      </c>
      <c r="N18" s="229">
        <v>2</v>
      </c>
      <c r="O18" s="257">
        <v>5</v>
      </c>
      <c r="P18" s="34">
        <f t="shared" si="3"/>
        <v>0.4</v>
      </c>
      <c r="Q18" s="229">
        <v>7</v>
      </c>
      <c r="R18" s="257">
        <v>64</v>
      </c>
      <c r="S18" s="34">
        <f t="shared" si="6"/>
        <v>0.109375</v>
      </c>
      <c r="T18" s="229">
        <f t="shared" si="5"/>
        <v>85</v>
      </c>
      <c r="U18" s="257">
        <f t="shared" si="5"/>
        <v>5180</v>
      </c>
      <c r="V18" s="34">
        <f t="shared" si="4"/>
        <v>1.6409266409266408E-2</v>
      </c>
      <c r="X18" s="317" t="s">
        <v>48</v>
      </c>
    </row>
    <row r="19" spans="1:26">
      <c r="A19" s="38">
        <v>2010</v>
      </c>
      <c r="B19" s="229">
        <v>30</v>
      </c>
      <c r="C19" s="257">
        <v>3993</v>
      </c>
      <c r="D19" s="34">
        <f t="shared" si="0"/>
        <v>7.5131480090157776E-3</v>
      </c>
      <c r="E19" s="229">
        <v>2</v>
      </c>
      <c r="F19" s="257">
        <v>610</v>
      </c>
      <c r="G19" s="34">
        <f t="shared" si="1"/>
        <v>3.2786885245901639E-3</v>
      </c>
      <c r="H19" s="229">
        <v>5</v>
      </c>
      <c r="I19" s="257">
        <v>275</v>
      </c>
      <c r="J19" s="34">
        <f t="shared" si="7"/>
        <v>1.8181818181818181E-2</v>
      </c>
      <c r="K19" s="229">
        <v>0</v>
      </c>
      <c r="L19" s="257">
        <v>123</v>
      </c>
      <c r="M19" s="34">
        <f t="shared" si="2"/>
        <v>0</v>
      </c>
      <c r="N19" s="229">
        <v>0</v>
      </c>
      <c r="O19" s="257">
        <v>4</v>
      </c>
      <c r="P19" s="34">
        <f t="shared" si="3"/>
        <v>0</v>
      </c>
      <c r="Q19" s="229">
        <v>1</v>
      </c>
      <c r="R19" s="257">
        <v>58</v>
      </c>
      <c r="S19" s="34">
        <f t="shared" si="6"/>
        <v>1.7241379310344827E-2</v>
      </c>
      <c r="T19" s="229">
        <f t="shared" si="5"/>
        <v>38</v>
      </c>
      <c r="U19" s="257">
        <f t="shared" si="5"/>
        <v>5063</v>
      </c>
      <c r="V19" s="34">
        <f t="shared" si="4"/>
        <v>7.5054315623148335E-3</v>
      </c>
    </row>
    <row r="20" spans="1:26">
      <c r="A20" s="38">
        <v>2011</v>
      </c>
      <c r="B20" s="229">
        <v>42</v>
      </c>
      <c r="C20" s="257">
        <v>4074</v>
      </c>
      <c r="D20" s="34">
        <f t="shared" si="0"/>
        <v>1.0309278350515464E-2</v>
      </c>
      <c r="E20" s="229">
        <v>5</v>
      </c>
      <c r="F20" s="257">
        <v>592</v>
      </c>
      <c r="G20" s="34">
        <f t="shared" si="1"/>
        <v>8.4459459459459464E-3</v>
      </c>
      <c r="H20" s="229">
        <v>7</v>
      </c>
      <c r="I20" s="257">
        <v>321</v>
      </c>
      <c r="J20" s="34">
        <f t="shared" si="7"/>
        <v>2.1806853582554516E-2</v>
      </c>
      <c r="K20" s="229">
        <v>2</v>
      </c>
      <c r="L20" s="257">
        <v>126</v>
      </c>
      <c r="M20" s="34">
        <f t="shared" si="2"/>
        <v>1.5873015873015872E-2</v>
      </c>
      <c r="N20" s="229">
        <v>0</v>
      </c>
      <c r="O20" s="257">
        <v>8</v>
      </c>
      <c r="P20" s="34">
        <f t="shared" si="3"/>
        <v>0</v>
      </c>
      <c r="Q20" s="229">
        <v>10</v>
      </c>
      <c r="R20" s="257">
        <v>232</v>
      </c>
      <c r="S20" s="34">
        <f t="shared" si="6"/>
        <v>4.3103448275862072E-2</v>
      </c>
      <c r="T20" s="229">
        <f t="shared" si="5"/>
        <v>66</v>
      </c>
      <c r="U20" s="257">
        <f t="shared" si="5"/>
        <v>5353</v>
      </c>
      <c r="V20" s="34">
        <f t="shared" si="4"/>
        <v>1.232953484027648E-2</v>
      </c>
    </row>
    <row r="21" spans="1:26">
      <c r="A21" s="38">
        <v>2012</v>
      </c>
      <c r="B21" s="229">
        <v>24</v>
      </c>
      <c r="C21" s="257">
        <v>2914</v>
      </c>
      <c r="D21" s="34">
        <f>IF(C21=0, "NA", B21/C21)</f>
        <v>8.2361015785861365E-3</v>
      </c>
      <c r="E21" s="229">
        <v>5</v>
      </c>
      <c r="F21" s="257">
        <v>361</v>
      </c>
      <c r="G21" s="34">
        <f>IF(F21=0, "NA", E21/F21)</f>
        <v>1.3850415512465374E-2</v>
      </c>
      <c r="H21" s="229">
        <v>1</v>
      </c>
      <c r="I21" s="257">
        <v>190</v>
      </c>
      <c r="J21" s="34">
        <f>IF(I21=0, "NA", H21/I21)</f>
        <v>5.263157894736842E-3</v>
      </c>
      <c r="K21" s="229">
        <v>0</v>
      </c>
      <c r="L21" s="257">
        <v>91</v>
      </c>
      <c r="M21" s="34">
        <f>IF(L21=0, "NA", K21/L21)</f>
        <v>0</v>
      </c>
      <c r="N21" s="229">
        <v>0</v>
      </c>
      <c r="O21" s="257">
        <v>4</v>
      </c>
      <c r="P21" s="34">
        <f>IF(O21=0, "NA", N21/O21)</f>
        <v>0</v>
      </c>
      <c r="Q21" s="229">
        <v>7</v>
      </c>
      <c r="R21" s="257">
        <v>118</v>
      </c>
      <c r="S21" s="34">
        <f t="shared" si="6"/>
        <v>5.9322033898305086E-2</v>
      </c>
      <c r="T21" s="229">
        <f t="shared" si="5"/>
        <v>37</v>
      </c>
      <c r="U21" s="257">
        <f t="shared" si="5"/>
        <v>3678</v>
      </c>
      <c r="V21" s="34">
        <f>IF(U21=0, "NA", T21/U21)</f>
        <v>1.0059815116911366E-2</v>
      </c>
    </row>
    <row r="22" spans="1:26">
      <c r="A22" s="38">
        <v>2013</v>
      </c>
      <c r="B22" s="229">
        <v>22</v>
      </c>
      <c r="C22" s="257">
        <v>2227</v>
      </c>
      <c r="D22" s="34">
        <f>IF(C22=0, "NA", B22/C22)</f>
        <v>9.8787606645711727E-3</v>
      </c>
      <c r="E22" s="229">
        <v>1</v>
      </c>
      <c r="F22" s="257">
        <v>332</v>
      </c>
      <c r="G22" s="34">
        <f>IF(F22=0, "NA", E22/F22)</f>
        <v>3.0120481927710845E-3</v>
      </c>
      <c r="H22" s="229">
        <v>1</v>
      </c>
      <c r="I22" s="257">
        <v>140</v>
      </c>
      <c r="J22" s="34">
        <f>IF(I22=0, "NA", H22/I22)</f>
        <v>7.1428571428571426E-3</v>
      </c>
      <c r="K22" s="229">
        <v>0</v>
      </c>
      <c r="L22" s="257">
        <v>44</v>
      </c>
      <c r="M22" s="34">
        <f>IF(L22=0, "NA", K22/L22)</f>
        <v>0</v>
      </c>
      <c r="N22" s="229">
        <v>0</v>
      </c>
      <c r="O22" s="257">
        <v>2</v>
      </c>
      <c r="P22" s="34">
        <f>IF(O22=0, "NA", N22/O22)</f>
        <v>0</v>
      </c>
      <c r="Q22" s="229">
        <v>1</v>
      </c>
      <c r="R22" s="257">
        <v>51</v>
      </c>
      <c r="S22" s="34">
        <f t="shared" si="6"/>
        <v>1.9607843137254902E-2</v>
      </c>
      <c r="T22" s="229">
        <f t="shared" si="5"/>
        <v>25</v>
      </c>
      <c r="U22" s="257">
        <f t="shared" si="5"/>
        <v>2796</v>
      </c>
      <c r="V22" s="34">
        <f>IF(U22=0, "NA", T22/U22)</f>
        <v>8.9413447782546503E-3</v>
      </c>
    </row>
    <row r="23" spans="1:26">
      <c r="A23" s="38">
        <v>2014</v>
      </c>
      <c r="B23" s="229">
        <v>6</v>
      </c>
      <c r="C23" s="257">
        <v>735</v>
      </c>
      <c r="D23" s="34">
        <f>IF(C23=0, "NA", B23/C23)</f>
        <v>8.1632653061224497E-3</v>
      </c>
      <c r="E23" s="229">
        <v>0</v>
      </c>
      <c r="F23" s="257">
        <v>132</v>
      </c>
      <c r="G23" s="34">
        <f>IF(F23=0, "NA", E23/F23)</f>
        <v>0</v>
      </c>
      <c r="H23" s="229">
        <v>0</v>
      </c>
      <c r="I23" s="257">
        <v>33</v>
      </c>
      <c r="J23" s="34">
        <f>IF(I23=0, "NA", H23/I23)</f>
        <v>0</v>
      </c>
      <c r="K23" s="229">
        <v>0</v>
      </c>
      <c r="L23" s="257">
        <v>30</v>
      </c>
      <c r="M23" s="34">
        <f>IF(L23=0, "NA", K23/L23)</f>
        <v>0</v>
      </c>
      <c r="N23" s="229">
        <v>0</v>
      </c>
      <c r="O23" s="257">
        <v>2</v>
      </c>
      <c r="P23" s="34">
        <f>IF(O23=0, "NA", N23/O23)</f>
        <v>0</v>
      </c>
      <c r="Q23" s="229">
        <v>1</v>
      </c>
      <c r="R23" s="257">
        <v>13</v>
      </c>
      <c r="S23" s="34">
        <f t="shared" si="6"/>
        <v>7.6923076923076927E-2</v>
      </c>
      <c r="T23" s="229">
        <f t="shared" si="5"/>
        <v>7</v>
      </c>
      <c r="U23" s="257">
        <f t="shared" si="5"/>
        <v>945</v>
      </c>
      <c r="V23" s="34">
        <f>IF(U23=0, "NA", T23/U23)</f>
        <v>7.4074074074074077E-3</v>
      </c>
    </row>
    <row r="24" spans="1:26" ht="13.5" thickBot="1">
      <c r="A24" s="38">
        <v>2015</v>
      </c>
      <c r="B24" s="286">
        <v>0</v>
      </c>
      <c r="C24" s="295">
        <v>43</v>
      </c>
      <c r="D24" s="170">
        <f>IF(C24=0, "NA", B24/C24)</f>
        <v>0</v>
      </c>
      <c r="E24" s="286">
        <v>0</v>
      </c>
      <c r="F24" s="295">
        <v>3</v>
      </c>
      <c r="G24" s="170">
        <f>IF(F24=0, "NA", E24/F24)</f>
        <v>0</v>
      </c>
      <c r="H24" s="286">
        <v>0</v>
      </c>
      <c r="I24" s="295">
        <v>3</v>
      </c>
      <c r="J24" s="170">
        <f>IF(I24=0, "NA", H24/I24)</f>
        <v>0</v>
      </c>
      <c r="K24" s="286">
        <v>0</v>
      </c>
      <c r="L24" s="295">
        <v>1</v>
      </c>
      <c r="M24" s="170">
        <f>IF(L24=0, "NA", K24/L24)</f>
        <v>0</v>
      </c>
      <c r="N24" s="286"/>
      <c r="O24" s="295"/>
      <c r="P24" s="170"/>
      <c r="Q24" s="286">
        <v>0</v>
      </c>
      <c r="R24" s="295">
        <v>4</v>
      </c>
      <c r="S24" s="34">
        <f t="shared" si="6"/>
        <v>0</v>
      </c>
      <c r="T24" s="286">
        <f>SUM(Q24,N24,K24,H24,E24,B24,)</f>
        <v>0</v>
      </c>
      <c r="U24" s="295">
        <f>SUM(R24,O24,L24,I24,F24,C24,)</f>
        <v>54</v>
      </c>
      <c r="V24" s="170">
        <f>IF(U24=0, "NA", T24/U24)</f>
        <v>0</v>
      </c>
    </row>
    <row r="25" spans="1:26" ht="13.5" thickBot="1">
      <c r="A25" s="285" t="s">
        <v>7</v>
      </c>
      <c r="B25" s="115">
        <f>SUM(B9:B24)</f>
        <v>4180</v>
      </c>
      <c r="C25" s="169">
        <f>SUM(C9:C24)</f>
        <v>118748</v>
      </c>
      <c r="D25" s="42">
        <f>B25/C25</f>
        <v>3.5200592852090137E-2</v>
      </c>
      <c r="E25" s="115">
        <f>SUM(E9:E24)</f>
        <v>709</v>
      </c>
      <c r="F25" s="169">
        <f>SUM(F9:F24)</f>
        <v>22691</v>
      </c>
      <c r="G25" s="42">
        <f>E25/F25</f>
        <v>3.1245868405975936E-2</v>
      </c>
      <c r="H25" s="115">
        <f>SUM(H9:H24)</f>
        <v>34</v>
      </c>
      <c r="I25" s="169">
        <f>SUM(I9:I24)</f>
        <v>1833</v>
      </c>
      <c r="J25" s="42">
        <f>H25/I25</f>
        <v>1.8548827059465357E-2</v>
      </c>
      <c r="K25" s="115">
        <f>SUM(K9:K24)</f>
        <v>11</v>
      </c>
      <c r="L25" s="169">
        <f>SUM(L9:L24)</f>
        <v>600</v>
      </c>
      <c r="M25" s="42">
        <f>K25/L25</f>
        <v>1.8333333333333333E-2</v>
      </c>
      <c r="N25" s="115">
        <f>SUM(N9:N24)</f>
        <v>4</v>
      </c>
      <c r="O25" s="169">
        <f>SUM(O9:O24)</f>
        <v>30</v>
      </c>
      <c r="P25" s="42">
        <f>N25/O25</f>
        <v>0.13333333333333333</v>
      </c>
      <c r="Q25" s="115">
        <f>SUM(Q9:Q24)</f>
        <v>63</v>
      </c>
      <c r="R25" s="169">
        <f>SUM(R9:R24)</f>
        <v>956</v>
      </c>
      <c r="S25" s="42">
        <f>Q25/R25</f>
        <v>6.5899581589958164E-2</v>
      </c>
      <c r="T25" s="115">
        <f>SUM(T9:T24)</f>
        <v>5001</v>
      </c>
      <c r="U25" s="169">
        <f>SUM(U9:U24)</f>
        <v>144858</v>
      </c>
      <c r="V25" s="42">
        <f>T25/U25</f>
        <v>3.4523464358199064E-2</v>
      </c>
    </row>
    <row r="26" spans="1:26" s="237" customFormat="1">
      <c r="A26" s="222"/>
      <c r="B26" s="250"/>
      <c r="C26" s="250"/>
      <c r="D26" s="255"/>
      <c r="E26" s="250"/>
      <c r="F26" s="250"/>
      <c r="G26" s="255"/>
      <c r="H26" s="250"/>
      <c r="I26" s="250"/>
      <c r="J26" s="255"/>
      <c r="K26" s="250"/>
      <c r="L26" s="250"/>
      <c r="M26" s="255"/>
      <c r="N26" s="250"/>
      <c r="O26" s="250"/>
      <c r="P26" s="255"/>
      <c r="Q26" s="250"/>
      <c r="R26" s="250"/>
      <c r="S26" s="255"/>
      <c r="T26" s="250"/>
      <c r="U26" s="250"/>
      <c r="V26" s="255"/>
      <c r="W26" s="250"/>
      <c r="X26" s="250"/>
    </row>
    <row r="27" spans="1:26">
      <c r="A27" s="221"/>
    </row>
    <row r="28" spans="1:26" ht="12.75" customHeight="1">
      <c r="A28" s="221"/>
      <c r="R28" s="237"/>
      <c r="S28" s="237"/>
      <c r="T28" s="315"/>
      <c r="U28" s="237"/>
      <c r="V28" s="237"/>
      <c r="W28" s="237"/>
      <c r="X28" s="237"/>
      <c r="Y28" s="237"/>
      <c r="Z28" s="237"/>
    </row>
    <row r="29" spans="1:26">
      <c r="A29" s="181"/>
      <c r="R29" s="429"/>
      <c r="S29" s="429"/>
      <c r="T29" s="429"/>
      <c r="U29" s="429"/>
      <c r="V29" s="429"/>
      <c r="W29" s="429"/>
      <c r="X29" s="429"/>
      <c r="Y29" s="429"/>
      <c r="Z29" s="237"/>
    </row>
    <row r="30" spans="1:26">
      <c r="P30" s="237"/>
      <c r="Q30" s="315"/>
      <c r="R30" s="428"/>
      <c r="S30" s="428"/>
      <c r="T30" s="428"/>
      <c r="U30" s="430"/>
      <c r="V30" s="428"/>
      <c r="W30" s="430"/>
      <c r="X30" s="430"/>
      <c r="Y30" s="430"/>
      <c r="Z30" s="237"/>
    </row>
    <row r="31" spans="1:26">
      <c r="P31" s="355"/>
      <c r="Q31" s="355"/>
      <c r="R31" s="428"/>
      <c r="S31" s="428"/>
      <c r="T31" s="428"/>
      <c r="U31" s="430"/>
      <c r="V31" s="430"/>
      <c r="W31" s="428"/>
      <c r="X31" s="430"/>
      <c r="Y31" s="430"/>
      <c r="Z31" s="237"/>
    </row>
    <row r="32" spans="1:26">
      <c r="P32" s="354"/>
      <c r="Q32" s="356"/>
      <c r="R32" s="428"/>
      <c r="S32" s="428"/>
      <c r="T32" s="428"/>
      <c r="U32" s="430"/>
      <c r="V32" s="428"/>
      <c r="W32" s="430"/>
      <c r="X32" s="430"/>
      <c r="Y32" s="430"/>
      <c r="Z32" s="237"/>
    </row>
    <row r="33" spans="16:26">
      <c r="P33" s="354"/>
      <c r="Q33" s="356"/>
      <c r="R33" s="428"/>
      <c r="S33" s="428"/>
      <c r="T33" s="428"/>
      <c r="U33" s="430"/>
      <c r="V33" s="428"/>
      <c r="W33" s="430"/>
      <c r="X33" s="430"/>
      <c r="Y33" s="430"/>
      <c r="Z33" s="237"/>
    </row>
    <row r="34" spans="16:26">
      <c r="P34" s="354"/>
      <c r="Q34" s="356"/>
      <c r="R34" s="428"/>
      <c r="S34" s="428"/>
      <c r="T34" s="428"/>
      <c r="U34" s="430"/>
      <c r="V34" s="430"/>
      <c r="W34" s="430"/>
      <c r="X34" s="430"/>
      <c r="Y34" s="430"/>
      <c r="Z34" s="237"/>
    </row>
    <row r="35" spans="16:26">
      <c r="P35" s="354"/>
      <c r="Q35" s="356"/>
      <c r="R35" s="428"/>
      <c r="S35" s="428"/>
      <c r="T35" s="428"/>
      <c r="U35" s="430"/>
      <c r="V35" s="430"/>
      <c r="W35" s="430"/>
      <c r="X35" s="430"/>
      <c r="Y35" s="430"/>
      <c r="Z35" s="237"/>
    </row>
    <row r="36" spans="16:26">
      <c r="P36" s="354"/>
      <c r="Q36" s="356"/>
      <c r="R36" s="428"/>
      <c r="S36" s="428"/>
      <c r="T36" s="428"/>
      <c r="U36" s="430"/>
      <c r="V36" s="430"/>
      <c r="W36" s="430"/>
      <c r="X36" s="430"/>
      <c r="Y36" s="430"/>
      <c r="Z36" s="237"/>
    </row>
    <row r="37" spans="16:26">
      <c r="P37" s="354"/>
      <c r="Q37" s="356"/>
      <c r="R37" s="428"/>
      <c r="S37" s="428"/>
      <c r="T37" s="428"/>
      <c r="U37" s="430"/>
      <c r="V37" s="430"/>
      <c r="W37" s="430"/>
      <c r="X37" s="428"/>
      <c r="Y37" s="430"/>
      <c r="Z37" s="237"/>
    </row>
    <row r="38" spans="16:26">
      <c r="P38" s="354"/>
      <c r="Q38" s="356"/>
      <c r="R38" s="428"/>
      <c r="S38" s="428"/>
      <c r="T38" s="428"/>
      <c r="U38" s="428"/>
      <c r="V38" s="430"/>
      <c r="W38" s="428"/>
      <c r="X38" s="428"/>
      <c r="Y38" s="430"/>
      <c r="Z38" s="237"/>
    </row>
    <row r="39" spans="16:26">
      <c r="P39" s="354"/>
      <c r="Q39" s="354"/>
      <c r="R39" s="428"/>
      <c r="S39" s="428"/>
      <c r="T39" s="428"/>
      <c r="U39" s="428"/>
      <c r="V39" s="428"/>
      <c r="W39" s="428"/>
      <c r="X39" s="428"/>
      <c r="Y39" s="430"/>
      <c r="Z39" s="237"/>
    </row>
    <row r="40" spans="16:26">
      <c r="P40" s="354"/>
      <c r="Q40" s="356"/>
      <c r="R40" s="428"/>
      <c r="S40" s="428"/>
      <c r="T40" s="428"/>
      <c r="U40" s="428"/>
      <c r="V40" s="430"/>
      <c r="W40" s="430"/>
      <c r="X40" s="428"/>
      <c r="Y40" s="430"/>
      <c r="Z40" s="237"/>
    </row>
    <row r="41" spans="16:26">
      <c r="P41" s="354"/>
      <c r="Q41" s="354"/>
      <c r="R41" s="428"/>
      <c r="S41" s="428"/>
      <c r="T41" s="428"/>
      <c r="U41" s="428"/>
      <c r="V41" s="428"/>
      <c r="W41" s="430"/>
      <c r="X41" s="428"/>
      <c r="Y41" s="430"/>
      <c r="Z41" s="237"/>
    </row>
    <row r="42" spans="16:26">
      <c r="P42" s="354"/>
      <c r="Q42" s="356"/>
      <c r="R42" s="428"/>
      <c r="S42" s="428"/>
      <c r="T42" s="428"/>
      <c r="U42" s="428"/>
      <c r="V42" s="430"/>
      <c r="W42" s="430"/>
      <c r="X42" s="428"/>
      <c r="Y42" s="430"/>
      <c r="Z42" s="237"/>
    </row>
    <row r="43" spans="16:26">
      <c r="P43" s="354"/>
      <c r="Q43" s="356"/>
      <c r="R43" s="428"/>
      <c r="S43" s="428"/>
      <c r="T43" s="428"/>
      <c r="U43" s="428"/>
      <c r="V43" s="430"/>
      <c r="W43" s="430"/>
      <c r="X43" s="428"/>
      <c r="Y43" s="430"/>
      <c r="Z43" s="237"/>
    </row>
    <row r="44" spans="16:26">
      <c r="P44" s="354"/>
      <c r="Q44" s="354"/>
      <c r="R44" s="428"/>
      <c r="S44" s="428"/>
      <c r="T44" s="430"/>
      <c r="U44" s="430"/>
      <c r="V44" s="430"/>
      <c r="W44" s="430"/>
      <c r="X44" s="428"/>
      <c r="Y44" s="430"/>
      <c r="Z44" s="237"/>
    </row>
    <row r="45" spans="16:26">
      <c r="P45" s="354"/>
      <c r="Q45" s="354"/>
      <c r="R45" s="356"/>
      <c r="S45" s="356"/>
      <c r="T45" s="354"/>
      <c r="U45" s="354"/>
      <c r="V45" s="354"/>
      <c r="W45" s="356"/>
      <c r="X45" s="237"/>
      <c r="Y45" s="237"/>
      <c r="Z45" s="237"/>
    </row>
    <row r="46" spans="16:26">
      <c r="P46" s="354"/>
      <c r="Q46" s="356"/>
      <c r="R46" s="429"/>
      <c r="S46" s="429"/>
      <c r="T46" s="429"/>
      <c r="U46" s="429"/>
      <c r="V46" s="429"/>
      <c r="W46" s="429"/>
      <c r="X46" s="429"/>
      <c r="Y46" s="429"/>
      <c r="Z46" s="237"/>
    </row>
    <row r="47" spans="16:26">
      <c r="P47" s="237"/>
      <c r="Q47" s="237"/>
      <c r="R47" s="428"/>
      <c r="S47" s="428"/>
      <c r="T47" s="428"/>
      <c r="U47" s="430"/>
      <c r="V47" s="428"/>
      <c r="W47" s="428"/>
      <c r="X47" s="430"/>
      <c r="Y47" s="430"/>
      <c r="Z47" s="237"/>
    </row>
    <row r="48" spans="16:26">
      <c r="P48" s="237"/>
      <c r="Q48" s="237"/>
      <c r="R48" s="428"/>
      <c r="S48" s="428"/>
      <c r="T48" s="428"/>
      <c r="U48" s="430"/>
      <c r="V48" s="428"/>
      <c r="W48" s="428"/>
      <c r="X48" s="430"/>
      <c r="Y48" s="430"/>
      <c r="Z48" s="237"/>
    </row>
    <row r="49" spans="16:26" ht="12.75" customHeight="1">
      <c r="P49" s="237"/>
      <c r="Q49" s="315"/>
      <c r="R49" s="428"/>
      <c r="S49" s="428"/>
      <c r="T49" s="428"/>
      <c r="U49" s="430"/>
      <c r="V49" s="428"/>
      <c r="W49" s="430"/>
      <c r="X49" s="430"/>
      <c r="Y49" s="430"/>
      <c r="Z49" s="237"/>
    </row>
    <row r="50" spans="16:26">
      <c r="P50" s="355"/>
      <c r="Q50" s="355"/>
      <c r="R50" s="428"/>
      <c r="S50" s="428"/>
      <c r="T50" s="428"/>
      <c r="U50" s="430"/>
      <c r="V50" s="428"/>
      <c r="W50" s="430"/>
      <c r="X50" s="430"/>
      <c r="Y50" s="430"/>
      <c r="Z50" s="237"/>
    </row>
    <row r="51" spans="16:26">
      <c r="P51" s="354"/>
      <c r="Q51" s="356"/>
      <c r="R51" s="428"/>
      <c r="S51" s="428"/>
      <c r="T51" s="428"/>
      <c r="U51" s="430"/>
      <c r="V51" s="428"/>
      <c r="W51" s="430"/>
      <c r="X51" s="430"/>
      <c r="Y51" s="430"/>
      <c r="Z51" s="237"/>
    </row>
    <row r="52" spans="16:26">
      <c r="P52" s="354"/>
      <c r="Q52" s="354"/>
      <c r="R52" s="428"/>
      <c r="S52" s="428"/>
      <c r="T52" s="428"/>
      <c r="U52" s="430"/>
      <c r="V52" s="428"/>
      <c r="W52" s="430"/>
      <c r="X52" s="430"/>
      <c r="Y52" s="430"/>
      <c r="Z52" s="237"/>
    </row>
    <row r="53" spans="16:26">
      <c r="P53" s="354"/>
      <c r="Q53" s="354"/>
      <c r="R53" s="428"/>
      <c r="S53" s="428"/>
      <c r="T53" s="428"/>
      <c r="U53" s="430"/>
      <c r="V53" s="428"/>
      <c r="W53" s="430"/>
      <c r="X53" s="430"/>
      <c r="Y53" s="430"/>
      <c r="Z53" s="237"/>
    </row>
    <row r="54" spans="16:26">
      <c r="P54" s="354"/>
      <c r="Q54" s="354"/>
      <c r="R54" s="428"/>
      <c r="S54" s="428"/>
      <c r="T54" s="428"/>
      <c r="U54" s="430"/>
      <c r="V54" s="428"/>
      <c r="W54" s="428"/>
      <c r="X54" s="428"/>
      <c r="Y54" s="430"/>
      <c r="Z54" s="237"/>
    </row>
    <row r="55" spans="16:26">
      <c r="P55" s="354"/>
      <c r="Q55" s="354"/>
      <c r="R55" s="428"/>
      <c r="S55" s="428"/>
      <c r="T55" s="428"/>
      <c r="U55" s="428"/>
      <c r="V55" s="428"/>
      <c r="W55" s="428"/>
      <c r="X55" s="428"/>
      <c r="Y55" s="430"/>
      <c r="Z55" s="237"/>
    </row>
    <row r="56" spans="16:26">
      <c r="P56" s="354"/>
      <c r="Q56" s="354"/>
      <c r="R56" s="428"/>
      <c r="S56" s="428"/>
      <c r="T56" s="428"/>
      <c r="U56" s="428"/>
      <c r="V56" s="428"/>
      <c r="W56" s="428"/>
      <c r="X56" s="428"/>
      <c r="Y56" s="430"/>
      <c r="Z56" s="237"/>
    </row>
    <row r="57" spans="16:26">
      <c r="P57" s="354"/>
      <c r="Q57" s="354"/>
      <c r="R57" s="428"/>
      <c r="S57" s="428"/>
      <c r="T57" s="428"/>
      <c r="U57" s="428"/>
      <c r="V57" s="428"/>
      <c r="W57" s="428"/>
      <c r="X57" s="428"/>
      <c r="Y57" s="430"/>
      <c r="Z57" s="237"/>
    </row>
    <row r="58" spans="16:26">
      <c r="P58" s="354"/>
      <c r="Q58" s="354"/>
      <c r="R58" s="428"/>
      <c r="S58" s="428"/>
      <c r="T58" s="428"/>
      <c r="U58" s="428"/>
      <c r="V58" s="428"/>
      <c r="W58" s="428"/>
      <c r="X58" s="428"/>
      <c r="Y58" s="430"/>
      <c r="Z58" s="237"/>
    </row>
    <row r="59" spans="16:26">
      <c r="P59" s="354"/>
      <c r="Q59" s="354"/>
      <c r="R59" s="428"/>
      <c r="S59" s="428"/>
      <c r="T59" s="428"/>
      <c r="U59" s="428"/>
      <c r="V59" s="428"/>
      <c r="W59" s="428"/>
      <c r="X59" s="428"/>
      <c r="Y59" s="430"/>
      <c r="Z59" s="237"/>
    </row>
    <row r="60" spans="16:26">
      <c r="P60" s="354"/>
      <c r="Q60" s="354"/>
      <c r="R60" s="428"/>
      <c r="S60" s="428"/>
      <c r="T60" s="428"/>
      <c r="U60" s="428"/>
      <c r="V60" s="428"/>
      <c r="W60" s="428"/>
      <c r="X60" s="428"/>
      <c r="Y60" s="430"/>
      <c r="Z60" s="237"/>
    </row>
    <row r="61" spans="16:26">
      <c r="P61" s="354"/>
      <c r="Q61" s="354"/>
      <c r="R61" s="428"/>
      <c r="S61" s="428"/>
      <c r="T61" s="428"/>
      <c r="U61" s="428"/>
      <c r="V61" s="428"/>
      <c r="W61" s="428"/>
      <c r="X61" s="428"/>
      <c r="Y61" s="430"/>
      <c r="Z61" s="237"/>
    </row>
    <row r="62" spans="16:26">
      <c r="P62" s="354"/>
      <c r="Q62" s="354"/>
      <c r="R62" s="428"/>
      <c r="S62" s="428"/>
      <c r="T62" s="428"/>
      <c r="U62" s="428"/>
      <c r="V62" s="428"/>
      <c r="W62" s="430"/>
      <c r="X62" s="428"/>
      <c r="Y62" s="430"/>
      <c r="Z62" s="237"/>
    </row>
    <row r="63" spans="16:26">
      <c r="P63" s="354"/>
      <c r="Q63" s="354"/>
      <c r="R63" s="354"/>
      <c r="S63" s="354"/>
      <c r="T63" s="354"/>
      <c r="U63" s="354"/>
      <c r="V63" s="354"/>
      <c r="W63" s="354"/>
      <c r="X63" s="237"/>
    </row>
    <row r="64" spans="16:26">
      <c r="P64" s="354"/>
      <c r="Q64" s="354"/>
      <c r="R64" s="354"/>
      <c r="S64" s="354"/>
      <c r="T64" s="354"/>
      <c r="U64" s="354"/>
      <c r="V64" s="354"/>
      <c r="W64" s="354"/>
      <c r="X64" s="237"/>
    </row>
    <row r="65" spans="16:24">
      <c r="P65" s="354"/>
      <c r="Q65" s="354"/>
      <c r="R65" s="356"/>
      <c r="S65" s="354"/>
      <c r="T65" s="354"/>
      <c r="V65" s="354"/>
      <c r="W65" s="354"/>
      <c r="X65" s="237"/>
    </row>
    <row r="66" spans="16:24">
      <c r="P66" s="354"/>
      <c r="Q66" s="356"/>
      <c r="R66" s="356"/>
      <c r="S66" s="356"/>
      <c r="T66" s="354"/>
      <c r="V66" s="356"/>
      <c r="W66" s="356"/>
      <c r="X66" s="237"/>
    </row>
    <row r="67" spans="16:24">
      <c r="P67" s="237"/>
      <c r="Q67" s="237"/>
      <c r="R67" s="237"/>
      <c r="S67" s="237"/>
      <c r="T67" s="237"/>
      <c r="V67" s="237"/>
      <c r="W67" s="237"/>
      <c r="X67" s="315"/>
    </row>
    <row r="68" spans="16:24">
      <c r="P68" s="237"/>
      <c r="Q68" s="237"/>
      <c r="R68" s="237"/>
      <c r="S68" s="237"/>
      <c r="T68" s="237"/>
      <c r="U68" s="237"/>
      <c r="V68" s="237"/>
      <c r="W68" s="237"/>
      <c r="X68" s="237"/>
    </row>
    <row r="69" spans="16:24">
      <c r="P69" s="237"/>
      <c r="Q69" s="237"/>
      <c r="R69" s="237"/>
      <c r="S69" s="237"/>
      <c r="T69" s="237"/>
      <c r="U69" s="237"/>
      <c r="V69" s="237"/>
      <c r="W69" s="237"/>
      <c r="X69" s="237"/>
    </row>
    <row r="103" spans="17:17">
      <c r="Q103" s="317"/>
    </row>
    <row r="124" ht="12.75" customHeight="1"/>
    <row r="125" ht="12.75" customHeight="1"/>
    <row r="126" ht="12.75" customHeight="1"/>
    <row r="127" ht="12.75" customHeight="1"/>
  </sheetData>
  <mergeCells count="9">
    <mergeCell ref="A7:A8"/>
    <mergeCell ref="B7:D7"/>
    <mergeCell ref="A4:V5"/>
    <mergeCell ref="E7:G7"/>
    <mergeCell ref="H7:J7"/>
    <mergeCell ref="T7:V7"/>
    <mergeCell ref="N7:P7"/>
    <mergeCell ref="Q7:S7"/>
    <mergeCell ref="K7:M7"/>
  </mergeCells>
  <phoneticPr fontId="0" type="noConversion"/>
  <pageMargins left="0.75" right="0.75" top="1" bottom="1" header="0.5" footer="0.5"/>
  <pageSetup scale="50" orientation="portrait" r:id="rId1"/>
  <headerFooter alignWithMargins="0">
    <oddFooter>&amp;C&amp;14B-&amp;P-4</oddFooter>
  </headerFooter>
  <ignoredErrors>
    <ignoredError sqref="D25:V25"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129"/>
  <sheetViews>
    <sheetView zoomScaleNormal="100" workbookViewId="0"/>
  </sheetViews>
  <sheetFormatPr defaultRowHeight="12.75"/>
  <cols>
    <col min="1" max="1" width="11.85546875" style="37" customWidth="1"/>
    <col min="2" max="2" width="10.28515625" style="37" bestFit="1" customWidth="1"/>
    <col min="3" max="3" width="8.7109375" style="37" bestFit="1" customWidth="1"/>
    <col min="4" max="4" width="8.140625" style="37" customWidth="1"/>
    <col min="5" max="5" width="9" style="37" bestFit="1" customWidth="1"/>
    <col min="6" max="6" width="8.42578125" style="37" bestFit="1" customWidth="1"/>
    <col min="7" max="7" width="8.28515625" style="37" customWidth="1"/>
    <col min="8" max="8" width="9" style="37" bestFit="1" customWidth="1"/>
    <col min="9" max="9" width="8.42578125" style="37" bestFit="1" customWidth="1"/>
    <col min="10" max="10" width="8" style="37" customWidth="1"/>
    <col min="11" max="11" width="9" style="37" bestFit="1" customWidth="1"/>
    <col min="12" max="12" width="8.7109375" style="37" bestFit="1" customWidth="1"/>
    <col min="13" max="13" width="8.140625" style="37" customWidth="1"/>
    <col min="14" max="14" width="9" style="37" bestFit="1" customWidth="1"/>
    <col min="15" max="15" width="8.85546875" style="37" bestFit="1" customWidth="1"/>
    <col min="16" max="16" width="8.5703125" style="37" customWidth="1"/>
    <col min="17" max="18" width="9.28515625" style="37" bestFit="1" customWidth="1"/>
    <col min="19" max="19" width="8" style="37" customWidth="1"/>
    <col min="20" max="20" width="10.42578125" style="37" customWidth="1"/>
    <col min="21" max="21" width="9.85546875" style="37" customWidth="1"/>
    <col min="22" max="22" width="8.7109375" style="37" customWidth="1"/>
    <col min="23" max="16384" width="9.140625" style="37"/>
  </cols>
  <sheetData>
    <row r="1" spans="1:22" ht="26.25">
      <c r="A1" s="227" t="s">
        <v>165</v>
      </c>
    </row>
    <row r="2" spans="1:22" ht="18">
      <c r="A2" s="32" t="s">
        <v>56</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7.25" customHeight="1">
      <c r="A4" s="542" t="s">
        <v>200</v>
      </c>
      <c r="B4" s="542"/>
      <c r="C4" s="542"/>
      <c r="D4" s="542"/>
      <c r="E4" s="542"/>
      <c r="F4" s="542"/>
      <c r="G4" s="542"/>
      <c r="H4" s="542"/>
      <c r="I4" s="542"/>
      <c r="J4" s="542"/>
      <c r="K4" s="542"/>
      <c r="L4" s="542"/>
      <c r="M4" s="542"/>
      <c r="N4" s="542"/>
      <c r="O4" s="542"/>
      <c r="P4" s="542"/>
      <c r="Q4" s="542"/>
      <c r="R4" s="542"/>
    </row>
    <row r="5" spans="1:22" ht="12" customHeight="1">
      <c r="A5" s="542"/>
      <c r="B5" s="542"/>
      <c r="C5" s="542"/>
      <c r="D5" s="542"/>
      <c r="E5" s="542"/>
      <c r="F5" s="542"/>
      <c r="G5" s="542"/>
      <c r="H5" s="542"/>
      <c r="I5" s="542"/>
      <c r="J5" s="542"/>
      <c r="K5" s="542"/>
      <c r="L5" s="542"/>
      <c r="M5" s="542"/>
      <c r="N5" s="542"/>
      <c r="O5" s="542"/>
      <c r="P5" s="542"/>
      <c r="Q5" s="542"/>
      <c r="R5" s="542"/>
    </row>
    <row r="6" spans="1:22" ht="15" thickBot="1">
      <c r="A6" s="33"/>
      <c r="B6" s="33"/>
      <c r="C6" s="33"/>
      <c r="D6" s="33"/>
      <c r="E6" s="33"/>
      <c r="F6" s="33"/>
      <c r="G6" s="33"/>
      <c r="H6" s="33"/>
      <c r="I6" s="33"/>
      <c r="J6" s="33"/>
      <c r="K6" s="33"/>
      <c r="L6" s="33"/>
      <c r="M6" s="33"/>
      <c r="N6" s="33"/>
      <c r="O6" s="33"/>
      <c r="P6" s="33"/>
    </row>
    <row r="7" spans="1:22" ht="12.75" customHeight="1">
      <c r="A7" s="543" t="s">
        <v>8</v>
      </c>
      <c r="B7" s="536" t="s">
        <v>13</v>
      </c>
      <c r="C7" s="537"/>
      <c r="D7" s="538"/>
      <c r="E7" s="536" t="s">
        <v>112</v>
      </c>
      <c r="F7" s="537"/>
      <c r="G7" s="538"/>
      <c r="H7" s="536" t="s">
        <v>114</v>
      </c>
      <c r="I7" s="537"/>
      <c r="J7" s="538"/>
      <c r="K7" s="536" t="s">
        <v>111</v>
      </c>
      <c r="L7" s="537"/>
      <c r="M7" s="538"/>
      <c r="N7" s="536" t="s">
        <v>113</v>
      </c>
      <c r="O7" s="537"/>
      <c r="P7" s="538"/>
      <c r="Q7" s="536" t="s">
        <v>115</v>
      </c>
      <c r="R7" s="537"/>
      <c r="S7" s="538"/>
      <c r="T7" s="536" t="s">
        <v>7</v>
      </c>
      <c r="U7" s="537"/>
      <c r="V7" s="538"/>
    </row>
    <row r="8" spans="1:22" ht="26.25" customHeight="1" thickBot="1">
      <c r="A8" s="544"/>
      <c r="B8" s="316" t="s">
        <v>16</v>
      </c>
      <c r="C8" s="234" t="s">
        <v>10</v>
      </c>
      <c r="D8" s="235" t="s">
        <v>17</v>
      </c>
      <c r="E8" s="316" t="s">
        <v>16</v>
      </c>
      <c r="F8" s="234" t="s">
        <v>10</v>
      </c>
      <c r="G8" s="235" t="s">
        <v>17</v>
      </c>
      <c r="H8" s="316" t="s">
        <v>16</v>
      </c>
      <c r="I8" s="234" t="s">
        <v>10</v>
      </c>
      <c r="J8" s="235" t="s">
        <v>17</v>
      </c>
      <c r="K8" s="316" t="s">
        <v>16</v>
      </c>
      <c r="L8" s="234" t="s">
        <v>10</v>
      </c>
      <c r="M8" s="235" t="s">
        <v>17</v>
      </c>
      <c r="N8" s="316" t="s">
        <v>16</v>
      </c>
      <c r="O8" s="234" t="s">
        <v>10</v>
      </c>
      <c r="P8" s="235" t="s">
        <v>17</v>
      </c>
      <c r="Q8" s="316" t="s">
        <v>16</v>
      </c>
      <c r="R8" s="234" t="s">
        <v>10</v>
      </c>
      <c r="S8" s="235" t="s">
        <v>17</v>
      </c>
      <c r="T8" s="316" t="s">
        <v>16</v>
      </c>
      <c r="U8" s="234" t="s">
        <v>10</v>
      </c>
      <c r="V8" s="235" t="s">
        <v>17</v>
      </c>
    </row>
    <row r="9" spans="1:22">
      <c r="A9" s="38">
        <v>2000</v>
      </c>
      <c r="B9" s="228">
        <v>10355</v>
      </c>
      <c r="C9" s="258">
        <v>11152</v>
      </c>
      <c r="D9" s="40">
        <f t="shared" ref="D9:D20" si="0">IF(C9=0, "NA", B9/C9)</f>
        <v>0.92853299856527982</v>
      </c>
      <c r="E9" s="228">
        <v>1809</v>
      </c>
      <c r="F9" s="258">
        <v>1925</v>
      </c>
      <c r="G9" s="40">
        <f t="shared" ref="G9:G20" si="1">IF(F9=0, "NA", E9/F9)</f>
        <v>0.93974025974025976</v>
      </c>
      <c r="H9" s="228"/>
      <c r="I9" s="258"/>
      <c r="J9" s="40"/>
      <c r="K9" s="228">
        <v>10</v>
      </c>
      <c r="L9" s="258">
        <v>11</v>
      </c>
      <c r="M9" s="40">
        <f t="shared" ref="M9:M20" si="2">IF(L9=0, "NA", K9/L9)</f>
        <v>0.90909090909090906</v>
      </c>
      <c r="N9" s="228">
        <v>1</v>
      </c>
      <c r="O9" s="258">
        <v>1</v>
      </c>
      <c r="P9" s="40">
        <f t="shared" ref="P9:P20" si="3">IF(O9=0, "NA", N9/O9)</f>
        <v>1</v>
      </c>
      <c r="Q9" s="228"/>
      <c r="R9" s="258"/>
      <c r="S9" s="40"/>
      <c r="T9" s="228">
        <f>SUM(Q9,N9,K9,H9,E9,B9)</f>
        <v>12175</v>
      </c>
      <c r="U9" s="258">
        <f>SUM(R9,O9,L9,I9,F9,C9)</f>
        <v>13089</v>
      </c>
      <c r="V9" s="40">
        <f t="shared" ref="V9:V20" si="4">IF(U9=0, "NA", T9/U9)</f>
        <v>0.93017037206814879</v>
      </c>
    </row>
    <row r="10" spans="1:22">
      <c r="A10" s="38">
        <v>2001</v>
      </c>
      <c r="B10" s="229">
        <v>13327</v>
      </c>
      <c r="C10" s="257">
        <v>14069</v>
      </c>
      <c r="D10" s="34">
        <f t="shared" si="0"/>
        <v>0.94725993318643831</v>
      </c>
      <c r="E10" s="229">
        <v>2570</v>
      </c>
      <c r="F10" s="257">
        <v>2710</v>
      </c>
      <c r="G10" s="34">
        <f t="shared" si="1"/>
        <v>0.94833948339483398</v>
      </c>
      <c r="H10" s="229"/>
      <c r="I10" s="257"/>
      <c r="J10" s="34"/>
      <c r="K10" s="229">
        <v>10</v>
      </c>
      <c r="L10" s="257">
        <v>10</v>
      </c>
      <c r="M10" s="34">
        <f t="shared" si="2"/>
        <v>1</v>
      </c>
      <c r="N10" s="229">
        <v>0</v>
      </c>
      <c r="O10" s="257">
        <v>1</v>
      </c>
      <c r="P10" s="34">
        <f t="shared" si="3"/>
        <v>0</v>
      </c>
      <c r="Q10" s="229"/>
      <c r="R10" s="257"/>
      <c r="S10" s="34"/>
      <c r="T10" s="229">
        <f t="shared" ref="T10:T23" si="5">SUM(Q10,N10,K10,H10,E10,B10)</f>
        <v>15907</v>
      </c>
      <c r="U10" s="257">
        <f t="shared" ref="U10:U23" si="6">SUM(R10,O10,L10,I10,F10,C10)</f>
        <v>16790</v>
      </c>
      <c r="V10" s="34">
        <f t="shared" si="4"/>
        <v>0.94740917212626563</v>
      </c>
    </row>
    <row r="11" spans="1:22">
      <c r="A11" s="38">
        <v>2002</v>
      </c>
      <c r="B11" s="229">
        <v>13691</v>
      </c>
      <c r="C11" s="257">
        <v>14350</v>
      </c>
      <c r="D11" s="34">
        <f t="shared" si="0"/>
        <v>0.9540766550522648</v>
      </c>
      <c r="E11" s="229">
        <v>2702</v>
      </c>
      <c r="F11" s="257">
        <v>2817</v>
      </c>
      <c r="G11" s="34">
        <f t="shared" si="1"/>
        <v>0.9591764288249911</v>
      </c>
      <c r="H11" s="229"/>
      <c r="I11" s="257"/>
      <c r="J11" s="34"/>
      <c r="K11" s="229">
        <v>14</v>
      </c>
      <c r="L11" s="257">
        <v>17</v>
      </c>
      <c r="M11" s="34">
        <f t="shared" si="2"/>
        <v>0.82352941176470584</v>
      </c>
      <c r="N11" s="229"/>
      <c r="O11" s="257"/>
      <c r="P11" s="34"/>
      <c r="Q11" s="229"/>
      <c r="R11" s="257"/>
      <c r="S11" s="34"/>
      <c r="T11" s="229">
        <f t="shared" si="5"/>
        <v>16407</v>
      </c>
      <c r="U11" s="257">
        <f t="shared" si="6"/>
        <v>17184</v>
      </c>
      <c r="V11" s="34">
        <f t="shared" si="4"/>
        <v>0.95478351955307261</v>
      </c>
    </row>
    <row r="12" spans="1:22">
      <c r="A12" s="38">
        <v>2003</v>
      </c>
      <c r="B12" s="229">
        <v>13315</v>
      </c>
      <c r="C12" s="257">
        <v>13836</v>
      </c>
      <c r="D12" s="34">
        <f t="shared" si="0"/>
        <v>0.96234460826828561</v>
      </c>
      <c r="E12" s="229">
        <v>2864</v>
      </c>
      <c r="F12" s="257">
        <v>2952</v>
      </c>
      <c r="G12" s="34">
        <f t="shared" si="1"/>
        <v>0.97018970189701892</v>
      </c>
      <c r="H12" s="229"/>
      <c r="I12" s="257"/>
      <c r="J12" s="34"/>
      <c r="K12" s="229">
        <v>19</v>
      </c>
      <c r="L12" s="257">
        <v>22</v>
      </c>
      <c r="M12" s="34">
        <f t="shared" si="2"/>
        <v>0.86363636363636365</v>
      </c>
      <c r="N12" s="229"/>
      <c r="O12" s="257"/>
      <c r="P12" s="34"/>
      <c r="Q12" s="229"/>
      <c r="R12" s="257"/>
      <c r="S12" s="34"/>
      <c r="T12" s="229">
        <f t="shared" si="5"/>
        <v>16198</v>
      </c>
      <c r="U12" s="257">
        <f t="shared" si="6"/>
        <v>16810</v>
      </c>
      <c r="V12" s="34">
        <f t="shared" si="4"/>
        <v>0.96359309934562765</v>
      </c>
    </row>
    <row r="13" spans="1:22">
      <c r="A13" s="38">
        <v>2004</v>
      </c>
      <c r="B13" s="229">
        <v>12080</v>
      </c>
      <c r="C13" s="257">
        <v>12476</v>
      </c>
      <c r="D13" s="34">
        <f t="shared" si="0"/>
        <v>0.96825905739018914</v>
      </c>
      <c r="E13" s="229">
        <v>2895</v>
      </c>
      <c r="F13" s="257">
        <v>2990</v>
      </c>
      <c r="G13" s="34">
        <f t="shared" si="1"/>
        <v>0.9682274247491639</v>
      </c>
      <c r="H13" s="229"/>
      <c r="I13" s="257"/>
      <c r="J13" s="34"/>
      <c r="K13" s="229">
        <v>4</v>
      </c>
      <c r="L13" s="257">
        <v>4</v>
      </c>
      <c r="M13" s="34">
        <f t="shared" si="2"/>
        <v>1</v>
      </c>
      <c r="N13" s="229"/>
      <c r="O13" s="257"/>
      <c r="P13" s="34"/>
      <c r="Q13" s="229"/>
      <c r="R13" s="257"/>
      <c r="S13" s="34"/>
      <c r="T13" s="229">
        <f t="shared" si="5"/>
        <v>14979</v>
      </c>
      <c r="U13" s="257">
        <f t="shared" si="6"/>
        <v>15470</v>
      </c>
      <c r="V13" s="34">
        <f t="shared" si="4"/>
        <v>0.96826115061409179</v>
      </c>
    </row>
    <row r="14" spans="1:22">
      <c r="A14" s="38">
        <v>2005</v>
      </c>
      <c r="B14" s="229">
        <v>11305</v>
      </c>
      <c r="C14" s="257">
        <v>11644</v>
      </c>
      <c r="D14" s="34">
        <f t="shared" si="0"/>
        <v>0.97088629336997601</v>
      </c>
      <c r="E14" s="229">
        <v>2282</v>
      </c>
      <c r="F14" s="257">
        <v>2336</v>
      </c>
      <c r="G14" s="34">
        <f t="shared" si="1"/>
        <v>0.97688356164383561</v>
      </c>
      <c r="H14" s="229"/>
      <c r="I14" s="257"/>
      <c r="J14" s="34"/>
      <c r="K14" s="229">
        <v>11</v>
      </c>
      <c r="L14" s="257">
        <v>11</v>
      </c>
      <c r="M14" s="34">
        <f t="shared" si="2"/>
        <v>1</v>
      </c>
      <c r="N14" s="229"/>
      <c r="O14" s="257"/>
      <c r="P14" s="34"/>
      <c r="Q14" s="229"/>
      <c r="R14" s="257"/>
      <c r="S14" s="34"/>
      <c r="T14" s="229">
        <f t="shared" si="5"/>
        <v>13598</v>
      </c>
      <c r="U14" s="257">
        <f t="shared" si="6"/>
        <v>13991</v>
      </c>
      <c r="V14" s="34">
        <f t="shared" si="4"/>
        <v>0.97191051390179406</v>
      </c>
    </row>
    <row r="15" spans="1:22">
      <c r="A15" s="38">
        <v>2006</v>
      </c>
      <c r="B15" s="229">
        <v>9288</v>
      </c>
      <c r="C15" s="257">
        <v>9558</v>
      </c>
      <c r="D15" s="34">
        <f t="shared" si="0"/>
        <v>0.97175141242937857</v>
      </c>
      <c r="E15" s="229">
        <v>1776</v>
      </c>
      <c r="F15" s="257">
        <v>1811</v>
      </c>
      <c r="G15" s="34">
        <f t="shared" si="1"/>
        <v>0.98067366096079511</v>
      </c>
      <c r="H15" s="229"/>
      <c r="I15" s="257"/>
      <c r="J15" s="34"/>
      <c r="K15" s="229">
        <v>10</v>
      </c>
      <c r="L15" s="257">
        <v>10</v>
      </c>
      <c r="M15" s="34">
        <f t="shared" si="2"/>
        <v>1</v>
      </c>
      <c r="N15" s="229"/>
      <c r="O15" s="257"/>
      <c r="P15" s="34"/>
      <c r="Q15" s="229"/>
      <c r="R15" s="257"/>
      <c r="S15" s="34"/>
      <c r="T15" s="229">
        <f t="shared" si="5"/>
        <v>11074</v>
      </c>
      <c r="U15" s="257">
        <f t="shared" si="6"/>
        <v>11379</v>
      </c>
      <c r="V15" s="34">
        <f t="shared" si="4"/>
        <v>0.97319623868529748</v>
      </c>
    </row>
    <row r="16" spans="1:22">
      <c r="A16" s="38">
        <v>2007</v>
      </c>
      <c r="B16" s="229">
        <v>7474</v>
      </c>
      <c r="C16" s="257">
        <v>7637</v>
      </c>
      <c r="D16" s="34">
        <f t="shared" si="0"/>
        <v>0.97865654052638473</v>
      </c>
      <c r="E16" s="229">
        <v>1355</v>
      </c>
      <c r="F16" s="257">
        <v>1383</v>
      </c>
      <c r="G16" s="34">
        <f t="shared" si="1"/>
        <v>0.97975415762834417</v>
      </c>
      <c r="H16" s="229"/>
      <c r="I16" s="257"/>
      <c r="J16" s="34"/>
      <c r="K16" s="229">
        <v>1</v>
      </c>
      <c r="L16" s="257">
        <v>1</v>
      </c>
      <c r="M16" s="34">
        <f t="shared" si="2"/>
        <v>1</v>
      </c>
      <c r="N16" s="229">
        <v>2</v>
      </c>
      <c r="O16" s="257">
        <v>2</v>
      </c>
      <c r="P16" s="34">
        <f t="shared" si="3"/>
        <v>1</v>
      </c>
      <c r="Q16" s="229">
        <v>185</v>
      </c>
      <c r="R16" s="257">
        <v>211</v>
      </c>
      <c r="S16" s="34">
        <f t="shared" ref="S16:S20" si="7">IF(R16=0, "NA", Q16/R16)</f>
        <v>0.87677725118483407</v>
      </c>
      <c r="T16" s="229">
        <f t="shared" si="5"/>
        <v>9017</v>
      </c>
      <c r="U16" s="257">
        <f t="shared" si="6"/>
        <v>9234</v>
      </c>
      <c r="V16" s="34">
        <f t="shared" si="4"/>
        <v>0.97649989170457008</v>
      </c>
    </row>
    <row r="17" spans="1:26">
      <c r="A17" s="38">
        <v>2008</v>
      </c>
      <c r="B17" s="229">
        <v>5868</v>
      </c>
      <c r="C17" s="257">
        <v>5980</v>
      </c>
      <c r="D17" s="34">
        <f t="shared" si="0"/>
        <v>0.98127090301003339</v>
      </c>
      <c r="E17" s="229">
        <v>1120</v>
      </c>
      <c r="F17" s="257">
        <v>1137</v>
      </c>
      <c r="G17" s="34">
        <f t="shared" si="1"/>
        <v>0.98504837291116976</v>
      </c>
      <c r="H17" s="229">
        <v>504</v>
      </c>
      <c r="I17" s="257">
        <v>515</v>
      </c>
      <c r="J17" s="34">
        <f t="shared" ref="J17:J20" si="8">IF(I17=0, "NA", H17/I17)</f>
        <v>0.97864077669902916</v>
      </c>
      <c r="K17" s="229">
        <v>4</v>
      </c>
      <c r="L17" s="257">
        <v>4</v>
      </c>
      <c r="M17" s="34">
        <f t="shared" si="2"/>
        <v>1</v>
      </c>
      <c r="N17" s="229">
        <v>0</v>
      </c>
      <c r="O17" s="257">
        <v>1</v>
      </c>
      <c r="P17" s="34">
        <f t="shared" si="3"/>
        <v>0</v>
      </c>
      <c r="Q17" s="229">
        <v>195</v>
      </c>
      <c r="R17" s="257">
        <v>205</v>
      </c>
      <c r="S17" s="34">
        <f t="shared" si="7"/>
        <v>0.95121951219512191</v>
      </c>
      <c r="T17" s="229">
        <f t="shared" si="5"/>
        <v>7691</v>
      </c>
      <c r="U17" s="257">
        <f t="shared" si="6"/>
        <v>7842</v>
      </c>
      <c r="V17" s="34">
        <f t="shared" si="4"/>
        <v>0.98074470798265745</v>
      </c>
    </row>
    <row r="18" spans="1:26">
      <c r="A18" s="38">
        <v>2009</v>
      </c>
      <c r="B18" s="229">
        <v>4003</v>
      </c>
      <c r="C18" s="257">
        <v>4060</v>
      </c>
      <c r="D18" s="34">
        <f t="shared" si="0"/>
        <v>0.98596059113300494</v>
      </c>
      <c r="E18" s="229">
        <v>592</v>
      </c>
      <c r="F18" s="257">
        <v>600</v>
      </c>
      <c r="G18" s="34">
        <f t="shared" si="1"/>
        <v>0.98666666666666669</v>
      </c>
      <c r="H18" s="229">
        <v>347</v>
      </c>
      <c r="I18" s="257">
        <v>356</v>
      </c>
      <c r="J18" s="34">
        <f t="shared" si="8"/>
        <v>0.9747191011235955</v>
      </c>
      <c r="K18" s="229">
        <v>93</v>
      </c>
      <c r="L18" s="257">
        <v>95</v>
      </c>
      <c r="M18" s="34">
        <f t="shared" si="2"/>
        <v>0.97894736842105268</v>
      </c>
      <c r="N18" s="229">
        <v>3</v>
      </c>
      <c r="O18" s="257">
        <v>5</v>
      </c>
      <c r="P18" s="34">
        <f t="shared" si="3"/>
        <v>0.6</v>
      </c>
      <c r="Q18" s="229">
        <v>57</v>
      </c>
      <c r="R18" s="257">
        <v>64</v>
      </c>
      <c r="S18" s="34">
        <f t="shared" si="7"/>
        <v>0.890625</v>
      </c>
      <c r="T18" s="229">
        <f t="shared" si="5"/>
        <v>5095</v>
      </c>
      <c r="U18" s="257">
        <f t="shared" si="6"/>
        <v>5180</v>
      </c>
      <c r="V18" s="34">
        <f t="shared" si="4"/>
        <v>0.98359073359073357</v>
      </c>
    </row>
    <row r="19" spans="1:26">
      <c r="A19" s="38">
        <v>2010</v>
      </c>
      <c r="B19" s="229">
        <v>3963</v>
      </c>
      <c r="C19" s="257">
        <v>3993</v>
      </c>
      <c r="D19" s="34">
        <f t="shared" si="0"/>
        <v>0.99248685199098419</v>
      </c>
      <c r="E19" s="229">
        <v>608</v>
      </c>
      <c r="F19" s="257">
        <v>610</v>
      </c>
      <c r="G19" s="34">
        <f t="shared" si="1"/>
        <v>0.99672131147540988</v>
      </c>
      <c r="H19" s="229">
        <v>270</v>
      </c>
      <c r="I19" s="257">
        <v>275</v>
      </c>
      <c r="J19" s="34">
        <f t="shared" si="8"/>
        <v>0.98181818181818181</v>
      </c>
      <c r="K19" s="229">
        <v>123</v>
      </c>
      <c r="L19" s="257">
        <v>123</v>
      </c>
      <c r="M19" s="34">
        <f t="shared" si="2"/>
        <v>1</v>
      </c>
      <c r="N19" s="229">
        <v>4</v>
      </c>
      <c r="O19" s="257">
        <v>4</v>
      </c>
      <c r="P19" s="34">
        <f t="shared" si="3"/>
        <v>1</v>
      </c>
      <c r="Q19" s="229">
        <v>57</v>
      </c>
      <c r="R19" s="257">
        <v>58</v>
      </c>
      <c r="S19" s="34">
        <f t="shared" si="7"/>
        <v>0.98275862068965514</v>
      </c>
      <c r="T19" s="229">
        <f t="shared" si="5"/>
        <v>5025</v>
      </c>
      <c r="U19" s="257">
        <f t="shared" si="6"/>
        <v>5063</v>
      </c>
      <c r="V19" s="34">
        <f t="shared" si="4"/>
        <v>0.99249456843768513</v>
      </c>
    </row>
    <row r="20" spans="1:26">
      <c r="A20" s="38">
        <v>2011</v>
      </c>
      <c r="B20" s="229">
        <v>4032</v>
      </c>
      <c r="C20" s="257">
        <v>4074</v>
      </c>
      <c r="D20" s="34">
        <f t="shared" si="0"/>
        <v>0.98969072164948457</v>
      </c>
      <c r="E20" s="229">
        <v>587</v>
      </c>
      <c r="F20" s="257">
        <v>592</v>
      </c>
      <c r="G20" s="34">
        <f t="shared" si="1"/>
        <v>0.99155405405405406</v>
      </c>
      <c r="H20" s="229">
        <v>314</v>
      </c>
      <c r="I20" s="257">
        <v>321</v>
      </c>
      <c r="J20" s="34">
        <f t="shared" si="8"/>
        <v>0.97819314641744548</v>
      </c>
      <c r="K20" s="229">
        <v>124</v>
      </c>
      <c r="L20" s="257">
        <v>126</v>
      </c>
      <c r="M20" s="34">
        <f t="shared" si="2"/>
        <v>0.98412698412698407</v>
      </c>
      <c r="N20" s="229">
        <v>8</v>
      </c>
      <c r="O20" s="257">
        <v>8</v>
      </c>
      <c r="P20" s="34">
        <f t="shared" si="3"/>
        <v>1</v>
      </c>
      <c r="Q20" s="229">
        <v>222</v>
      </c>
      <c r="R20" s="257">
        <v>232</v>
      </c>
      <c r="S20" s="34">
        <f t="shared" si="7"/>
        <v>0.9568965517241379</v>
      </c>
      <c r="T20" s="229">
        <f t="shared" si="5"/>
        <v>5287</v>
      </c>
      <c r="U20" s="257">
        <f t="shared" si="6"/>
        <v>5353</v>
      </c>
      <c r="V20" s="34">
        <f t="shared" si="4"/>
        <v>0.98767046515972357</v>
      </c>
    </row>
    <row r="21" spans="1:26">
      <c r="A21" s="38">
        <v>2012</v>
      </c>
      <c r="B21" s="229">
        <v>2890</v>
      </c>
      <c r="C21" s="257">
        <v>2914</v>
      </c>
      <c r="D21" s="34">
        <f>IF(C21=0, "NA", B21/C21)</f>
        <v>0.99176389842141388</v>
      </c>
      <c r="E21" s="229">
        <v>356</v>
      </c>
      <c r="F21" s="257">
        <v>361</v>
      </c>
      <c r="G21" s="34">
        <f>IF(F21=0, "NA", E21/F21)</f>
        <v>0.98614958448753465</v>
      </c>
      <c r="H21" s="229">
        <v>189</v>
      </c>
      <c r="I21" s="257">
        <v>190</v>
      </c>
      <c r="J21" s="34">
        <f>IF(I21=0, "NA", H21/I21)</f>
        <v>0.99473684210526314</v>
      </c>
      <c r="K21" s="229">
        <v>91</v>
      </c>
      <c r="L21" s="257">
        <v>91</v>
      </c>
      <c r="M21" s="34">
        <f>IF(L21=0, "NA", K21/L21)</f>
        <v>1</v>
      </c>
      <c r="N21" s="229">
        <v>4</v>
      </c>
      <c r="O21" s="257">
        <v>4</v>
      </c>
      <c r="P21" s="34">
        <f>IF(O21=0, "NA", N21/O21)</f>
        <v>1</v>
      </c>
      <c r="Q21" s="229">
        <v>111</v>
      </c>
      <c r="R21" s="257">
        <v>118</v>
      </c>
      <c r="S21" s="34">
        <f>IF(R21=0, "NA", Q21/R21)</f>
        <v>0.94067796610169496</v>
      </c>
      <c r="T21" s="229">
        <f t="shared" si="5"/>
        <v>3641</v>
      </c>
      <c r="U21" s="257">
        <f t="shared" si="6"/>
        <v>3678</v>
      </c>
      <c r="V21" s="34">
        <f>IF(U21=0, "NA", T21/U21)</f>
        <v>0.98994018488308866</v>
      </c>
    </row>
    <row r="22" spans="1:26">
      <c r="A22" s="38">
        <v>2013</v>
      </c>
      <c r="B22" s="229">
        <v>2205</v>
      </c>
      <c r="C22" s="257">
        <v>2227</v>
      </c>
      <c r="D22" s="34">
        <f>IF(C22=0, "NA", B22/C22)</f>
        <v>0.99012123933542884</v>
      </c>
      <c r="E22" s="229">
        <v>331</v>
      </c>
      <c r="F22" s="257">
        <v>332</v>
      </c>
      <c r="G22" s="34">
        <f>IF(F22=0, "NA", E22/F22)</f>
        <v>0.99698795180722888</v>
      </c>
      <c r="H22" s="229">
        <v>139</v>
      </c>
      <c r="I22" s="257">
        <v>140</v>
      </c>
      <c r="J22" s="34">
        <f>IF(I22=0, "NA", H22/I22)</f>
        <v>0.99285714285714288</v>
      </c>
      <c r="K22" s="229">
        <v>44</v>
      </c>
      <c r="L22" s="257">
        <v>44</v>
      </c>
      <c r="M22" s="34">
        <f>IF(L22=0, "NA", K22/L22)</f>
        <v>1</v>
      </c>
      <c r="N22" s="229">
        <v>2</v>
      </c>
      <c r="O22" s="257">
        <v>2</v>
      </c>
      <c r="P22" s="34">
        <f>IF(O22=0, "NA", N22/O22)</f>
        <v>1</v>
      </c>
      <c r="Q22" s="229">
        <v>50</v>
      </c>
      <c r="R22" s="257">
        <v>51</v>
      </c>
      <c r="S22" s="34">
        <f>IF(R22=0, "NA", Q22/R22)</f>
        <v>0.98039215686274506</v>
      </c>
      <c r="T22" s="229">
        <f t="shared" si="5"/>
        <v>2771</v>
      </c>
      <c r="U22" s="257">
        <f t="shared" si="6"/>
        <v>2796</v>
      </c>
      <c r="V22" s="34">
        <f>IF(U22=0, "NA", T22/U22)</f>
        <v>0.9910586552217453</v>
      </c>
    </row>
    <row r="23" spans="1:26">
      <c r="A23" s="38">
        <v>2014</v>
      </c>
      <c r="B23" s="229">
        <v>729</v>
      </c>
      <c r="C23" s="257">
        <v>735</v>
      </c>
      <c r="D23" s="34">
        <f>IF(C23=0, "NA", B23/C23)</f>
        <v>0.99183673469387756</v>
      </c>
      <c r="E23" s="229">
        <v>132</v>
      </c>
      <c r="F23" s="257">
        <v>132</v>
      </c>
      <c r="G23" s="34">
        <f>IF(F23=0, "NA", E23/F23)</f>
        <v>1</v>
      </c>
      <c r="H23" s="229">
        <v>33</v>
      </c>
      <c r="I23" s="257">
        <v>33</v>
      </c>
      <c r="J23" s="34">
        <f>IF(I23=0, "NA", H23/I23)</f>
        <v>1</v>
      </c>
      <c r="K23" s="229">
        <v>30</v>
      </c>
      <c r="L23" s="257">
        <v>30</v>
      </c>
      <c r="M23" s="34">
        <f>IF(L23=0, "NA", K23/L23)</f>
        <v>1</v>
      </c>
      <c r="N23" s="229">
        <v>2</v>
      </c>
      <c r="O23" s="257">
        <v>2</v>
      </c>
      <c r="P23" s="34">
        <f>IF(O23=0, "NA", N23/O23)</f>
        <v>1</v>
      </c>
      <c r="Q23" s="229">
        <v>12</v>
      </c>
      <c r="R23" s="257">
        <v>13</v>
      </c>
      <c r="S23" s="34">
        <f>IF(R23=0, "NA", Q23/R23)</f>
        <v>0.92307692307692313</v>
      </c>
      <c r="T23" s="229">
        <f t="shared" si="5"/>
        <v>938</v>
      </c>
      <c r="U23" s="257">
        <f t="shared" si="6"/>
        <v>945</v>
      </c>
      <c r="V23" s="34">
        <f>IF(U23=0, "NA", T23/U23)</f>
        <v>0.99259259259259258</v>
      </c>
    </row>
    <row r="24" spans="1:26" ht="13.5" thickBot="1">
      <c r="A24" s="38">
        <v>2015</v>
      </c>
      <c r="B24" s="245">
        <v>43</v>
      </c>
      <c r="C24" s="259">
        <v>43</v>
      </c>
      <c r="D24" s="41">
        <f>IF(C24=0, "NA", B24/C24)</f>
        <v>1</v>
      </c>
      <c r="E24" s="245">
        <v>3</v>
      </c>
      <c r="F24" s="259">
        <v>3</v>
      </c>
      <c r="G24" s="41">
        <f>IF(F24=0, "NA", E24/F24)</f>
        <v>1</v>
      </c>
      <c r="H24" s="245">
        <v>3</v>
      </c>
      <c r="I24" s="259">
        <v>3</v>
      </c>
      <c r="J24" s="41">
        <f>IF(I24=0, "NA", H24/I24)</f>
        <v>1</v>
      </c>
      <c r="K24" s="245">
        <v>1</v>
      </c>
      <c r="L24" s="259">
        <v>1</v>
      </c>
      <c r="M24" s="41">
        <f>IF(L24=0, "NA", K24/L24)</f>
        <v>1</v>
      </c>
      <c r="N24" s="245"/>
      <c r="O24" s="259"/>
      <c r="P24" s="41"/>
      <c r="Q24" s="245">
        <v>4</v>
      </c>
      <c r="R24" s="259">
        <v>4</v>
      </c>
      <c r="S24" s="41">
        <f>IF(R24=0, "NA", Q24/R24)</f>
        <v>1</v>
      </c>
      <c r="T24" s="245">
        <f>SUM(Q24,N24,K24,H24,E24,B24)</f>
        <v>54</v>
      </c>
      <c r="U24" s="259">
        <f>SUM(R24,O24,L24,I24,F24,C24)</f>
        <v>54</v>
      </c>
      <c r="V24" s="41">
        <f>IF(U24=0, "NA", T24/U24)</f>
        <v>1</v>
      </c>
    </row>
    <row r="25" spans="1:26" ht="13.5" thickBot="1">
      <c r="A25" s="285" t="s">
        <v>7</v>
      </c>
      <c r="B25" s="169">
        <f>SUM(B9:B24)</f>
        <v>114568</v>
      </c>
      <c r="C25" s="169">
        <f>SUM(C9:C24)</f>
        <v>118748</v>
      </c>
      <c r="D25" s="42">
        <f>B25/C25</f>
        <v>0.9647994071479099</v>
      </c>
      <c r="E25" s="169">
        <f>SUM(E9:E24)</f>
        <v>21982</v>
      </c>
      <c r="F25" s="169">
        <f>SUM(F9:F24)</f>
        <v>22691</v>
      </c>
      <c r="G25" s="42">
        <f>E25/F25</f>
        <v>0.96875413159402401</v>
      </c>
      <c r="H25" s="169">
        <f>SUM(H9:H24)</f>
        <v>1799</v>
      </c>
      <c r="I25" s="169">
        <f>SUM(I9:I24)</f>
        <v>1833</v>
      </c>
      <c r="J25" s="42">
        <f>H25/I25</f>
        <v>0.98145117294053463</v>
      </c>
      <c r="K25" s="169">
        <f>SUM(K9:K24)</f>
        <v>589</v>
      </c>
      <c r="L25" s="169">
        <f>SUM(L9:L24)</f>
        <v>600</v>
      </c>
      <c r="M25" s="42">
        <f>K25/L25</f>
        <v>0.98166666666666669</v>
      </c>
      <c r="N25" s="169">
        <f>SUM(N9:N24)</f>
        <v>26</v>
      </c>
      <c r="O25" s="169">
        <f>SUM(O9:O24)</f>
        <v>30</v>
      </c>
      <c r="P25" s="42">
        <f>N25/O25</f>
        <v>0.8666666666666667</v>
      </c>
      <c r="Q25" s="169">
        <f>SUM(Q9:Q24)</f>
        <v>893</v>
      </c>
      <c r="R25" s="169">
        <f>SUM(R9:R24)</f>
        <v>956</v>
      </c>
      <c r="S25" s="42">
        <f>Q25/R25</f>
        <v>0.93410041841004188</v>
      </c>
      <c r="T25" s="169">
        <f>SUM(T9:T24)</f>
        <v>139857</v>
      </c>
      <c r="U25" s="169">
        <f>SUM(U9:U24)</f>
        <v>144858</v>
      </c>
      <c r="V25" s="42">
        <f>T25/U25</f>
        <v>0.96547653564180091</v>
      </c>
      <c r="W25" s="250"/>
    </row>
    <row r="26" spans="1:26">
      <c r="T26" s="280"/>
      <c r="U26" s="280"/>
      <c r="V26" s="360"/>
    </row>
    <row r="27" spans="1:26">
      <c r="A27" s="181"/>
      <c r="Q27" s="237"/>
      <c r="R27" s="237"/>
      <c r="S27" s="237"/>
      <c r="T27" s="434"/>
      <c r="U27" s="237"/>
      <c r="V27" s="237"/>
      <c r="W27" s="237"/>
    </row>
    <row r="28" spans="1:26">
      <c r="P28" s="315"/>
      <c r="Q28" s="237"/>
      <c r="R28" s="315"/>
      <c r="S28" s="237"/>
      <c r="T28" s="237"/>
      <c r="U28" s="237"/>
      <c r="V28" s="237"/>
      <c r="W28" s="237"/>
      <c r="X28" s="237"/>
      <c r="Y28" s="237"/>
      <c r="Z28" s="237"/>
    </row>
    <row r="29" spans="1:26">
      <c r="P29" s="357"/>
      <c r="Q29" s="432"/>
      <c r="R29" s="432"/>
      <c r="S29" s="432"/>
      <c r="T29" s="432"/>
      <c r="U29" s="432"/>
      <c r="V29" s="432"/>
      <c r="W29" s="432"/>
      <c r="X29" s="432"/>
      <c r="Y29" s="357"/>
      <c r="Z29" s="237"/>
    </row>
    <row r="30" spans="1:26">
      <c r="P30" s="358"/>
      <c r="Q30" s="431"/>
      <c r="R30" s="431"/>
      <c r="S30" s="431"/>
      <c r="T30" s="433"/>
      <c r="U30" s="431"/>
      <c r="V30" s="431"/>
      <c r="W30" s="433"/>
      <c r="X30" s="433"/>
      <c r="Y30" s="359"/>
      <c r="Z30" s="237"/>
    </row>
    <row r="31" spans="1:26">
      <c r="P31" s="358"/>
      <c r="Q31" s="431"/>
      <c r="R31" s="431"/>
      <c r="S31" s="431"/>
      <c r="T31" s="433"/>
      <c r="U31" s="431"/>
      <c r="V31" s="433"/>
      <c r="W31" s="433"/>
      <c r="X31" s="433"/>
      <c r="Y31" s="359"/>
      <c r="Z31" s="237"/>
    </row>
    <row r="32" spans="1:26">
      <c r="P32" s="358"/>
      <c r="Q32" s="431"/>
      <c r="R32" s="431"/>
      <c r="S32" s="431"/>
      <c r="T32" s="433"/>
      <c r="U32" s="431"/>
      <c r="V32" s="433"/>
      <c r="W32" s="433"/>
      <c r="X32" s="433"/>
      <c r="Y32" s="359"/>
      <c r="Z32" s="237"/>
    </row>
    <row r="33" spans="16:26">
      <c r="P33" s="358"/>
      <c r="Q33" s="431"/>
      <c r="R33" s="431"/>
      <c r="S33" s="431"/>
      <c r="T33" s="433"/>
      <c r="U33" s="431"/>
      <c r="V33" s="433"/>
      <c r="W33" s="433"/>
      <c r="X33" s="433"/>
      <c r="Y33" s="359"/>
      <c r="Z33" s="237"/>
    </row>
    <row r="34" spans="16:26">
      <c r="P34" s="358"/>
      <c r="Q34" s="431"/>
      <c r="R34" s="431"/>
      <c r="S34" s="431"/>
      <c r="T34" s="433"/>
      <c r="U34" s="431"/>
      <c r="V34" s="433"/>
      <c r="W34" s="433"/>
      <c r="X34" s="433"/>
      <c r="Y34" s="359"/>
      <c r="Z34" s="237"/>
    </row>
    <row r="35" spans="16:26">
      <c r="P35" s="358"/>
      <c r="Q35" s="431"/>
      <c r="R35" s="431"/>
      <c r="S35" s="431"/>
      <c r="T35" s="433"/>
      <c r="U35" s="431"/>
      <c r="V35" s="433"/>
      <c r="W35" s="433"/>
      <c r="X35" s="433"/>
      <c r="Y35" s="359"/>
      <c r="Z35" s="237"/>
    </row>
    <row r="36" spans="16:26">
      <c r="P36" s="358"/>
      <c r="Q36" s="431"/>
      <c r="R36" s="431"/>
      <c r="S36" s="431"/>
      <c r="T36" s="433"/>
      <c r="U36" s="431"/>
      <c r="V36" s="433"/>
      <c r="W36" s="433"/>
      <c r="X36" s="433"/>
      <c r="Y36" s="359"/>
      <c r="Z36" s="237"/>
    </row>
    <row r="37" spans="16:26">
      <c r="P37" s="358"/>
      <c r="Q37" s="431"/>
      <c r="R37" s="431"/>
      <c r="S37" s="431"/>
      <c r="T37" s="433"/>
      <c r="U37" s="431"/>
      <c r="V37" s="431"/>
      <c r="W37" s="431"/>
      <c r="X37" s="433"/>
      <c r="Y37" s="359"/>
      <c r="Z37" s="237"/>
    </row>
    <row r="38" spans="16:26">
      <c r="P38" s="358"/>
      <c r="Q38" s="431"/>
      <c r="R38" s="431"/>
      <c r="S38" s="431"/>
      <c r="T38" s="431"/>
      <c r="U38" s="431"/>
      <c r="V38" s="433"/>
      <c r="W38" s="431"/>
      <c r="X38" s="433"/>
      <c r="Y38" s="359"/>
      <c r="Z38" s="237"/>
    </row>
    <row r="39" spans="16:26">
      <c r="P39" s="358"/>
      <c r="Q39" s="431"/>
      <c r="R39" s="431"/>
      <c r="S39" s="431"/>
      <c r="T39" s="431"/>
      <c r="U39" s="431"/>
      <c r="V39" s="431"/>
      <c r="W39" s="431"/>
      <c r="X39" s="433"/>
      <c r="Y39" s="358"/>
      <c r="Z39" s="237"/>
    </row>
    <row r="40" spans="16:26">
      <c r="P40" s="358"/>
      <c r="Q40" s="431"/>
      <c r="R40" s="431"/>
      <c r="S40" s="431"/>
      <c r="T40" s="431"/>
      <c r="U40" s="431"/>
      <c r="V40" s="431"/>
      <c r="W40" s="431"/>
      <c r="X40" s="433"/>
      <c r="Y40" s="358"/>
      <c r="Z40" s="237"/>
    </row>
    <row r="41" spans="16:26">
      <c r="P41" s="358"/>
      <c r="Q41" s="431"/>
      <c r="R41" s="431"/>
      <c r="S41" s="431"/>
      <c r="T41" s="431"/>
      <c r="U41" s="431"/>
      <c r="V41" s="431"/>
      <c r="W41" s="431"/>
      <c r="X41" s="433"/>
      <c r="Y41" s="358"/>
      <c r="Z41" s="237"/>
    </row>
    <row r="42" spans="16:26">
      <c r="P42" s="358"/>
      <c r="Q42" s="431"/>
      <c r="R42" s="431"/>
      <c r="S42" s="431"/>
      <c r="T42" s="431"/>
      <c r="U42" s="431"/>
      <c r="V42" s="431"/>
      <c r="W42" s="431"/>
      <c r="X42" s="433"/>
      <c r="Y42" s="358"/>
      <c r="Z42" s="237"/>
    </row>
    <row r="43" spans="16:26">
      <c r="P43" s="358"/>
      <c r="Q43" s="431"/>
      <c r="R43" s="431"/>
      <c r="S43" s="431"/>
      <c r="T43" s="431"/>
      <c r="U43" s="431"/>
      <c r="V43" s="431"/>
      <c r="W43" s="431"/>
      <c r="X43" s="433"/>
      <c r="Y43" s="358"/>
      <c r="Z43" s="237"/>
    </row>
    <row r="44" spans="16:26">
      <c r="P44" s="358"/>
      <c r="Q44" s="431"/>
      <c r="R44" s="431"/>
      <c r="S44" s="431"/>
      <c r="T44" s="431"/>
      <c r="U44" s="431"/>
      <c r="V44" s="431"/>
      <c r="W44" s="431"/>
      <c r="X44" s="433"/>
      <c r="Y44" s="358"/>
      <c r="Z44" s="237"/>
    </row>
    <row r="45" spans="16:26">
      <c r="P45" s="358"/>
      <c r="Q45" s="431"/>
      <c r="R45" s="431"/>
      <c r="S45" s="431"/>
      <c r="T45" s="431"/>
      <c r="U45" s="431"/>
      <c r="V45" s="433"/>
      <c r="W45" s="431"/>
      <c r="X45" s="433"/>
      <c r="Y45" s="359"/>
      <c r="Z45" s="237"/>
    </row>
    <row r="46" spans="16:26">
      <c r="P46" s="288"/>
      <c r="Q46" s="237"/>
      <c r="R46" s="237"/>
      <c r="S46" s="237"/>
      <c r="T46" s="237"/>
      <c r="U46" s="237"/>
      <c r="V46" s="237"/>
      <c r="W46" s="237"/>
      <c r="X46" s="237"/>
      <c r="Y46" s="237"/>
      <c r="Z46" s="237"/>
    </row>
    <row r="47" spans="16:26">
      <c r="P47" s="237"/>
      <c r="Q47" s="237"/>
      <c r="R47" s="315"/>
      <c r="S47" s="237"/>
      <c r="T47" s="237"/>
      <c r="U47" s="237"/>
      <c r="V47" s="237"/>
      <c r="W47" s="237"/>
      <c r="X47" s="237"/>
      <c r="Y47" s="237"/>
      <c r="Z47" s="237"/>
    </row>
    <row r="48" spans="16:26" ht="12.75" customHeight="1">
      <c r="P48" s="237"/>
      <c r="Q48" s="432"/>
      <c r="R48" s="432"/>
      <c r="S48" s="432"/>
      <c r="T48" s="432"/>
      <c r="U48" s="432"/>
      <c r="V48" s="432"/>
      <c r="W48" s="432"/>
      <c r="X48" s="432"/>
      <c r="Y48" s="237"/>
      <c r="Z48" s="237"/>
    </row>
    <row r="49" spans="16:26">
      <c r="P49" s="237"/>
      <c r="Q49" s="431"/>
      <c r="R49" s="431"/>
      <c r="S49" s="431"/>
      <c r="T49" s="433"/>
      <c r="U49" s="431"/>
      <c r="V49" s="431"/>
      <c r="W49" s="433"/>
      <c r="X49" s="433"/>
      <c r="Y49" s="237"/>
      <c r="Z49" s="237"/>
    </row>
    <row r="50" spans="16:26">
      <c r="P50" s="315"/>
      <c r="Q50" s="431"/>
      <c r="R50" s="431"/>
      <c r="S50" s="431"/>
      <c r="T50" s="433"/>
      <c r="U50" s="431"/>
      <c r="V50" s="431"/>
      <c r="W50" s="433"/>
      <c r="X50" s="433"/>
      <c r="Y50" s="237"/>
      <c r="Z50" s="237"/>
    </row>
    <row r="51" spans="16:26">
      <c r="P51" s="357"/>
      <c r="Q51" s="431"/>
      <c r="R51" s="431"/>
      <c r="S51" s="431"/>
      <c r="T51" s="433"/>
      <c r="U51" s="431"/>
      <c r="V51" s="433"/>
      <c r="W51" s="433"/>
      <c r="X51" s="433"/>
      <c r="Y51" s="357"/>
      <c r="Z51" s="237"/>
    </row>
    <row r="52" spans="16:26">
      <c r="P52" s="358"/>
      <c r="Q52" s="431"/>
      <c r="R52" s="431"/>
      <c r="S52" s="431"/>
      <c r="T52" s="433"/>
      <c r="U52" s="431"/>
      <c r="V52" s="433"/>
      <c r="W52" s="433"/>
      <c r="X52" s="433"/>
      <c r="Y52" s="359"/>
      <c r="Z52" s="237"/>
    </row>
    <row r="53" spans="16:26">
      <c r="P53" s="358"/>
      <c r="Q53" s="431"/>
      <c r="R53" s="431"/>
      <c r="S53" s="431"/>
      <c r="T53" s="433"/>
      <c r="U53" s="431"/>
      <c r="V53" s="433"/>
      <c r="W53" s="433"/>
      <c r="X53" s="433"/>
      <c r="Y53" s="359"/>
      <c r="Z53" s="237"/>
    </row>
    <row r="54" spans="16:26">
      <c r="P54" s="358"/>
      <c r="Q54" s="431"/>
      <c r="R54" s="431"/>
      <c r="S54" s="431"/>
      <c r="T54" s="433"/>
      <c r="U54" s="431"/>
      <c r="V54" s="433"/>
      <c r="W54" s="433"/>
      <c r="X54" s="433"/>
      <c r="Y54" s="359"/>
      <c r="Z54" s="237"/>
    </row>
    <row r="55" spans="16:26">
      <c r="P55" s="358"/>
      <c r="Q55" s="431"/>
      <c r="R55" s="431"/>
      <c r="S55" s="431"/>
      <c r="T55" s="433"/>
      <c r="U55" s="431"/>
      <c r="V55" s="433"/>
      <c r="W55" s="433"/>
      <c r="X55" s="433"/>
      <c r="Y55" s="359"/>
      <c r="Z55" s="237"/>
    </row>
    <row r="56" spans="16:26">
      <c r="P56" s="358"/>
      <c r="Q56" s="431"/>
      <c r="R56" s="431"/>
      <c r="S56" s="431"/>
      <c r="T56" s="433"/>
      <c r="U56" s="431"/>
      <c r="V56" s="431"/>
      <c r="W56" s="431"/>
      <c r="X56" s="433"/>
      <c r="Y56" s="359"/>
      <c r="Z56" s="237"/>
    </row>
    <row r="57" spans="16:26">
      <c r="P57" s="358"/>
      <c r="Q57" s="431"/>
      <c r="R57" s="431"/>
      <c r="S57" s="431"/>
      <c r="T57" s="431"/>
      <c r="U57" s="431"/>
      <c r="V57" s="431"/>
      <c r="W57" s="431"/>
      <c r="X57" s="433"/>
      <c r="Y57" s="359"/>
      <c r="Z57" s="237"/>
    </row>
    <row r="58" spans="16:26">
      <c r="P58" s="358"/>
      <c r="Q58" s="431"/>
      <c r="R58" s="431"/>
      <c r="S58" s="431"/>
      <c r="T58" s="431"/>
      <c r="U58" s="431"/>
      <c r="V58" s="431"/>
      <c r="W58" s="431"/>
      <c r="X58" s="433"/>
      <c r="Y58" s="359"/>
      <c r="Z58" s="237"/>
    </row>
    <row r="59" spans="16:26">
      <c r="P59" s="358"/>
      <c r="Q59" s="431"/>
      <c r="R59" s="431"/>
      <c r="S59" s="431"/>
      <c r="T59" s="431"/>
      <c r="U59" s="431"/>
      <c r="V59" s="431"/>
      <c r="W59" s="431"/>
      <c r="X59" s="433"/>
      <c r="Y59" s="359"/>
      <c r="Z59" s="237"/>
    </row>
    <row r="60" spans="16:26">
      <c r="P60" s="358"/>
      <c r="Q60" s="431"/>
      <c r="R60" s="431"/>
      <c r="S60" s="431"/>
      <c r="T60" s="431"/>
      <c r="U60" s="431"/>
      <c r="V60" s="431"/>
      <c r="W60" s="431"/>
      <c r="X60" s="433"/>
      <c r="Y60" s="359"/>
      <c r="Z60" s="237"/>
    </row>
    <row r="61" spans="16:26">
      <c r="P61" s="358"/>
      <c r="Q61" s="431"/>
      <c r="R61" s="431"/>
      <c r="S61" s="431"/>
      <c r="T61" s="431"/>
      <c r="U61" s="431"/>
      <c r="V61" s="431"/>
      <c r="W61" s="431"/>
      <c r="X61" s="433"/>
      <c r="Y61" s="358"/>
      <c r="Z61" s="237"/>
    </row>
    <row r="62" spans="16:26">
      <c r="P62" s="358"/>
      <c r="Q62" s="431"/>
      <c r="R62" s="431"/>
      <c r="S62" s="431"/>
      <c r="T62" s="431"/>
      <c r="U62" s="431"/>
      <c r="V62" s="431"/>
      <c r="W62" s="431"/>
      <c r="X62" s="433"/>
      <c r="Y62" s="358"/>
      <c r="Z62" s="237"/>
    </row>
    <row r="63" spans="16:26">
      <c r="P63" s="358"/>
      <c r="Q63" s="431"/>
      <c r="R63" s="431"/>
      <c r="S63" s="431"/>
      <c r="T63" s="431"/>
      <c r="U63" s="431"/>
      <c r="V63" s="431"/>
      <c r="W63" s="431"/>
      <c r="X63" s="433"/>
      <c r="Y63" s="358"/>
      <c r="Z63" s="237"/>
    </row>
    <row r="64" spans="16:26">
      <c r="P64" s="358"/>
      <c r="Q64" s="431"/>
      <c r="R64" s="431"/>
      <c r="S64" s="431"/>
      <c r="T64" s="431"/>
      <c r="U64" s="431"/>
      <c r="V64" s="433"/>
      <c r="W64" s="431"/>
      <c r="X64" s="433"/>
      <c r="Y64" s="359"/>
      <c r="Z64" s="237"/>
    </row>
    <row r="65" spans="16:26">
      <c r="P65" s="358"/>
      <c r="Q65" s="358"/>
      <c r="R65" s="358"/>
      <c r="S65" s="358"/>
      <c r="T65" s="358"/>
      <c r="U65" s="358"/>
      <c r="V65" s="358"/>
      <c r="W65" s="358"/>
      <c r="X65" s="358"/>
      <c r="Y65" s="358"/>
      <c r="Z65" s="237"/>
    </row>
    <row r="66" spans="16:26">
      <c r="P66" s="358"/>
      <c r="Q66" s="358"/>
      <c r="R66" s="359"/>
      <c r="S66" s="358"/>
      <c r="T66" s="358"/>
      <c r="U66" s="358"/>
      <c r="V66" s="358"/>
      <c r="W66" s="358"/>
      <c r="X66" s="358"/>
      <c r="Y66" s="358"/>
      <c r="Z66" s="237"/>
    </row>
    <row r="67" spans="16:26">
      <c r="P67" s="358"/>
      <c r="Q67" s="359"/>
      <c r="R67" s="359"/>
      <c r="S67" s="359"/>
      <c r="T67" s="3"/>
      <c r="U67" s="358"/>
      <c r="V67" s="359"/>
      <c r="W67" s="359"/>
      <c r="X67" s="359"/>
      <c r="Y67" s="359"/>
      <c r="Z67" s="237"/>
    </row>
    <row r="68" spans="16:26">
      <c r="P68" s="237"/>
      <c r="Q68" s="237"/>
      <c r="R68" s="237"/>
      <c r="S68" s="237"/>
      <c r="T68" s="3"/>
      <c r="U68" s="237"/>
      <c r="V68" s="237"/>
      <c r="W68" s="237"/>
      <c r="X68" s="237"/>
      <c r="Y68" s="237"/>
      <c r="Z68" s="237"/>
    </row>
    <row r="69" spans="16:26">
      <c r="P69" s="237"/>
      <c r="Q69" s="237"/>
      <c r="R69" s="237"/>
      <c r="S69" s="237"/>
      <c r="T69" s="237"/>
      <c r="U69" s="237"/>
      <c r="V69" s="237"/>
      <c r="W69" s="237"/>
      <c r="X69" s="237"/>
      <c r="Y69" s="237"/>
      <c r="Z69" s="237"/>
    </row>
    <row r="70" spans="16:26">
      <c r="P70" s="237"/>
      <c r="Q70" s="237"/>
      <c r="R70" s="287"/>
      <c r="S70" s="237"/>
      <c r="T70" s="237"/>
      <c r="U70" s="237"/>
      <c r="V70" s="237"/>
      <c r="W70" s="237"/>
      <c r="X70" s="237"/>
      <c r="Y70" s="237"/>
      <c r="Z70" s="237"/>
    </row>
    <row r="71" spans="16:26">
      <c r="P71" s="237"/>
      <c r="Q71" s="237"/>
      <c r="R71" s="288"/>
      <c r="S71" s="237"/>
      <c r="T71" s="237"/>
      <c r="U71" s="237"/>
      <c r="V71" s="237"/>
      <c r="W71" s="237"/>
      <c r="X71" s="237"/>
      <c r="Y71" s="237"/>
      <c r="Z71" s="237"/>
    </row>
    <row r="72" spans="16:26">
      <c r="P72" s="237"/>
      <c r="Q72" s="237"/>
      <c r="R72" s="288"/>
      <c r="S72" s="289"/>
      <c r="T72" s="289"/>
      <c r="U72" s="237"/>
      <c r="V72" s="237"/>
      <c r="W72" s="237"/>
      <c r="X72" s="237"/>
      <c r="Y72" s="237"/>
      <c r="Z72" s="237"/>
    </row>
    <row r="73" spans="16:26">
      <c r="P73" s="237"/>
      <c r="Q73" s="237"/>
      <c r="R73" s="288"/>
      <c r="S73" s="289"/>
      <c r="T73" s="289"/>
      <c r="U73" s="237"/>
      <c r="V73" s="237"/>
      <c r="W73" s="237"/>
      <c r="X73" s="237"/>
      <c r="Y73" s="237"/>
      <c r="Z73" s="237"/>
    </row>
    <row r="74" spans="16:26">
      <c r="P74" s="237"/>
      <c r="Q74" s="237"/>
      <c r="R74" s="288"/>
      <c r="S74" s="289"/>
      <c r="T74" s="289"/>
      <c r="U74" s="237"/>
      <c r="V74" s="237"/>
      <c r="W74" s="237"/>
      <c r="X74" s="237"/>
      <c r="Y74" s="237"/>
      <c r="Z74" s="237"/>
    </row>
    <row r="75" spans="16:26">
      <c r="P75" s="237"/>
      <c r="Q75" s="237"/>
      <c r="R75" s="288"/>
      <c r="S75" s="289"/>
      <c r="T75" s="289"/>
      <c r="U75" s="237"/>
      <c r="V75" s="237"/>
      <c r="W75" s="237"/>
      <c r="X75" s="237"/>
      <c r="Y75" s="237"/>
      <c r="Z75" s="237"/>
    </row>
    <row r="76" spans="16:26">
      <c r="P76" s="237"/>
      <c r="Q76" s="237"/>
      <c r="R76" s="288"/>
      <c r="S76" s="289"/>
      <c r="T76" s="289"/>
      <c r="U76" s="237"/>
      <c r="V76" s="237"/>
      <c r="W76" s="237"/>
      <c r="X76" s="237"/>
      <c r="Y76" s="237"/>
      <c r="Z76" s="237"/>
    </row>
    <row r="77" spans="16:26">
      <c r="P77" s="237"/>
      <c r="Q77" s="237"/>
      <c r="R77" s="288"/>
      <c r="S77" s="289"/>
      <c r="T77" s="289"/>
      <c r="U77" s="237"/>
      <c r="V77" s="237"/>
      <c r="W77" s="237"/>
      <c r="X77" s="237"/>
      <c r="Y77" s="237"/>
      <c r="Z77" s="237"/>
    </row>
    <row r="78" spans="16:26">
      <c r="P78" s="237"/>
      <c r="Q78" s="237"/>
      <c r="R78" s="288"/>
      <c r="S78" s="289"/>
      <c r="T78" s="289"/>
      <c r="U78" s="237"/>
      <c r="V78" s="237"/>
      <c r="W78" s="237"/>
      <c r="X78" s="237"/>
      <c r="Y78" s="237"/>
      <c r="Z78" s="237"/>
    </row>
    <row r="79" spans="16:26">
      <c r="P79" s="237"/>
      <c r="Q79" s="237"/>
      <c r="R79" s="288"/>
      <c r="S79" s="289"/>
      <c r="T79" s="289"/>
      <c r="U79" s="237"/>
      <c r="V79" s="237"/>
      <c r="W79" s="237"/>
      <c r="X79" s="237"/>
      <c r="Y79" s="237"/>
      <c r="Z79" s="237"/>
    </row>
    <row r="80" spans="16:26">
      <c r="P80" s="237"/>
      <c r="Q80" s="237"/>
      <c r="R80" s="288"/>
      <c r="S80" s="289"/>
      <c r="T80" s="289"/>
      <c r="U80" s="237"/>
      <c r="V80" s="237"/>
      <c r="W80" s="237"/>
      <c r="X80" s="237"/>
      <c r="Y80" s="237"/>
      <c r="Z80" s="237"/>
    </row>
    <row r="81" spans="16:26">
      <c r="P81" s="237"/>
      <c r="Q81" s="237"/>
      <c r="R81" s="237"/>
      <c r="S81" s="237"/>
      <c r="T81" s="237"/>
      <c r="U81" s="237"/>
      <c r="V81" s="237"/>
      <c r="W81" s="237"/>
      <c r="X81" s="237"/>
      <c r="Y81" s="237"/>
      <c r="Z81" s="237"/>
    </row>
    <row r="82" spans="16:26">
      <c r="P82" s="237"/>
      <c r="Q82" s="237"/>
      <c r="R82" s="237"/>
      <c r="S82" s="237"/>
      <c r="T82" s="237"/>
      <c r="U82" s="237"/>
      <c r="V82" s="237"/>
      <c r="W82" s="237"/>
      <c r="X82" s="237"/>
      <c r="Y82" s="237"/>
      <c r="Z82" s="237"/>
    </row>
    <row r="83" spans="16:26">
      <c r="P83" s="237"/>
      <c r="Q83" s="237"/>
      <c r="R83" s="237"/>
      <c r="S83" s="237"/>
      <c r="T83" s="237"/>
      <c r="U83" s="237"/>
      <c r="V83" s="237"/>
      <c r="W83" s="237"/>
      <c r="X83" s="237"/>
      <c r="Y83" s="237"/>
      <c r="Z83" s="237"/>
    </row>
    <row r="84" spans="16:26">
      <c r="P84" s="237"/>
      <c r="Q84" s="237"/>
      <c r="R84" s="237"/>
      <c r="S84" s="237"/>
      <c r="T84" s="237"/>
      <c r="U84" s="237"/>
      <c r="V84" s="237"/>
      <c r="W84" s="237"/>
      <c r="X84" s="237"/>
      <c r="Y84" s="237"/>
      <c r="Z84" s="237"/>
    </row>
    <row r="85" spans="16:26">
      <c r="P85" s="237"/>
      <c r="Q85" s="237"/>
      <c r="R85" s="237"/>
      <c r="S85" s="237"/>
      <c r="T85" s="237"/>
      <c r="U85" s="237"/>
      <c r="V85" s="237"/>
      <c r="W85" s="237"/>
      <c r="X85" s="237"/>
      <c r="Y85" s="237"/>
      <c r="Z85" s="237"/>
    </row>
    <row r="86" spans="16:26">
      <c r="P86" s="237"/>
      <c r="Q86" s="237"/>
      <c r="R86" s="237"/>
      <c r="S86" s="237"/>
      <c r="T86" s="237"/>
      <c r="U86" s="237"/>
      <c r="V86" s="237"/>
      <c r="W86" s="237"/>
      <c r="X86" s="237"/>
      <c r="Y86" s="237"/>
      <c r="Z86" s="237"/>
    </row>
    <row r="94" spans="16:26">
      <c r="W94" s="289"/>
    </row>
    <row r="95" spans="16:26">
      <c r="W95" s="288"/>
    </row>
    <row r="96" spans="16:26">
      <c r="W96" s="289"/>
    </row>
    <row r="97" spans="23:23">
      <c r="W97" s="289"/>
    </row>
    <row r="98" spans="23:23">
      <c r="W98" s="289"/>
    </row>
    <row r="99" spans="23:23">
      <c r="W99" s="289"/>
    </row>
    <row r="100" spans="23:23">
      <c r="W100" s="289"/>
    </row>
    <row r="101" spans="23:23">
      <c r="W101" s="289"/>
    </row>
    <row r="102" spans="23:23">
      <c r="W102" s="289"/>
    </row>
    <row r="103" spans="23:23">
      <c r="W103" s="289"/>
    </row>
    <row r="104" spans="23:23">
      <c r="W104" s="289"/>
    </row>
    <row r="105" spans="23:23">
      <c r="W105" s="289"/>
    </row>
    <row r="106" spans="23:23">
      <c r="W106" s="289"/>
    </row>
    <row r="107" spans="23:23">
      <c r="W107" s="289"/>
    </row>
    <row r="108" spans="23:23">
      <c r="W108" s="237"/>
    </row>
    <row r="109" spans="23:23">
      <c r="W109" s="237"/>
    </row>
    <row r="110" spans="23:23">
      <c r="W110" s="237"/>
    </row>
    <row r="111" spans="23:23">
      <c r="W111" s="237"/>
    </row>
    <row r="112" spans="23:23">
      <c r="W112" s="237"/>
    </row>
    <row r="113" spans="23:23">
      <c r="W113" s="237"/>
    </row>
    <row r="114" spans="23:23">
      <c r="W114" s="237"/>
    </row>
    <row r="115" spans="23:23">
      <c r="W115" s="237"/>
    </row>
    <row r="116" spans="23:23">
      <c r="W116" s="237"/>
    </row>
    <row r="117" spans="23:23">
      <c r="W117" s="237"/>
    </row>
    <row r="118" spans="23:23">
      <c r="W118" s="237"/>
    </row>
    <row r="119" spans="23:23">
      <c r="W119" s="237"/>
    </row>
    <row r="120" spans="23:23" ht="12.75" customHeight="1">
      <c r="W120" s="237"/>
    </row>
    <row r="121" spans="23:23" ht="12.75" customHeight="1">
      <c r="W121" s="237"/>
    </row>
    <row r="122" spans="23:23" ht="12.75" customHeight="1">
      <c r="W122" s="237"/>
    </row>
    <row r="123" spans="23:23" ht="12.75" customHeight="1">
      <c r="W123" s="237"/>
    </row>
    <row r="124" spans="23:23">
      <c r="W124" s="237"/>
    </row>
    <row r="125" spans="23:23">
      <c r="W125" s="237"/>
    </row>
    <row r="126" spans="23:23">
      <c r="W126" s="237"/>
    </row>
    <row r="127" spans="23:23">
      <c r="W127" s="237"/>
    </row>
    <row r="128" spans="23:23">
      <c r="W128" s="237"/>
    </row>
    <row r="129" spans="23:23">
      <c r="W129" s="237"/>
    </row>
  </sheetData>
  <mergeCells count="9">
    <mergeCell ref="A4:R5"/>
    <mergeCell ref="E7:G7"/>
    <mergeCell ref="H7:J7"/>
    <mergeCell ref="T7:V7"/>
    <mergeCell ref="N7:P7"/>
    <mergeCell ref="Q7:S7"/>
    <mergeCell ref="K7:M7"/>
    <mergeCell ref="A7:A8"/>
    <mergeCell ref="B7:D7"/>
  </mergeCells>
  <phoneticPr fontId="0" type="noConversion"/>
  <pageMargins left="0.75" right="0.75" top="1" bottom="1" header="0.5" footer="0.5"/>
  <pageSetup scale="46" orientation="portrait" r:id="rId1"/>
  <headerFooter alignWithMargins="0">
    <oddFooter>&amp;C&amp;14B-&amp;P-4</oddFooter>
  </headerFooter>
  <ignoredErrors>
    <ignoredError sqref="D25:Y25 D26:S26 W26:Y26"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126"/>
  <sheetViews>
    <sheetView zoomScaleNormal="100" workbookViewId="0"/>
  </sheetViews>
  <sheetFormatPr defaultRowHeight="12.75"/>
  <cols>
    <col min="1" max="1" width="9.85546875" style="37" customWidth="1"/>
    <col min="2" max="2" width="9.42578125" style="37" customWidth="1"/>
    <col min="3" max="3" width="8.7109375" style="37" bestFit="1" customWidth="1"/>
    <col min="4" max="4" width="8.42578125" style="37" customWidth="1"/>
    <col min="5" max="5" width="9.42578125" style="37" bestFit="1" customWidth="1"/>
    <col min="6" max="6" width="8.7109375" style="37" bestFit="1" customWidth="1"/>
    <col min="7" max="7" width="8.140625" style="37" customWidth="1"/>
    <col min="8" max="8" width="9.42578125" style="37" bestFit="1" customWidth="1"/>
    <col min="9" max="9" width="8.7109375" style="37" bestFit="1" customWidth="1"/>
    <col min="10" max="10" width="8.5703125" style="37" customWidth="1"/>
    <col min="11" max="11" width="9.42578125" style="37" bestFit="1" customWidth="1"/>
    <col min="12" max="12" width="8.7109375" style="37" bestFit="1" customWidth="1"/>
    <col min="13" max="13" width="8.28515625" style="37" customWidth="1"/>
    <col min="14" max="14" width="9.5703125" style="37" bestFit="1" customWidth="1"/>
    <col min="15" max="15" width="8.28515625" style="37" bestFit="1" customWidth="1"/>
    <col min="16" max="16" width="7.7109375" style="37" customWidth="1"/>
    <col min="17" max="18" width="9" style="37" customWidth="1"/>
    <col min="19" max="19" width="7.7109375" style="37" customWidth="1"/>
    <col min="20" max="21" width="9.140625" style="37"/>
    <col min="22" max="22" width="9.42578125" style="37" customWidth="1"/>
    <col min="23" max="16384" width="9.140625" style="37"/>
  </cols>
  <sheetData>
    <row r="1" spans="1:22" ht="26.25">
      <c r="A1" s="227" t="s">
        <v>165</v>
      </c>
    </row>
    <row r="2" spans="1:22" ht="18">
      <c r="A2" s="32" t="s">
        <v>185</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5" customHeight="1">
      <c r="A4" s="542" t="s">
        <v>203</v>
      </c>
      <c r="B4" s="542"/>
      <c r="C4" s="542"/>
      <c r="D4" s="542"/>
      <c r="E4" s="542"/>
      <c r="F4" s="542"/>
      <c r="G4" s="542"/>
      <c r="H4" s="542"/>
      <c r="I4" s="542"/>
      <c r="J4" s="542"/>
      <c r="K4" s="542"/>
      <c r="L4" s="542"/>
      <c r="M4" s="542"/>
      <c r="N4" s="542"/>
      <c r="O4" s="542"/>
      <c r="P4" s="542"/>
      <c r="Q4" s="542"/>
      <c r="R4" s="542"/>
      <c r="S4" s="542"/>
      <c r="T4" s="542"/>
      <c r="U4" s="542"/>
      <c r="V4" s="542"/>
    </row>
    <row r="5" spans="1:22" ht="15" customHeight="1">
      <c r="A5" s="542"/>
      <c r="B5" s="542"/>
      <c r="C5" s="542"/>
      <c r="D5" s="542"/>
      <c r="E5" s="542"/>
      <c r="F5" s="542"/>
      <c r="G5" s="542"/>
      <c r="H5" s="542"/>
      <c r="I5" s="542"/>
      <c r="J5" s="542"/>
      <c r="K5" s="542"/>
      <c r="L5" s="542"/>
      <c r="M5" s="542"/>
      <c r="N5" s="542"/>
      <c r="O5" s="542"/>
      <c r="P5" s="542"/>
      <c r="Q5" s="542"/>
      <c r="R5" s="542"/>
      <c r="S5" s="542"/>
      <c r="T5" s="542"/>
      <c r="U5" s="542"/>
      <c r="V5" s="542"/>
    </row>
    <row r="6" spans="1:22" ht="15" thickBot="1">
      <c r="A6" s="33"/>
      <c r="B6" s="33"/>
      <c r="C6" s="33"/>
      <c r="D6" s="33"/>
      <c r="E6" s="33"/>
      <c r="F6" s="33"/>
      <c r="G6" s="33"/>
      <c r="H6" s="33"/>
      <c r="I6" s="33"/>
      <c r="J6" s="33"/>
      <c r="K6" s="33"/>
      <c r="L6" s="33"/>
      <c r="M6" s="33"/>
      <c r="N6" s="33"/>
      <c r="O6" s="33"/>
      <c r="P6" s="33"/>
    </row>
    <row r="7" spans="1:22" ht="12.75" customHeight="1">
      <c r="A7" s="528" t="s">
        <v>8</v>
      </c>
      <c r="B7" s="539" t="s">
        <v>13</v>
      </c>
      <c r="C7" s="537"/>
      <c r="D7" s="538"/>
      <c r="E7" s="536" t="s">
        <v>112</v>
      </c>
      <c r="F7" s="537"/>
      <c r="G7" s="538"/>
      <c r="H7" s="536" t="s">
        <v>114</v>
      </c>
      <c r="I7" s="537"/>
      <c r="J7" s="538"/>
      <c r="K7" s="536" t="s">
        <v>111</v>
      </c>
      <c r="L7" s="537"/>
      <c r="M7" s="538"/>
      <c r="N7" s="536" t="s">
        <v>113</v>
      </c>
      <c r="O7" s="537"/>
      <c r="P7" s="538"/>
      <c r="Q7" s="536" t="s">
        <v>115</v>
      </c>
      <c r="R7" s="537"/>
      <c r="S7" s="538"/>
      <c r="T7" s="536" t="s">
        <v>7</v>
      </c>
      <c r="U7" s="537"/>
      <c r="V7" s="538"/>
    </row>
    <row r="8" spans="1:22" s="182" customFormat="1" ht="26.25" customHeight="1" thickBot="1">
      <c r="A8" s="529"/>
      <c r="B8" s="233" t="s">
        <v>16</v>
      </c>
      <c r="C8" s="234" t="s">
        <v>10</v>
      </c>
      <c r="D8" s="235" t="s">
        <v>17</v>
      </c>
      <c r="E8" s="316" t="s">
        <v>16</v>
      </c>
      <c r="F8" s="234" t="s">
        <v>10</v>
      </c>
      <c r="G8" s="235" t="s">
        <v>17</v>
      </c>
      <c r="H8" s="316" t="s">
        <v>16</v>
      </c>
      <c r="I8" s="234" t="s">
        <v>10</v>
      </c>
      <c r="J8" s="235" t="s">
        <v>17</v>
      </c>
      <c r="K8" s="316" t="s">
        <v>16</v>
      </c>
      <c r="L8" s="234" t="s">
        <v>10</v>
      </c>
      <c r="M8" s="235" t="s">
        <v>17</v>
      </c>
      <c r="N8" s="316" t="s">
        <v>16</v>
      </c>
      <c r="O8" s="234" t="s">
        <v>10</v>
      </c>
      <c r="P8" s="235" t="s">
        <v>17</v>
      </c>
      <c r="Q8" s="316" t="s">
        <v>16</v>
      </c>
      <c r="R8" s="234" t="s">
        <v>10</v>
      </c>
      <c r="S8" s="235" t="s">
        <v>17</v>
      </c>
      <c r="T8" s="316" t="s">
        <v>16</v>
      </c>
      <c r="U8" s="234" t="s">
        <v>10</v>
      </c>
      <c r="V8" s="235" t="s">
        <v>17</v>
      </c>
    </row>
    <row r="9" spans="1:22">
      <c r="A9" s="38">
        <v>2000</v>
      </c>
      <c r="B9" s="248">
        <v>1188</v>
      </c>
      <c r="C9" s="262">
        <v>1365</v>
      </c>
      <c r="D9" s="247">
        <f t="shared" ref="D9:D20" si="0">IF(C9=0, "NA", B9/C9)</f>
        <v>0.87032967032967035</v>
      </c>
      <c r="E9" s="248">
        <v>197</v>
      </c>
      <c r="F9" s="262">
        <v>221</v>
      </c>
      <c r="G9" s="247">
        <f t="shared" ref="G9:G20" si="1">IF(F9=0, "NA", E9/F9)</f>
        <v>0.89140271493212675</v>
      </c>
      <c r="H9" s="248"/>
      <c r="I9" s="262"/>
      <c r="J9" s="34"/>
      <c r="K9" s="248"/>
      <c r="L9" s="262"/>
      <c r="M9" s="247"/>
      <c r="N9" s="248"/>
      <c r="O9" s="262"/>
      <c r="P9" s="247"/>
      <c r="Q9" s="248"/>
      <c r="R9" s="262"/>
      <c r="S9" s="247"/>
      <c r="T9" s="248">
        <f>SUM(Q9,N9,K9,H9,E9,B9)</f>
        <v>1385</v>
      </c>
      <c r="U9" s="262">
        <f>SUM(R9,O9,L9,I9,F9,C9)</f>
        <v>1586</v>
      </c>
      <c r="V9" s="247">
        <f t="shared" ref="V9:V20" si="2">IF(U9=0, "NA", T9/U9)</f>
        <v>0.87326607818411095</v>
      </c>
    </row>
    <row r="10" spans="1:22">
      <c r="A10" s="38">
        <v>2001</v>
      </c>
      <c r="B10" s="229">
        <v>2396</v>
      </c>
      <c r="C10" s="257">
        <v>2604</v>
      </c>
      <c r="D10" s="34">
        <f t="shared" si="0"/>
        <v>0.92012288786482332</v>
      </c>
      <c r="E10" s="229">
        <v>463</v>
      </c>
      <c r="F10" s="257">
        <v>496</v>
      </c>
      <c r="G10" s="34">
        <f t="shared" si="1"/>
        <v>0.93346774193548387</v>
      </c>
      <c r="H10" s="229"/>
      <c r="I10" s="257"/>
      <c r="J10" s="34"/>
      <c r="K10" s="229"/>
      <c r="L10" s="257"/>
      <c r="M10" s="34"/>
      <c r="N10" s="229"/>
      <c r="O10" s="257"/>
      <c r="P10" s="34"/>
      <c r="Q10" s="229"/>
      <c r="R10" s="257"/>
      <c r="S10" s="34"/>
      <c r="T10" s="229">
        <f t="shared" ref="T10:U23" si="3">SUM(Q10,N10,K10,H10,E10,B10)</f>
        <v>2859</v>
      </c>
      <c r="U10" s="257">
        <f t="shared" si="3"/>
        <v>3100</v>
      </c>
      <c r="V10" s="34">
        <f t="shared" si="2"/>
        <v>0.92225806451612902</v>
      </c>
    </row>
    <row r="11" spans="1:22">
      <c r="A11" s="38">
        <v>2002</v>
      </c>
      <c r="B11" s="229">
        <v>1972</v>
      </c>
      <c r="C11" s="257">
        <v>2134</v>
      </c>
      <c r="D11" s="34">
        <f t="shared" si="0"/>
        <v>0.9240862230552952</v>
      </c>
      <c r="E11" s="229">
        <v>392</v>
      </c>
      <c r="F11" s="257">
        <v>414</v>
      </c>
      <c r="G11" s="34">
        <f t="shared" si="1"/>
        <v>0.9468599033816425</v>
      </c>
      <c r="H11" s="229"/>
      <c r="I11" s="257"/>
      <c r="J11" s="34"/>
      <c r="K11" s="229">
        <v>1</v>
      </c>
      <c r="L11" s="257">
        <v>2</v>
      </c>
      <c r="M11" s="34">
        <f t="shared" ref="M11:M20" si="4">IF(L11=0, "NA", K11/L11)</f>
        <v>0.5</v>
      </c>
      <c r="N11" s="229"/>
      <c r="O11" s="257"/>
      <c r="P11" s="34"/>
      <c r="Q11" s="229"/>
      <c r="R11" s="257"/>
      <c r="S11" s="34"/>
      <c r="T11" s="229">
        <f t="shared" si="3"/>
        <v>2365</v>
      </c>
      <c r="U11" s="257">
        <f t="shared" si="3"/>
        <v>2550</v>
      </c>
      <c r="V11" s="34">
        <f t="shared" si="2"/>
        <v>0.9274509803921569</v>
      </c>
    </row>
    <row r="12" spans="1:22">
      <c r="A12" s="38">
        <v>2003</v>
      </c>
      <c r="B12" s="229">
        <v>1660</v>
      </c>
      <c r="C12" s="257">
        <v>1777</v>
      </c>
      <c r="D12" s="34">
        <f t="shared" si="0"/>
        <v>0.93415869442881261</v>
      </c>
      <c r="E12" s="229">
        <v>340</v>
      </c>
      <c r="F12" s="257">
        <v>362</v>
      </c>
      <c r="G12" s="34">
        <f t="shared" si="1"/>
        <v>0.93922651933701662</v>
      </c>
      <c r="H12" s="229"/>
      <c r="I12" s="257"/>
      <c r="J12" s="34"/>
      <c r="K12" s="229">
        <v>3</v>
      </c>
      <c r="L12" s="257">
        <v>3</v>
      </c>
      <c r="M12" s="34">
        <f t="shared" si="4"/>
        <v>1</v>
      </c>
      <c r="N12" s="229"/>
      <c r="O12" s="257"/>
      <c r="P12" s="34"/>
      <c r="Q12" s="229"/>
      <c r="R12" s="257"/>
      <c r="S12" s="34"/>
      <c r="T12" s="229">
        <f t="shared" si="3"/>
        <v>2003</v>
      </c>
      <c r="U12" s="257">
        <f t="shared" si="3"/>
        <v>2142</v>
      </c>
      <c r="V12" s="34">
        <f t="shared" si="2"/>
        <v>0.93510737628384688</v>
      </c>
    </row>
    <row r="13" spans="1:22">
      <c r="A13" s="38">
        <v>2004</v>
      </c>
      <c r="B13" s="229">
        <v>1361</v>
      </c>
      <c r="C13" s="257">
        <v>1436</v>
      </c>
      <c r="D13" s="34">
        <f t="shared" si="0"/>
        <v>0.9477715877437326</v>
      </c>
      <c r="E13" s="229">
        <v>313</v>
      </c>
      <c r="F13" s="257">
        <v>324</v>
      </c>
      <c r="G13" s="34">
        <f t="shared" si="1"/>
        <v>0.96604938271604934</v>
      </c>
      <c r="H13" s="229"/>
      <c r="I13" s="257"/>
      <c r="J13" s="34"/>
      <c r="K13" s="229">
        <v>1</v>
      </c>
      <c r="L13" s="257">
        <v>1</v>
      </c>
      <c r="M13" s="34">
        <f t="shared" si="4"/>
        <v>1</v>
      </c>
      <c r="N13" s="229"/>
      <c r="O13" s="257"/>
      <c r="P13" s="34"/>
      <c r="Q13" s="229"/>
      <c r="R13" s="257"/>
      <c r="S13" s="34"/>
      <c r="T13" s="229">
        <f t="shared" si="3"/>
        <v>1675</v>
      </c>
      <c r="U13" s="257">
        <f t="shared" si="3"/>
        <v>1761</v>
      </c>
      <c r="V13" s="34">
        <f t="shared" si="2"/>
        <v>0.95116411130039746</v>
      </c>
    </row>
    <row r="14" spans="1:22">
      <c r="A14" s="38">
        <v>2005</v>
      </c>
      <c r="B14" s="229">
        <v>1185</v>
      </c>
      <c r="C14" s="257">
        <v>1255</v>
      </c>
      <c r="D14" s="34">
        <f t="shared" si="0"/>
        <v>0.94422310756972117</v>
      </c>
      <c r="E14" s="229">
        <v>271</v>
      </c>
      <c r="F14" s="257">
        <v>287</v>
      </c>
      <c r="G14" s="34">
        <f t="shared" si="1"/>
        <v>0.94425087108013939</v>
      </c>
      <c r="H14" s="229"/>
      <c r="I14" s="257"/>
      <c r="J14" s="34"/>
      <c r="K14" s="229">
        <v>1</v>
      </c>
      <c r="L14" s="257">
        <v>1</v>
      </c>
      <c r="M14" s="34">
        <f t="shared" si="4"/>
        <v>1</v>
      </c>
      <c r="N14" s="229"/>
      <c r="O14" s="257"/>
      <c r="P14" s="34"/>
      <c r="Q14" s="229"/>
      <c r="R14" s="257"/>
      <c r="S14" s="34"/>
      <c r="T14" s="229">
        <f t="shared" si="3"/>
        <v>1457</v>
      </c>
      <c r="U14" s="257">
        <f t="shared" si="3"/>
        <v>1543</v>
      </c>
      <c r="V14" s="34">
        <f t="shared" si="2"/>
        <v>0.94426441996111476</v>
      </c>
    </row>
    <row r="15" spans="1:22">
      <c r="A15" s="38">
        <v>2006</v>
      </c>
      <c r="B15" s="229">
        <v>930</v>
      </c>
      <c r="C15" s="257">
        <v>978</v>
      </c>
      <c r="D15" s="34">
        <f t="shared" si="0"/>
        <v>0.95092024539877296</v>
      </c>
      <c r="E15" s="229">
        <v>166</v>
      </c>
      <c r="F15" s="257">
        <v>172</v>
      </c>
      <c r="G15" s="34">
        <f t="shared" si="1"/>
        <v>0.96511627906976749</v>
      </c>
      <c r="H15" s="229"/>
      <c r="I15" s="257"/>
      <c r="J15" s="34"/>
      <c r="K15" s="229"/>
      <c r="L15" s="257"/>
      <c r="M15" s="34"/>
      <c r="N15" s="229"/>
      <c r="O15" s="257"/>
      <c r="P15" s="34"/>
      <c r="Q15" s="229"/>
      <c r="R15" s="257"/>
      <c r="S15" s="34"/>
      <c r="T15" s="229">
        <f t="shared" si="3"/>
        <v>1096</v>
      </c>
      <c r="U15" s="257">
        <f t="shared" si="3"/>
        <v>1150</v>
      </c>
      <c r="V15" s="34">
        <f t="shared" si="2"/>
        <v>0.95304347826086955</v>
      </c>
    </row>
    <row r="16" spans="1:22">
      <c r="A16" s="38">
        <v>2007</v>
      </c>
      <c r="B16" s="229">
        <v>646</v>
      </c>
      <c r="C16" s="257">
        <v>682</v>
      </c>
      <c r="D16" s="34">
        <f t="shared" si="0"/>
        <v>0.94721407624633436</v>
      </c>
      <c r="E16" s="229">
        <v>123</v>
      </c>
      <c r="F16" s="257">
        <v>124</v>
      </c>
      <c r="G16" s="34">
        <f t="shared" si="1"/>
        <v>0.99193548387096775</v>
      </c>
      <c r="H16" s="229"/>
      <c r="I16" s="257"/>
      <c r="J16" s="34"/>
      <c r="K16" s="229"/>
      <c r="L16" s="257"/>
      <c r="M16" s="34"/>
      <c r="N16" s="229"/>
      <c r="O16" s="257"/>
      <c r="P16" s="34"/>
      <c r="Q16" s="229">
        <v>20</v>
      </c>
      <c r="R16" s="257">
        <v>23</v>
      </c>
      <c r="S16" s="34">
        <f t="shared" ref="S16:S20" si="5">IF(R16=0, "NA", Q16/R16)</f>
        <v>0.86956521739130432</v>
      </c>
      <c r="T16" s="229">
        <f t="shared" si="3"/>
        <v>789</v>
      </c>
      <c r="U16" s="257">
        <f t="shared" si="3"/>
        <v>829</v>
      </c>
      <c r="V16" s="34">
        <f t="shared" si="2"/>
        <v>0.95174909529553675</v>
      </c>
    </row>
    <row r="17" spans="1:25">
      <c r="A17" s="38">
        <v>2008</v>
      </c>
      <c r="B17" s="229">
        <v>504</v>
      </c>
      <c r="C17" s="257">
        <v>517</v>
      </c>
      <c r="D17" s="34">
        <f t="shared" si="0"/>
        <v>0.97485493230174081</v>
      </c>
      <c r="E17" s="229">
        <v>107</v>
      </c>
      <c r="F17" s="257">
        <v>110</v>
      </c>
      <c r="G17" s="34">
        <f t="shared" si="1"/>
        <v>0.97272727272727277</v>
      </c>
      <c r="H17" s="229">
        <v>53</v>
      </c>
      <c r="I17" s="257">
        <v>60</v>
      </c>
      <c r="J17" s="34">
        <f t="shared" ref="J17:J20" si="6">IF(I17=0, "NA", H17/I17)</f>
        <v>0.8833333333333333</v>
      </c>
      <c r="K17" s="229"/>
      <c r="L17" s="257"/>
      <c r="M17" s="34"/>
      <c r="N17" s="229">
        <v>1</v>
      </c>
      <c r="O17" s="257">
        <v>1</v>
      </c>
      <c r="P17" s="34">
        <f t="shared" ref="P17:P20" si="7">IF(O17=0, "NA", N17/O17)</f>
        <v>1</v>
      </c>
      <c r="Q17" s="229">
        <v>28</v>
      </c>
      <c r="R17" s="257">
        <v>33</v>
      </c>
      <c r="S17" s="34">
        <f t="shared" si="5"/>
        <v>0.84848484848484851</v>
      </c>
      <c r="T17" s="229">
        <f t="shared" si="3"/>
        <v>693</v>
      </c>
      <c r="U17" s="257">
        <f t="shared" si="3"/>
        <v>721</v>
      </c>
      <c r="V17" s="34">
        <f t="shared" si="2"/>
        <v>0.96116504854368934</v>
      </c>
    </row>
    <row r="18" spans="1:25">
      <c r="A18" s="38">
        <v>2009</v>
      </c>
      <c r="B18" s="229">
        <v>369</v>
      </c>
      <c r="C18" s="257">
        <v>376</v>
      </c>
      <c r="D18" s="34">
        <f t="shared" si="0"/>
        <v>0.9813829787234043</v>
      </c>
      <c r="E18" s="229">
        <v>59</v>
      </c>
      <c r="F18" s="257">
        <v>60</v>
      </c>
      <c r="G18" s="34">
        <f t="shared" si="1"/>
        <v>0.98333333333333328</v>
      </c>
      <c r="H18" s="229">
        <v>47</v>
      </c>
      <c r="I18" s="257">
        <v>48</v>
      </c>
      <c r="J18" s="34">
        <f t="shared" si="6"/>
        <v>0.97916666666666663</v>
      </c>
      <c r="K18" s="229">
        <v>9</v>
      </c>
      <c r="L18" s="257">
        <v>10</v>
      </c>
      <c r="M18" s="34">
        <f t="shared" si="4"/>
        <v>0.9</v>
      </c>
      <c r="N18" s="229">
        <v>2</v>
      </c>
      <c r="O18" s="257">
        <v>2</v>
      </c>
      <c r="P18" s="34">
        <f t="shared" si="7"/>
        <v>1</v>
      </c>
      <c r="Q18" s="229">
        <v>10</v>
      </c>
      <c r="R18" s="257">
        <v>10</v>
      </c>
      <c r="S18" s="34">
        <f t="shared" si="5"/>
        <v>1</v>
      </c>
      <c r="T18" s="229">
        <f t="shared" si="3"/>
        <v>496</v>
      </c>
      <c r="U18" s="257">
        <f t="shared" si="3"/>
        <v>506</v>
      </c>
      <c r="V18" s="34">
        <f t="shared" si="2"/>
        <v>0.98023715415019763</v>
      </c>
    </row>
    <row r="19" spans="1:25">
      <c r="A19" s="38">
        <v>2010</v>
      </c>
      <c r="B19" s="229">
        <v>374</v>
      </c>
      <c r="C19" s="257">
        <v>381</v>
      </c>
      <c r="D19" s="34">
        <f t="shared" si="0"/>
        <v>0.98162729658792647</v>
      </c>
      <c r="E19" s="229">
        <v>46</v>
      </c>
      <c r="F19" s="257">
        <v>47</v>
      </c>
      <c r="G19" s="34">
        <f t="shared" si="1"/>
        <v>0.97872340425531912</v>
      </c>
      <c r="H19" s="229">
        <v>43</v>
      </c>
      <c r="I19" s="257">
        <v>43</v>
      </c>
      <c r="J19" s="34">
        <f t="shared" si="6"/>
        <v>1</v>
      </c>
      <c r="K19" s="229">
        <v>45</v>
      </c>
      <c r="L19" s="257">
        <v>45</v>
      </c>
      <c r="M19" s="34">
        <f t="shared" si="4"/>
        <v>1</v>
      </c>
      <c r="N19" s="229">
        <v>4</v>
      </c>
      <c r="O19" s="257">
        <v>4</v>
      </c>
      <c r="P19" s="34">
        <f t="shared" si="7"/>
        <v>1</v>
      </c>
      <c r="Q19" s="229">
        <v>24</v>
      </c>
      <c r="R19" s="257">
        <v>26</v>
      </c>
      <c r="S19" s="34">
        <f t="shared" si="5"/>
        <v>0.92307692307692313</v>
      </c>
      <c r="T19" s="229">
        <f t="shared" si="3"/>
        <v>536</v>
      </c>
      <c r="U19" s="257">
        <f t="shared" si="3"/>
        <v>546</v>
      </c>
      <c r="V19" s="34">
        <f t="shared" si="2"/>
        <v>0.98168498168498164</v>
      </c>
    </row>
    <row r="20" spans="1:25">
      <c r="A20" s="38">
        <v>2011</v>
      </c>
      <c r="B20" s="229">
        <v>377</v>
      </c>
      <c r="C20" s="257">
        <v>383</v>
      </c>
      <c r="D20" s="34">
        <f t="shared" si="0"/>
        <v>0.98433420365535251</v>
      </c>
      <c r="E20" s="229">
        <v>54</v>
      </c>
      <c r="F20" s="257">
        <v>54</v>
      </c>
      <c r="G20" s="34">
        <f t="shared" si="1"/>
        <v>1</v>
      </c>
      <c r="H20" s="229">
        <v>53</v>
      </c>
      <c r="I20" s="257">
        <v>53</v>
      </c>
      <c r="J20" s="34">
        <f t="shared" si="6"/>
        <v>1</v>
      </c>
      <c r="K20" s="229">
        <v>29</v>
      </c>
      <c r="L20" s="257">
        <v>30</v>
      </c>
      <c r="M20" s="34">
        <f t="shared" si="4"/>
        <v>0.96666666666666667</v>
      </c>
      <c r="N20" s="229">
        <v>4</v>
      </c>
      <c r="O20" s="257">
        <v>4</v>
      </c>
      <c r="P20" s="34">
        <f t="shared" si="7"/>
        <v>1</v>
      </c>
      <c r="Q20" s="229">
        <v>74</v>
      </c>
      <c r="R20" s="257">
        <v>76</v>
      </c>
      <c r="S20" s="34">
        <f t="shared" si="5"/>
        <v>0.97368421052631582</v>
      </c>
      <c r="T20" s="229">
        <f t="shared" si="3"/>
        <v>591</v>
      </c>
      <c r="U20" s="257">
        <f t="shared" si="3"/>
        <v>600</v>
      </c>
      <c r="V20" s="34">
        <f t="shared" si="2"/>
        <v>0.98499999999999999</v>
      </c>
    </row>
    <row r="21" spans="1:25">
      <c r="A21" s="38">
        <v>2012</v>
      </c>
      <c r="B21" s="229">
        <v>227</v>
      </c>
      <c r="C21" s="257">
        <v>231</v>
      </c>
      <c r="D21" s="34">
        <f>IF(C21=0, "NA", B21/C21)</f>
        <v>0.98268398268398272</v>
      </c>
      <c r="E21" s="229">
        <v>26</v>
      </c>
      <c r="F21" s="257">
        <v>26</v>
      </c>
      <c r="G21" s="34">
        <f>IF(F21=0, "NA", E21/F21)</f>
        <v>1</v>
      </c>
      <c r="H21" s="229">
        <v>26</v>
      </c>
      <c r="I21" s="257">
        <v>26</v>
      </c>
      <c r="J21" s="34">
        <f>IF(I21=0, "NA", H21/I21)</f>
        <v>1</v>
      </c>
      <c r="K21" s="229">
        <v>13</v>
      </c>
      <c r="L21" s="257">
        <v>13</v>
      </c>
      <c r="M21" s="34">
        <f>IF(L21=0, "NA", K21/L21)</f>
        <v>1</v>
      </c>
      <c r="N21" s="229"/>
      <c r="O21" s="257"/>
      <c r="P21" s="34"/>
      <c r="Q21" s="229">
        <v>32</v>
      </c>
      <c r="R21" s="257">
        <v>33</v>
      </c>
      <c r="S21" s="34">
        <f>IF(R21=0, "NA", Q21/R21)</f>
        <v>0.96969696969696972</v>
      </c>
      <c r="T21" s="229">
        <f t="shared" si="3"/>
        <v>324</v>
      </c>
      <c r="U21" s="257">
        <f t="shared" si="3"/>
        <v>329</v>
      </c>
      <c r="V21" s="34">
        <f>IF(U21=0, "NA", T21/U21)</f>
        <v>0.98480243161094227</v>
      </c>
    </row>
    <row r="22" spans="1:25">
      <c r="A22" s="38">
        <v>2013</v>
      </c>
      <c r="B22" s="229">
        <v>245</v>
      </c>
      <c r="C22" s="257">
        <v>248</v>
      </c>
      <c r="D22" s="34">
        <f>IF(C22=0, "NA", B22/C22)</f>
        <v>0.98790322580645162</v>
      </c>
      <c r="E22" s="229">
        <v>47</v>
      </c>
      <c r="F22" s="257">
        <v>47</v>
      </c>
      <c r="G22" s="34">
        <f>IF(F22=0, "NA", E22/F22)</f>
        <v>1</v>
      </c>
      <c r="H22" s="229">
        <v>19</v>
      </c>
      <c r="I22" s="257">
        <v>19</v>
      </c>
      <c r="J22" s="34">
        <f>IF(I22=0, "NA", H22/I22)</f>
        <v>1</v>
      </c>
      <c r="K22" s="229">
        <v>10</v>
      </c>
      <c r="L22" s="257">
        <v>10</v>
      </c>
      <c r="M22" s="34">
        <f>IF(L22=0, "NA", K22/L22)</f>
        <v>1</v>
      </c>
      <c r="N22" s="229">
        <v>1</v>
      </c>
      <c r="O22" s="257">
        <v>1</v>
      </c>
      <c r="P22" s="34">
        <f>IF(O22=0, "NA", N22/O22)</f>
        <v>1</v>
      </c>
      <c r="Q22" s="229">
        <v>23</v>
      </c>
      <c r="R22" s="257">
        <v>24</v>
      </c>
      <c r="S22" s="34">
        <f>IF(R22=0, "NA", Q22/R22)</f>
        <v>0.95833333333333337</v>
      </c>
      <c r="T22" s="229">
        <f t="shared" si="3"/>
        <v>345</v>
      </c>
      <c r="U22" s="257">
        <f t="shared" si="3"/>
        <v>349</v>
      </c>
      <c r="V22" s="34">
        <f>IF(U22=0, "NA", T22/U22)</f>
        <v>0.98853868194842409</v>
      </c>
    </row>
    <row r="23" spans="1:25">
      <c r="A23" s="38">
        <v>2014</v>
      </c>
      <c r="B23" s="229">
        <v>84</v>
      </c>
      <c r="C23" s="257">
        <v>87</v>
      </c>
      <c r="D23" s="34">
        <f>IF(C23=0, "NA", B23/C23)</f>
        <v>0.96551724137931039</v>
      </c>
      <c r="E23" s="229">
        <v>9</v>
      </c>
      <c r="F23" s="257">
        <v>9</v>
      </c>
      <c r="G23" s="34">
        <f>IF(F23=0, "NA", E23/F23)</f>
        <v>1</v>
      </c>
      <c r="H23" s="229">
        <v>9</v>
      </c>
      <c r="I23" s="257">
        <v>9</v>
      </c>
      <c r="J23" s="34">
        <f>IF(I23=0, "NA", H23/I23)</f>
        <v>1</v>
      </c>
      <c r="K23" s="229">
        <v>11</v>
      </c>
      <c r="L23" s="257">
        <v>11</v>
      </c>
      <c r="M23" s="34">
        <f>IF(L23=0, "NA", K23/L23)</f>
        <v>1</v>
      </c>
      <c r="N23" s="229"/>
      <c r="O23" s="257"/>
      <c r="P23" s="34"/>
      <c r="Q23" s="229">
        <v>5</v>
      </c>
      <c r="R23" s="257">
        <v>5</v>
      </c>
      <c r="S23" s="34">
        <f>IF(R23=0, "NA", Q23/R23)</f>
        <v>1</v>
      </c>
      <c r="T23" s="229">
        <f t="shared" si="3"/>
        <v>118</v>
      </c>
      <c r="U23" s="257">
        <f t="shared" si="3"/>
        <v>121</v>
      </c>
      <c r="V23" s="34">
        <f>IF(U23=0, "NA", T23/U23)</f>
        <v>0.97520661157024791</v>
      </c>
    </row>
    <row r="24" spans="1:25" ht="13.5" thickBot="1">
      <c r="A24" s="38">
        <v>2015</v>
      </c>
      <c r="B24" s="245">
        <v>7</v>
      </c>
      <c r="C24" s="259">
        <v>7</v>
      </c>
      <c r="D24" s="41">
        <f>IF(C24=0, "NA", B24/C24)</f>
        <v>1</v>
      </c>
      <c r="E24" s="245">
        <v>2</v>
      </c>
      <c r="F24" s="259">
        <v>2</v>
      </c>
      <c r="G24" s="41">
        <f>IF(F24=0, "NA", E24/F24)</f>
        <v>1</v>
      </c>
      <c r="H24" s="245">
        <v>2</v>
      </c>
      <c r="I24" s="259">
        <v>2</v>
      </c>
      <c r="J24" s="41">
        <f>IF(I24=0, "NA", H24/I24)</f>
        <v>1</v>
      </c>
      <c r="K24" s="245"/>
      <c r="L24" s="259"/>
      <c r="M24" s="41"/>
      <c r="N24" s="245"/>
      <c r="O24" s="259"/>
      <c r="P24" s="41"/>
      <c r="Q24" s="245">
        <v>1</v>
      </c>
      <c r="R24" s="259">
        <v>1</v>
      </c>
      <c r="S24" s="41">
        <f>IF(R24=0, "NA", Q24/R24)</f>
        <v>1</v>
      </c>
      <c r="T24" s="245">
        <f>SUM(Q24,N24,K24,H24,E24,B24)</f>
        <v>12</v>
      </c>
      <c r="U24" s="259">
        <f>SUM(R24,O24,L24,I24,F24,C24)</f>
        <v>12</v>
      </c>
      <c r="V24" s="41">
        <f>IF(U24=0, "NA", T24/U24)</f>
        <v>1</v>
      </c>
    </row>
    <row r="25" spans="1:25" ht="13.5" thickBot="1">
      <c r="A25" s="285" t="s">
        <v>7</v>
      </c>
      <c r="B25" s="115">
        <f>SUM(B9:B24)</f>
        <v>13525</v>
      </c>
      <c r="C25" s="169">
        <f>SUM(C9:C24)</f>
        <v>14461</v>
      </c>
      <c r="D25" s="42">
        <f>B25/C25</f>
        <v>0.93527418574095844</v>
      </c>
      <c r="E25" s="115">
        <f>SUM(E9:E24)</f>
        <v>2615</v>
      </c>
      <c r="F25" s="169">
        <f>SUM(F9:F24)</f>
        <v>2755</v>
      </c>
      <c r="G25" s="42">
        <f>E25/F25</f>
        <v>0.94918330308529941</v>
      </c>
      <c r="H25" s="115">
        <f>SUM(H9:H24)</f>
        <v>252</v>
      </c>
      <c r="I25" s="169">
        <f>SUM(I9:I24)</f>
        <v>260</v>
      </c>
      <c r="J25" s="42">
        <f>H25/I25</f>
        <v>0.96923076923076923</v>
      </c>
      <c r="K25" s="115">
        <f>SUM(K9:K24)</f>
        <v>123</v>
      </c>
      <c r="L25" s="169">
        <f>SUM(L9:L24)</f>
        <v>126</v>
      </c>
      <c r="M25" s="42">
        <f>K25/L25</f>
        <v>0.97619047619047616</v>
      </c>
      <c r="N25" s="115">
        <f>SUM(N9:N24)</f>
        <v>12</v>
      </c>
      <c r="O25" s="169">
        <f>SUM(O9:O24)</f>
        <v>12</v>
      </c>
      <c r="P25" s="42">
        <f>N25/O25</f>
        <v>1</v>
      </c>
      <c r="Q25" s="115">
        <f>SUM(Q9:Q24)</f>
        <v>217</v>
      </c>
      <c r="R25" s="169">
        <f>SUM(R9:R24)</f>
        <v>231</v>
      </c>
      <c r="S25" s="42">
        <f>Q25/R25</f>
        <v>0.93939393939393945</v>
      </c>
      <c r="T25" s="115">
        <f>SUM(T9:T24)</f>
        <v>16744</v>
      </c>
      <c r="U25" s="169">
        <f>SUM(U9:U24)</f>
        <v>17845</v>
      </c>
      <c r="V25" s="42">
        <f>T25/U25</f>
        <v>0.93830204539086581</v>
      </c>
    </row>
    <row r="26" spans="1:25">
      <c r="A26" s="222"/>
      <c r="B26" s="250"/>
      <c r="C26" s="250"/>
      <c r="D26" s="255"/>
      <c r="E26" s="250"/>
      <c r="F26" s="250"/>
      <c r="G26" s="255"/>
      <c r="H26" s="250"/>
      <c r="I26" s="250"/>
      <c r="J26" s="255"/>
      <c r="K26" s="250"/>
      <c r="L26" s="250"/>
      <c r="M26" s="255"/>
      <c r="N26" s="250"/>
      <c r="O26" s="250"/>
      <c r="P26" s="255"/>
      <c r="Q26" s="250"/>
      <c r="R26" s="250"/>
      <c r="S26" s="255"/>
      <c r="T26" s="250"/>
      <c r="U26" s="250"/>
      <c r="V26" s="255"/>
      <c r="W26" s="250"/>
    </row>
    <row r="27" spans="1:25">
      <c r="A27" s="181"/>
    </row>
    <row r="28" spans="1:25" ht="12.75" customHeight="1">
      <c r="Q28" s="237"/>
      <c r="R28" s="315"/>
      <c r="S28" s="237"/>
      <c r="T28" s="237"/>
      <c r="U28" s="263"/>
      <c r="V28" s="263"/>
      <c r="W28" s="263"/>
      <c r="X28" s="237"/>
      <c r="Y28" s="237"/>
    </row>
    <row r="29" spans="1:25">
      <c r="P29" s="315"/>
      <c r="Q29" s="436"/>
      <c r="R29" s="436"/>
      <c r="S29" s="436"/>
      <c r="T29" s="436"/>
      <c r="U29" s="436"/>
      <c r="V29" s="436"/>
      <c r="W29" s="436"/>
      <c r="X29" s="436"/>
      <c r="Y29" s="237"/>
    </row>
    <row r="30" spans="1:25">
      <c r="P30" s="361"/>
      <c r="Q30" s="435"/>
      <c r="R30" s="435"/>
      <c r="S30" s="435"/>
      <c r="T30" s="437"/>
      <c r="U30" s="437"/>
      <c r="V30" s="437"/>
      <c r="W30" s="437"/>
      <c r="X30" s="437"/>
      <c r="Y30" s="237"/>
    </row>
    <row r="31" spans="1:25">
      <c r="P31" s="362"/>
      <c r="Q31" s="435"/>
      <c r="R31" s="435"/>
      <c r="S31" s="435"/>
      <c r="T31" s="437"/>
      <c r="U31" s="437"/>
      <c r="V31" s="437"/>
      <c r="W31" s="437"/>
      <c r="X31" s="437"/>
      <c r="Y31" s="237"/>
    </row>
    <row r="32" spans="1:25">
      <c r="P32" s="362"/>
      <c r="Q32" s="435"/>
      <c r="R32" s="435"/>
      <c r="S32" s="435"/>
      <c r="T32" s="437"/>
      <c r="U32" s="435"/>
      <c r="V32" s="437"/>
      <c r="W32" s="437"/>
      <c r="X32" s="437"/>
      <c r="Y32" s="237"/>
    </row>
    <row r="33" spans="16:25">
      <c r="P33" s="362"/>
      <c r="Q33" s="435"/>
      <c r="R33" s="435"/>
      <c r="S33" s="435"/>
      <c r="T33" s="437"/>
      <c r="U33" s="435"/>
      <c r="V33" s="437"/>
      <c r="W33" s="437"/>
      <c r="X33" s="437"/>
      <c r="Y33" s="237"/>
    </row>
    <row r="34" spans="16:25">
      <c r="P34" s="362"/>
      <c r="Q34" s="435"/>
      <c r="R34" s="435"/>
      <c r="S34" s="435"/>
      <c r="T34" s="437"/>
      <c r="U34" s="435"/>
      <c r="V34" s="437"/>
      <c r="W34" s="437"/>
      <c r="X34" s="437"/>
      <c r="Y34" s="237"/>
    </row>
    <row r="35" spans="16:25">
      <c r="P35" s="362"/>
      <c r="Q35" s="435"/>
      <c r="R35" s="435"/>
      <c r="S35" s="435"/>
      <c r="T35" s="437"/>
      <c r="U35" s="435"/>
      <c r="V35" s="437"/>
      <c r="W35" s="437"/>
      <c r="X35" s="437"/>
      <c r="Y35" s="237"/>
    </row>
    <row r="36" spans="16:25">
      <c r="P36" s="362"/>
      <c r="Q36" s="435"/>
      <c r="R36" s="435"/>
      <c r="S36" s="435"/>
      <c r="T36" s="437"/>
      <c r="U36" s="437"/>
      <c r="V36" s="437"/>
      <c r="W36" s="437"/>
      <c r="X36" s="437"/>
      <c r="Y36" s="237"/>
    </row>
    <row r="37" spans="16:25">
      <c r="P37" s="362"/>
      <c r="Q37" s="435"/>
      <c r="R37" s="435"/>
      <c r="S37" s="435"/>
      <c r="T37" s="437"/>
      <c r="U37" s="437"/>
      <c r="V37" s="437"/>
      <c r="W37" s="435"/>
      <c r="X37" s="437"/>
      <c r="Y37" s="237"/>
    </row>
    <row r="38" spans="16:25">
      <c r="P38" s="362"/>
      <c r="Q38" s="435"/>
      <c r="R38" s="435"/>
      <c r="S38" s="435"/>
      <c r="T38" s="435"/>
      <c r="U38" s="437"/>
      <c r="V38" s="435"/>
      <c r="W38" s="435"/>
      <c r="X38" s="437"/>
      <c r="Y38" s="237"/>
    </row>
    <row r="39" spans="16:25">
      <c r="P39" s="362"/>
      <c r="Q39" s="435"/>
      <c r="R39" s="435"/>
      <c r="S39" s="435"/>
      <c r="T39" s="435"/>
      <c r="U39" s="435"/>
      <c r="V39" s="435"/>
      <c r="W39" s="435"/>
      <c r="X39" s="437"/>
      <c r="Y39" s="237"/>
    </row>
    <row r="40" spans="16:25">
      <c r="P40" s="362"/>
      <c r="Q40" s="435"/>
      <c r="R40" s="435"/>
      <c r="S40" s="435"/>
      <c r="T40" s="435"/>
      <c r="U40" s="435"/>
      <c r="V40" s="435"/>
      <c r="W40" s="435"/>
      <c r="X40" s="437"/>
      <c r="Y40" s="237"/>
    </row>
    <row r="41" spans="16:25">
      <c r="P41" s="362"/>
      <c r="Q41" s="435"/>
      <c r="R41" s="435"/>
      <c r="S41" s="435"/>
      <c r="T41" s="435"/>
      <c r="U41" s="435"/>
      <c r="V41" s="435"/>
      <c r="W41" s="435"/>
      <c r="X41" s="437"/>
      <c r="Y41" s="237"/>
    </row>
    <row r="42" spans="16:25">
      <c r="P42" s="362"/>
      <c r="Q42" s="435"/>
      <c r="R42" s="435"/>
      <c r="S42" s="435"/>
      <c r="T42" s="435"/>
      <c r="U42" s="435"/>
      <c r="V42" s="437"/>
      <c r="W42" s="435"/>
      <c r="X42" s="437"/>
      <c r="Y42" s="237"/>
    </row>
    <row r="43" spans="16:25">
      <c r="P43" s="362"/>
      <c r="Q43" s="435"/>
      <c r="R43" s="435"/>
      <c r="S43" s="435"/>
      <c r="T43" s="435"/>
      <c r="U43" s="435"/>
      <c r="V43" s="435"/>
      <c r="W43" s="435"/>
      <c r="X43" s="437"/>
      <c r="Y43" s="237"/>
    </row>
    <row r="44" spans="16:25">
      <c r="P44" s="362"/>
      <c r="Q44" s="435"/>
      <c r="R44" s="435"/>
      <c r="S44" s="435"/>
      <c r="T44" s="435"/>
      <c r="U44" s="435"/>
      <c r="V44" s="437"/>
      <c r="W44" s="435"/>
      <c r="X44" s="437"/>
      <c r="Y44" s="237"/>
    </row>
    <row r="45" spans="16:25">
      <c r="P45" s="362"/>
      <c r="Q45" s="435"/>
      <c r="R45" s="435"/>
      <c r="S45" s="435"/>
      <c r="T45" s="435"/>
      <c r="U45" s="437"/>
      <c r="V45" s="437"/>
      <c r="W45" s="435"/>
      <c r="X45" s="437"/>
      <c r="Y45" s="237"/>
    </row>
    <row r="46" spans="16:25">
      <c r="P46" s="362"/>
      <c r="Q46" s="363"/>
      <c r="R46" s="363"/>
      <c r="S46" s="363"/>
      <c r="T46" s="363"/>
      <c r="U46" s="362"/>
      <c r="V46" s="363"/>
      <c r="W46" s="362"/>
      <c r="X46" s="237"/>
      <c r="Y46" s="237"/>
    </row>
    <row r="47" spans="16:25">
      <c r="P47" s="237"/>
      <c r="Q47" s="237"/>
      <c r="R47" s="315"/>
      <c r="S47" s="237"/>
      <c r="T47" s="237"/>
      <c r="U47" s="237"/>
      <c r="V47" s="237"/>
      <c r="W47" s="237"/>
      <c r="X47" s="237"/>
      <c r="Y47" s="237"/>
    </row>
    <row r="48" spans="16:25">
      <c r="P48" s="237"/>
      <c r="Q48" s="436"/>
      <c r="R48" s="436"/>
      <c r="S48" s="436"/>
      <c r="T48" s="436"/>
      <c r="U48" s="436"/>
      <c r="V48" s="436"/>
      <c r="W48" s="436"/>
      <c r="X48" s="436"/>
      <c r="Y48" s="237"/>
    </row>
    <row r="49" spans="16:25" ht="12.75" customHeight="1">
      <c r="P49" s="315"/>
      <c r="Q49" s="435"/>
      <c r="R49" s="435"/>
      <c r="S49" s="435"/>
      <c r="T49" s="437"/>
      <c r="U49" s="437"/>
      <c r="V49" s="437"/>
      <c r="W49" s="437"/>
      <c r="X49" s="437"/>
      <c r="Y49" s="237"/>
    </row>
    <row r="50" spans="16:25">
      <c r="P50" s="361"/>
      <c r="Q50" s="435"/>
      <c r="R50" s="435"/>
      <c r="S50" s="435"/>
      <c r="T50" s="437"/>
      <c r="U50" s="437"/>
      <c r="V50" s="437"/>
      <c r="W50" s="437"/>
      <c r="X50" s="437"/>
      <c r="Y50" s="237"/>
    </row>
    <row r="51" spans="16:25">
      <c r="P51" s="362"/>
      <c r="Q51" s="435"/>
      <c r="R51" s="435"/>
      <c r="S51" s="435"/>
      <c r="T51" s="437"/>
      <c r="U51" s="435"/>
      <c r="V51" s="437"/>
      <c r="W51" s="437"/>
      <c r="X51" s="437"/>
      <c r="Y51" s="237"/>
    </row>
    <row r="52" spans="16:25">
      <c r="P52" s="362"/>
      <c r="Q52" s="435"/>
      <c r="R52" s="435"/>
      <c r="S52" s="435"/>
      <c r="T52" s="437"/>
      <c r="U52" s="435"/>
      <c r="V52" s="437"/>
      <c r="W52" s="437"/>
      <c r="X52" s="437"/>
      <c r="Y52" s="237"/>
    </row>
    <row r="53" spans="16:25">
      <c r="P53" s="362"/>
      <c r="Q53" s="435"/>
      <c r="R53" s="435"/>
      <c r="S53" s="435"/>
      <c r="T53" s="437"/>
      <c r="U53" s="435"/>
      <c r="V53" s="437"/>
      <c r="W53" s="437"/>
      <c r="X53" s="437"/>
      <c r="Y53" s="237"/>
    </row>
    <row r="54" spans="16:25">
      <c r="P54" s="362"/>
      <c r="Q54" s="435"/>
      <c r="R54" s="435"/>
      <c r="S54" s="435"/>
      <c r="T54" s="437"/>
      <c r="U54" s="435"/>
      <c r="V54" s="437"/>
      <c r="W54" s="437"/>
      <c r="X54" s="437"/>
      <c r="Y54" s="237"/>
    </row>
    <row r="55" spans="16:25">
      <c r="P55" s="362"/>
      <c r="Q55" s="435"/>
      <c r="R55" s="435"/>
      <c r="S55" s="435"/>
      <c r="T55" s="437"/>
      <c r="U55" s="437"/>
      <c r="V55" s="437"/>
      <c r="W55" s="437"/>
      <c r="X55" s="437"/>
      <c r="Y55" s="237"/>
    </row>
    <row r="56" spans="16:25">
      <c r="P56" s="362"/>
      <c r="Q56" s="435"/>
      <c r="R56" s="435"/>
      <c r="S56" s="435"/>
      <c r="T56" s="437"/>
      <c r="U56" s="437"/>
      <c r="V56" s="437"/>
      <c r="W56" s="435"/>
      <c r="X56" s="437"/>
      <c r="Y56" s="237"/>
    </row>
    <row r="57" spans="16:25">
      <c r="P57" s="362"/>
      <c r="Q57" s="435"/>
      <c r="R57" s="435"/>
      <c r="S57" s="435"/>
      <c r="T57" s="435"/>
      <c r="U57" s="437"/>
      <c r="V57" s="435"/>
      <c r="W57" s="435"/>
      <c r="X57" s="437"/>
      <c r="Y57" s="237"/>
    </row>
    <row r="58" spans="16:25">
      <c r="P58" s="362"/>
      <c r="Q58" s="435"/>
      <c r="R58" s="435"/>
      <c r="S58" s="435"/>
      <c r="T58" s="435"/>
      <c r="U58" s="435"/>
      <c r="V58" s="435"/>
      <c r="W58" s="435"/>
      <c r="X58" s="437"/>
      <c r="Y58" s="237"/>
    </row>
    <row r="59" spans="16:25">
      <c r="P59" s="362"/>
      <c r="Q59" s="435"/>
      <c r="R59" s="435"/>
      <c r="S59" s="435"/>
      <c r="T59" s="435"/>
      <c r="U59" s="435"/>
      <c r="V59" s="435"/>
      <c r="W59" s="435"/>
      <c r="X59" s="437"/>
      <c r="Y59" s="237"/>
    </row>
    <row r="60" spans="16:25">
      <c r="P60" s="362"/>
      <c r="Q60" s="435"/>
      <c r="R60" s="435"/>
      <c r="S60" s="435"/>
      <c r="T60" s="435"/>
      <c r="U60" s="435"/>
      <c r="V60" s="435"/>
      <c r="W60" s="435"/>
      <c r="X60" s="437"/>
      <c r="Y60" s="237"/>
    </row>
    <row r="61" spans="16:25">
      <c r="P61" s="362"/>
      <c r="Q61" s="435"/>
      <c r="R61" s="435"/>
      <c r="S61" s="435"/>
      <c r="T61" s="435"/>
      <c r="U61" s="435"/>
      <c r="V61" s="437"/>
      <c r="W61" s="435"/>
      <c r="X61" s="437"/>
      <c r="Y61" s="237"/>
    </row>
    <row r="62" spans="16:25">
      <c r="P62" s="362"/>
      <c r="Q62" s="435"/>
      <c r="R62" s="435"/>
      <c r="S62" s="435"/>
      <c r="T62" s="435"/>
      <c r="U62" s="435"/>
      <c r="V62" s="435"/>
      <c r="W62" s="435"/>
      <c r="X62" s="437"/>
      <c r="Y62" s="237"/>
    </row>
    <row r="63" spans="16:25">
      <c r="P63" s="362"/>
      <c r="Q63" s="435"/>
      <c r="R63" s="435"/>
      <c r="S63" s="435"/>
      <c r="T63" s="435"/>
      <c r="U63" s="435"/>
      <c r="V63" s="437"/>
      <c r="W63" s="435"/>
      <c r="X63" s="437"/>
      <c r="Y63" s="237"/>
    </row>
    <row r="64" spans="16:25">
      <c r="P64" s="362"/>
      <c r="Q64" s="435"/>
      <c r="R64" s="435"/>
      <c r="S64" s="435"/>
      <c r="T64" s="435"/>
      <c r="U64" s="437"/>
      <c r="V64" s="437"/>
      <c r="W64" s="435"/>
      <c r="X64" s="437"/>
      <c r="Y64" s="237"/>
    </row>
    <row r="65" spans="16:25">
      <c r="P65" s="362"/>
      <c r="Q65" s="362"/>
      <c r="R65" s="362"/>
      <c r="S65" s="362"/>
      <c r="T65" s="362"/>
      <c r="U65" s="362"/>
      <c r="V65" s="362"/>
      <c r="W65" s="362"/>
      <c r="X65" s="237"/>
      <c r="Y65" s="237"/>
    </row>
    <row r="66" spans="16:25">
      <c r="P66" s="362"/>
      <c r="Q66" s="363"/>
      <c r="R66" s="363"/>
      <c r="S66" s="363"/>
      <c r="T66" s="363"/>
      <c r="U66" s="362"/>
      <c r="V66" s="363"/>
      <c r="W66" s="362"/>
      <c r="X66" s="237"/>
      <c r="Y66" s="237"/>
    </row>
    <row r="67" spans="16:25">
      <c r="P67" s="237"/>
      <c r="Q67" s="237"/>
      <c r="R67" s="237"/>
      <c r="S67" s="237"/>
      <c r="T67" s="237"/>
      <c r="U67" s="237"/>
      <c r="V67" s="237"/>
      <c r="W67" s="237"/>
      <c r="X67" s="237"/>
      <c r="Y67" s="237"/>
    </row>
    <row r="68" spans="16:25">
      <c r="P68" s="237"/>
      <c r="Q68" s="237"/>
      <c r="R68" s="237"/>
      <c r="S68" s="237"/>
      <c r="T68" s="237"/>
      <c r="U68" s="237"/>
      <c r="V68" s="237"/>
      <c r="W68" s="237"/>
      <c r="X68" s="237"/>
      <c r="Y68" s="237"/>
    </row>
    <row r="69" spans="16:25">
      <c r="P69" s="237"/>
      <c r="Q69" s="237"/>
      <c r="R69" s="237"/>
      <c r="S69" s="237"/>
      <c r="T69" s="237"/>
      <c r="U69" s="237"/>
      <c r="V69" s="237"/>
      <c r="W69" s="237"/>
      <c r="X69" s="237"/>
      <c r="Y69" s="237"/>
    </row>
    <row r="70" spans="16:25">
      <c r="P70" s="237"/>
      <c r="Q70" s="237"/>
      <c r="R70" s="237"/>
      <c r="S70" s="237"/>
      <c r="T70" s="237"/>
      <c r="U70" s="237"/>
      <c r="V70" s="237"/>
      <c r="W70" s="237"/>
      <c r="X70" s="237"/>
      <c r="Y70" s="237"/>
    </row>
    <row r="71" spans="16:25">
      <c r="P71" s="237"/>
      <c r="Q71" s="237"/>
      <c r="R71" s="237"/>
      <c r="S71" s="237"/>
      <c r="T71" s="237"/>
      <c r="U71" s="237"/>
      <c r="V71" s="237"/>
      <c r="W71" s="237"/>
      <c r="X71" s="237"/>
      <c r="Y71" s="237"/>
    </row>
    <row r="72" spans="16:25">
      <c r="P72" s="237"/>
      <c r="Q72" s="237"/>
      <c r="R72" s="237"/>
      <c r="S72" s="237"/>
      <c r="T72" s="237"/>
      <c r="U72" s="237"/>
      <c r="V72" s="237"/>
      <c r="W72" s="237"/>
      <c r="X72" s="237"/>
      <c r="Y72" s="237"/>
    </row>
    <row r="73" spans="16:25">
      <c r="P73" s="237"/>
      <c r="Q73" s="237"/>
      <c r="R73" s="237"/>
      <c r="S73" s="237"/>
      <c r="T73" s="237"/>
      <c r="U73" s="237"/>
      <c r="V73" s="237"/>
      <c r="W73" s="237"/>
      <c r="X73" s="237"/>
      <c r="Y73" s="237"/>
    </row>
    <row r="74" spans="16:25">
      <c r="P74" s="237"/>
      <c r="Q74" s="237"/>
      <c r="R74" s="237"/>
      <c r="S74" s="237"/>
      <c r="T74" s="237"/>
      <c r="U74" s="237"/>
      <c r="V74" s="237"/>
      <c r="W74" s="237"/>
      <c r="X74" s="237"/>
      <c r="Y74" s="237"/>
    </row>
    <row r="75" spans="16:25">
      <c r="P75" s="237"/>
      <c r="Q75" s="237"/>
      <c r="R75" s="237"/>
      <c r="S75" s="237"/>
      <c r="T75" s="237"/>
      <c r="U75" s="237"/>
      <c r="V75" s="237"/>
      <c r="W75" s="237"/>
      <c r="X75" s="237"/>
      <c r="Y75" s="237"/>
    </row>
    <row r="76" spans="16:25">
      <c r="P76" s="237"/>
      <c r="Q76" s="237"/>
      <c r="R76" s="237"/>
      <c r="S76" s="237"/>
      <c r="T76" s="237"/>
      <c r="U76" s="237"/>
      <c r="V76" s="237"/>
      <c r="W76" s="237"/>
      <c r="X76" s="237"/>
      <c r="Y76" s="237"/>
    </row>
    <row r="77" spans="16:25">
      <c r="Q77" s="237"/>
      <c r="R77" s="237"/>
      <c r="S77" s="237"/>
      <c r="T77" s="237"/>
      <c r="U77" s="263"/>
      <c r="V77" s="263"/>
      <c r="W77" s="263"/>
      <c r="X77" s="237"/>
      <c r="Y77" s="237"/>
    </row>
    <row r="78" spans="16:25">
      <c r="Q78" s="237"/>
      <c r="R78" s="237"/>
      <c r="S78" s="237"/>
      <c r="T78" s="237"/>
      <c r="U78" s="263"/>
      <c r="V78" s="263"/>
      <c r="W78" s="263"/>
      <c r="X78" s="237"/>
      <c r="Y78" s="237"/>
    </row>
    <row r="79" spans="16:25">
      <c r="Q79" s="237"/>
      <c r="R79" s="237"/>
      <c r="S79" s="237"/>
      <c r="T79" s="237"/>
      <c r="U79" s="263"/>
      <c r="V79" s="263"/>
      <c r="W79" s="263"/>
      <c r="X79" s="237"/>
      <c r="Y79" s="237"/>
    </row>
    <row r="80" spans="16:25">
      <c r="Q80" s="237"/>
      <c r="R80" s="237"/>
      <c r="S80" s="237"/>
      <c r="T80" s="237"/>
      <c r="U80" s="263"/>
      <c r="V80" s="263"/>
      <c r="W80" s="263"/>
      <c r="X80" s="237"/>
      <c r="Y80" s="237"/>
    </row>
    <row r="81" spans="17:25">
      <c r="Q81" s="237"/>
      <c r="R81" s="237"/>
      <c r="S81" s="237"/>
      <c r="T81" s="237"/>
      <c r="U81" s="263"/>
      <c r="V81" s="263"/>
      <c r="W81" s="263"/>
      <c r="X81" s="237"/>
      <c r="Y81" s="237"/>
    </row>
    <row r="82" spans="17:25">
      <c r="Q82" s="237"/>
      <c r="R82" s="237"/>
      <c r="S82" s="237"/>
      <c r="T82" s="237"/>
      <c r="U82" s="263"/>
      <c r="V82" s="263"/>
      <c r="W82" s="263"/>
      <c r="X82" s="237"/>
      <c r="Y82" s="237"/>
    </row>
    <row r="83" spans="17:25">
      <c r="Q83" s="237"/>
      <c r="R83" s="237"/>
      <c r="S83" s="237"/>
      <c r="T83" s="237"/>
      <c r="U83" s="263"/>
      <c r="V83" s="263"/>
      <c r="W83" s="263"/>
      <c r="X83" s="237"/>
      <c r="Y83" s="237"/>
    </row>
    <row r="84" spans="17:25">
      <c r="Q84" s="237"/>
      <c r="R84" s="237"/>
      <c r="S84" s="237"/>
      <c r="T84" s="237"/>
      <c r="U84" s="263"/>
      <c r="V84" s="263"/>
      <c r="W84" s="263"/>
      <c r="X84" s="237"/>
      <c r="Y84" s="237"/>
    </row>
    <row r="85" spans="17:25">
      <c r="Q85" s="237"/>
      <c r="R85" s="237"/>
      <c r="S85" s="237"/>
      <c r="T85" s="237"/>
      <c r="U85" s="237"/>
      <c r="V85" s="263"/>
      <c r="W85" s="263"/>
      <c r="X85" s="237"/>
      <c r="Y85" s="237"/>
    </row>
    <row r="86" spans="17:25">
      <c r="Q86" s="237"/>
      <c r="R86" s="237"/>
      <c r="S86" s="237"/>
      <c r="T86" s="237"/>
      <c r="U86" s="237"/>
      <c r="V86" s="237"/>
      <c r="W86" s="237"/>
      <c r="X86" s="237"/>
      <c r="Y86" s="237"/>
    </row>
    <row r="87" spans="17:25">
      <c r="Q87" s="237"/>
      <c r="R87" s="237"/>
      <c r="S87" s="237"/>
      <c r="T87" s="237"/>
      <c r="U87" s="237"/>
      <c r="V87" s="237"/>
      <c r="W87" s="237"/>
      <c r="X87" s="237"/>
      <c r="Y87" s="237"/>
    </row>
    <row r="88" spans="17:25">
      <c r="Q88" s="237"/>
      <c r="R88" s="237"/>
      <c r="S88" s="237"/>
      <c r="T88" s="237"/>
      <c r="U88" s="237"/>
      <c r="V88" s="237"/>
      <c r="W88" s="237"/>
      <c r="X88" s="237"/>
      <c r="Y88" s="237"/>
    </row>
    <row r="89" spans="17:25">
      <c r="Q89" s="237"/>
      <c r="R89" s="237"/>
      <c r="S89" s="237"/>
      <c r="T89" s="237"/>
      <c r="U89" s="237"/>
      <c r="V89" s="237"/>
      <c r="W89" s="237"/>
      <c r="X89" s="237"/>
      <c r="Y89" s="237"/>
    </row>
    <row r="90" spans="17:25">
      <c r="Q90" s="237"/>
      <c r="R90" s="237"/>
      <c r="S90" s="237"/>
      <c r="T90" s="237"/>
      <c r="U90" s="237"/>
      <c r="V90" s="237"/>
      <c r="W90" s="237"/>
      <c r="X90" s="237"/>
      <c r="Y90" s="237"/>
    </row>
    <row r="91" spans="17:25">
      <c r="Q91" s="237"/>
      <c r="R91" s="237"/>
      <c r="S91" s="237"/>
      <c r="T91" s="237"/>
      <c r="U91" s="237"/>
      <c r="V91" s="237"/>
      <c r="W91" s="237"/>
      <c r="X91" s="237"/>
      <c r="Y91" s="237"/>
    </row>
    <row r="92" spans="17:25">
      <c r="Q92" s="237"/>
      <c r="R92" s="237"/>
      <c r="S92" s="237"/>
      <c r="T92" s="237"/>
      <c r="U92" s="237"/>
      <c r="V92" s="237"/>
      <c r="W92" s="237"/>
      <c r="X92" s="237"/>
      <c r="Y92" s="237"/>
    </row>
    <row r="93" spans="17:25">
      <c r="Q93" s="237"/>
      <c r="R93" s="237"/>
      <c r="S93" s="237"/>
      <c r="T93" s="237"/>
      <c r="U93" s="237"/>
      <c r="V93" s="237"/>
      <c r="W93" s="237"/>
      <c r="X93" s="237"/>
      <c r="Y93" s="237"/>
    </row>
    <row r="94" spans="17:25">
      <c r="Q94" s="237"/>
      <c r="R94" s="237"/>
      <c r="S94" s="237"/>
      <c r="T94" s="237"/>
      <c r="U94" s="237"/>
      <c r="V94" s="237"/>
      <c r="W94" s="237"/>
      <c r="X94" s="237"/>
      <c r="Y94" s="237"/>
    </row>
    <row r="95" spans="17:25">
      <c r="Q95" s="237"/>
      <c r="R95" s="237"/>
      <c r="S95" s="237"/>
      <c r="T95" s="237"/>
      <c r="U95" s="237"/>
      <c r="V95" s="237"/>
      <c r="W95" s="237"/>
      <c r="X95" s="237"/>
      <c r="Y95" s="237"/>
    </row>
    <row r="96" spans="17:25">
      <c r="Q96" s="237"/>
      <c r="R96" s="237"/>
      <c r="S96" s="237"/>
      <c r="T96" s="237"/>
      <c r="U96" s="237"/>
      <c r="V96" s="237"/>
      <c r="W96" s="237"/>
      <c r="X96" s="237"/>
      <c r="Y96" s="237"/>
    </row>
    <row r="97" spans="17:25">
      <c r="Q97" s="237"/>
      <c r="R97" s="237"/>
      <c r="S97" s="237"/>
      <c r="T97" s="237"/>
      <c r="U97" s="237"/>
      <c r="V97" s="237"/>
      <c r="W97" s="237"/>
      <c r="X97" s="237"/>
      <c r="Y97" s="237"/>
    </row>
    <row r="98" spans="17:25">
      <c r="Q98" s="237"/>
      <c r="R98" s="237"/>
      <c r="S98" s="237"/>
      <c r="T98" s="237"/>
      <c r="U98" s="237"/>
      <c r="V98" s="237"/>
      <c r="W98" s="237"/>
      <c r="X98" s="237"/>
      <c r="Y98" s="237"/>
    </row>
    <row r="99" spans="17:25">
      <c r="Q99" s="237"/>
      <c r="R99" s="237"/>
      <c r="S99" s="237"/>
      <c r="T99" s="237"/>
      <c r="U99" s="237"/>
      <c r="V99" s="237"/>
      <c r="W99" s="237"/>
      <c r="X99" s="237"/>
      <c r="Y99" s="237"/>
    </row>
    <row r="100" spans="17:25">
      <c r="Q100" s="237"/>
      <c r="R100" s="237"/>
      <c r="S100" s="237"/>
      <c r="T100" s="237"/>
      <c r="U100" s="237"/>
      <c r="V100" s="237"/>
      <c r="W100" s="237"/>
      <c r="X100" s="237"/>
      <c r="Y100" s="237"/>
    </row>
    <row r="101" spans="17:25">
      <c r="Q101" s="237"/>
      <c r="R101" s="237"/>
      <c r="S101" s="237"/>
      <c r="T101" s="237"/>
      <c r="U101" s="237"/>
      <c r="V101" s="237"/>
      <c r="W101" s="237"/>
      <c r="X101" s="237"/>
      <c r="Y101" s="237"/>
    </row>
    <row r="102" spans="17:25">
      <c r="Q102" s="237"/>
      <c r="R102" s="237"/>
      <c r="S102" s="237"/>
      <c r="T102" s="237"/>
      <c r="U102" s="237"/>
      <c r="V102" s="237"/>
      <c r="W102" s="237"/>
      <c r="X102" s="237"/>
      <c r="Y102" s="237"/>
    </row>
    <row r="103" spans="17:25">
      <c r="Q103" s="237"/>
      <c r="R103" s="237"/>
      <c r="S103" s="237"/>
      <c r="T103" s="237"/>
      <c r="U103" s="237"/>
      <c r="V103" s="237"/>
      <c r="W103" s="237"/>
      <c r="X103" s="237"/>
      <c r="Y103" s="237"/>
    </row>
    <row r="104" spans="17:25">
      <c r="Q104" s="237"/>
      <c r="R104" s="237"/>
      <c r="S104" s="237"/>
      <c r="T104" s="237"/>
      <c r="U104" s="237"/>
      <c r="V104" s="237"/>
      <c r="W104" s="237"/>
      <c r="X104" s="237"/>
      <c r="Y104" s="237"/>
    </row>
    <row r="105" spans="17:25">
      <c r="Q105" s="237"/>
      <c r="R105" s="237"/>
      <c r="S105" s="237"/>
      <c r="T105" s="237"/>
      <c r="U105" s="237"/>
      <c r="V105" s="237"/>
      <c r="W105" s="237"/>
      <c r="X105" s="237"/>
      <c r="Y105" s="237"/>
    </row>
    <row r="106" spans="17:25">
      <c r="Q106" s="237"/>
      <c r="R106" s="237"/>
      <c r="S106" s="237"/>
      <c r="T106" s="237"/>
      <c r="U106" s="237"/>
      <c r="V106" s="237"/>
      <c r="W106" s="237"/>
      <c r="X106" s="237"/>
      <c r="Y106" s="237"/>
    </row>
    <row r="107" spans="17:25">
      <c r="Q107" s="237"/>
      <c r="R107" s="237"/>
      <c r="S107" s="237"/>
      <c r="T107" s="237"/>
      <c r="U107" s="237"/>
      <c r="V107" s="237"/>
      <c r="W107" s="237"/>
      <c r="X107" s="237"/>
      <c r="Y107" s="237"/>
    </row>
    <row r="108" spans="17:25">
      <c r="Q108" s="237"/>
      <c r="R108" s="237"/>
      <c r="S108" s="237"/>
      <c r="T108" s="237"/>
      <c r="U108" s="237"/>
      <c r="V108" s="237"/>
      <c r="W108" s="237"/>
      <c r="X108" s="237"/>
      <c r="Y108" s="237"/>
    </row>
    <row r="109" spans="17:25">
      <c r="Q109" s="237"/>
      <c r="R109" s="237"/>
      <c r="S109" s="237"/>
      <c r="T109" s="237"/>
      <c r="U109" s="237"/>
      <c r="V109" s="237"/>
      <c r="W109" s="237"/>
      <c r="X109" s="237"/>
      <c r="Y109" s="237"/>
    </row>
    <row r="110" spans="17:25">
      <c r="Q110" s="237"/>
      <c r="R110" s="237"/>
      <c r="S110" s="237"/>
      <c r="T110" s="237"/>
      <c r="U110" s="237"/>
      <c r="V110" s="237"/>
      <c r="W110" s="237"/>
      <c r="X110" s="237"/>
      <c r="Y110" s="237"/>
    </row>
    <row r="111" spans="17:25">
      <c r="Q111" s="237"/>
      <c r="R111" s="237"/>
      <c r="S111" s="237"/>
      <c r="T111" s="237"/>
      <c r="U111" s="237"/>
      <c r="V111" s="237"/>
      <c r="W111" s="237"/>
      <c r="X111" s="237"/>
      <c r="Y111" s="237"/>
    </row>
    <row r="112" spans="17:25">
      <c r="Q112" s="237"/>
      <c r="R112" s="237"/>
      <c r="S112" s="237"/>
      <c r="T112" s="237"/>
      <c r="U112" s="237"/>
      <c r="V112" s="237"/>
      <c r="W112" s="237"/>
      <c r="X112" s="237"/>
      <c r="Y112" s="237"/>
    </row>
    <row r="113" spans="17:25">
      <c r="Q113" s="237"/>
      <c r="R113" s="237"/>
      <c r="S113" s="237"/>
      <c r="T113" s="237"/>
      <c r="U113" s="237"/>
      <c r="V113" s="237"/>
      <c r="W113" s="237"/>
      <c r="X113" s="237"/>
      <c r="Y113" s="237"/>
    </row>
    <row r="114" spans="17:25">
      <c r="Q114" s="237"/>
      <c r="R114" s="237"/>
      <c r="S114" s="237"/>
      <c r="T114" s="237"/>
      <c r="U114" s="237"/>
      <c r="V114" s="237"/>
      <c r="W114" s="237"/>
      <c r="X114" s="237"/>
      <c r="Y114" s="237"/>
    </row>
    <row r="115" spans="17:25">
      <c r="Q115" s="237"/>
      <c r="R115" s="237"/>
      <c r="S115" s="237"/>
      <c r="T115" s="237"/>
      <c r="U115" s="237"/>
      <c r="V115" s="237"/>
      <c r="W115" s="237"/>
      <c r="X115" s="237"/>
      <c r="Y115" s="237"/>
    </row>
    <row r="116" spans="17:25">
      <c r="Q116" s="237"/>
      <c r="R116" s="237"/>
      <c r="S116" s="237"/>
      <c r="T116" s="237"/>
      <c r="U116" s="237"/>
      <c r="V116" s="237"/>
      <c r="W116" s="237"/>
      <c r="X116" s="237"/>
      <c r="Y116" s="237"/>
    </row>
    <row r="117" spans="17:25">
      <c r="Q117" s="237"/>
      <c r="R117" s="237"/>
      <c r="S117" s="237"/>
      <c r="T117" s="237"/>
      <c r="U117" s="237"/>
      <c r="V117" s="237"/>
      <c r="W117" s="237"/>
      <c r="X117" s="237"/>
      <c r="Y117" s="237"/>
    </row>
    <row r="118" spans="17:25">
      <c r="Q118" s="237"/>
      <c r="R118" s="237"/>
      <c r="S118" s="237"/>
      <c r="T118" s="237"/>
      <c r="U118" s="237"/>
      <c r="V118" s="237"/>
      <c r="W118" s="237"/>
      <c r="X118" s="237"/>
      <c r="Y118" s="237"/>
    </row>
    <row r="119" spans="17:25">
      <c r="Q119" s="237"/>
      <c r="R119" s="237"/>
      <c r="S119" s="237"/>
      <c r="T119" s="237"/>
      <c r="U119" s="237"/>
      <c r="V119" s="237"/>
      <c r="W119" s="237"/>
      <c r="X119" s="237"/>
      <c r="Y119" s="237"/>
    </row>
    <row r="120" spans="17:25">
      <c r="Q120" s="237"/>
      <c r="R120" s="237"/>
      <c r="S120" s="237"/>
      <c r="T120" s="237"/>
      <c r="U120" s="237"/>
      <c r="V120" s="237"/>
      <c r="W120" s="237"/>
      <c r="X120" s="237"/>
      <c r="Y120" s="237"/>
    </row>
    <row r="123" spans="17:25" ht="12.75" customHeight="1"/>
    <row r="124" spans="17:25" ht="12.75" customHeight="1"/>
    <row r="125" spans="17:25" ht="12.75" customHeight="1"/>
    <row r="126" spans="17:25" ht="12.75" customHeight="1"/>
  </sheetData>
  <mergeCells count="9">
    <mergeCell ref="A7:A8"/>
    <mergeCell ref="B7:D7"/>
    <mergeCell ref="A4:V5"/>
    <mergeCell ref="E7:G7"/>
    <mergeCell ref="H7:J7"/>
    <mergeCell ref="T7:V7"/>
    <mergeCell ref="N7:P7"/>
    <mergeCell ref="Q7:S7"/>
    <mergeCell ref="K7:M7"/>
  </mergeCells>
  <phoneticPr fontId="0" type="noConversion"/>
  <pageMargins left="0.75" right="0.75" top="1" bottom="1" header="0.5" footer="0.5"/>
  <pageSetup scale="46" orientation="portrait" r:id="rId1"/>
  <headerFooter alignWithMargins="0">
    <oddFooter>&amp;C&amp;14B-&amp;P-4</oddFooter>
  </headerFooter>
  <ignoredErrors>
    <ignoredError sqref="D25:V25"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30"/>
  <sheetViews>
    <sheetView tabSelected="1" zoomScaleNormal="100" workbookViewId="0">
      <selection activeCell="A4" sqref="A4:S7"/>
    </sheetView>
  </sheetViews>
  <sheetFormatPr defaultRowHeight="12.75"/>
  <cols>
    <col min="1" max="1" width="10.140625" style="37" customWidth="1"/>
    <col min="2" max="2" width="8.7109375" style="37" customWidth="1"/>
    <col min="3" max="3" width="9.5703125" style="37" customWidth="1"/>
    <col min="4" max="4" width="8.28515625" style="37" customWidth="1"/>
    <col min="5" max="5" width="9.28515625" style="37" customWidth="1"/>
    <col min="6" max="6" width="9" style="37" customWidth="1"/>
    <col min="7" max="10" width="9.42578125" style="37" customWidth="1"/>
    <col min="11" max="13" width="8.85546875" style="37" customWidth="1"/>
    <col min="14" max="16" width="9" style="37" customWidth="1"/>
    <col min="17" max="17" width="10.7109375" style="37" customWidth="1"/>
    <col min="18" max="16384" width="9.140625" style="37"/>
  </cols>
  <sheetData>
    <row r="1" spans="1:22" ht="26.25">
      <c r="A1" s="227" t="s">
        <v>165</v>
      </c>
    </row>
    <row r="2" spans="1:22" ht="18">
      <c r="A2" s="32" t="s">
        <v>2</v>
      </c>
      <c r="Q2" s="33"/>
    </row>
    <row r="3" spans="1:22" ht="14.25">
      <c r="A3" s="36"/>
      <c r="Q3" s="33"/>
    </row>
    <row r="4" spans="1:22" ht="15" customHeight="1">
      <c r="A4" s="545" t="s">
        <v>172</v>
      </c>
      <c r="B4" s="545"/>
      <c r="C4" s="545"/>
      <c r="D4" s="545"/>
      <c r="E4" s="545"/>
      <c r="F4" s="545"/>
      <c r="G4" s="545"/>
      <c r="H4" s="545"/>
      <c r="I4" s="545"/>
      <c r="J4" s="545"/>
      <c r="K4" s="545"/>
      <c r="L4" s="545"/>
      <c r="M4" s="545"/>
      <c r="N4" s="545"/>
      <c r="O4" s="545"/>
      <c r="P4" s="545"/>
      <c r="Q4" s="545"/>
      <c r="R4" s="545"/>
      <c r="S4" s="545"/>
    </row>
    <row r="5" spans="1:22" ht="15" customHeight="1">
      <c r="A5" s="545"/>
      <c r="B5" s="545"/>
      <c r="C5" s="545"/>
      <c r="D5" s="545"/>
      <c r="E5" s="545"/>
      <c r="F5" s="545"/>
      <c r="G5" s="545"/>
      <c r="H5" s="545"/>
      <c r="I5" s="545"/>
      <c r="J5" s="545"/>
      <c r="K5" s="545"/>
      <c r="L5" s="545"/>
      <c r="M5" s="545"/>
      <c r="N5" s="545"/>
      <c r="O5" s="545"/>
      <c r="P5" s="545"/>
      <c r="Q5" s="545"/>
      <c r="R5" s="545"/>
      <c r="S5" s="545"/>
      <c r="U5" s="317"/>
    </row>
    <row r="6" spans="1:22" ht="15" customHeight="1">
      <c r="A6" s="545"/>
      <c r="B6" s="545"/>
      <c r="C6" s="545"/>
      <c r="D6" s="545"/>
      <c r="E6" s="545"/>
      <c r="F6" s="545"/>
      <c r="G6" s="545"/>
      <c r="H6" s="545"/>
      <c r="I6" s="545"/>
      <c r="J6" s="545"/>
      <c r="K6" s="545"/>
      <c r="L6" s="545"/>
      <c r="M6" s="545"/>
      <c r="N6" s="545"/>
      <c r="O6" s="545"/>
      <c r="P6" s="545"/>
      <c r="Q6" s="545"/>
      <c r="R6" s="545"/>
      <c r="S6" s="545"/>
    </row>
    <row r="7" spans="1:22" ht="15" customHeight="1">
      <c r="A7" s="545"/>
      <c r="B7" s="545"/>
      <c r="C7" s="545"/>
      <c r="D7" s="545"/>
      <c r="E7" s="545"/>
      <c r="F7" s="545"/>
      <c r="G7" s="545"/>
      <c r="H7" s="545"/>
      <c r="I7" s="545"/>
      <c r="J7" s="545"/>
      <c r="K7" s="545"/>
      <c r="L7" s="545"/>
      <c r="M7" s="545"/>
      <c r="N7" s="545"/>
      <c r="O7" s="545"/>
      <c r="P7" s="545"/>
      <c r="Q7" s="545"/>
      <c r="R7" s="545"/>
      <c r="S7" s="545"/>
    </row>
    <row r="8" spans="1:22" ht="18" customHeight="1">
      <c r="A8" s="96"/>
      <c r="B8" s="96"/>
      <c r="C8" s="96"/>
      <c r="D8" s="96"/>
      <c r="E8" s="96"/>
      <c r="F8" s="96"/>
      <c r="G8" s="96"/>
      <c r="H8" s="96"/>
      <c r="I8" s="96"/>
      <c r="J8" s="96"/>
      <c r="K8" s="96"/>
      <c r="L8" s="96"/>
      <c r="M8" s="96"/>
      <c r="N8" s="96"/>
      <c r="O8" s="96"/>
      <c r="P8" s="96"/>
      <c r="Q8" s="97"/>
    </row>
    <row r="9" spans="1:22" ht="15" thickBot="1">
      <c r="Q9" s="33"/>
    </row>
    <row r="10" spans="1:22" ht="12.75" customHeight="1">
      <c r="A10" s="543" t="s">
        <v>8</v>
      </c>
      <c r="B10" s="546" t="s">
        <v>13</v>
      </c>
      <c r="C10" s="547"/>
      <c r="D10" s="548"/>
      <c r="E10" s="546" t="s">
        <v>112</v>
      </c>
      <c r="F10" s="547"/>
      <c r="G10" s="548"/>
      <c r="H10" s="546" t="s">
        <v>114</v>
      </c>
      <c r="I10" s="547"/>
      <c r="J10" s="548"/>
      <c r="K10" s="546" t="s">
        <v>111</v>
      </c>
      <c r="L10" s="547"/>
      <c r="M10" s="548"/>
      <c r="N10" s="546" t="s">
        <v>113</v>
      </c>
      <c r="O10" s="547"/>
      <c r="P10" s="548"/>
      <c r="Q10" s="546" t="s">
        <v>115</v>
      </c>
      <c r="R10" s="547"/>
      <c r="S10" s="548"/>
      <c r="T10" s="546" t="s">
        <v>7</v>
      </c>
      <c r="U10" s="547"/>
      <c r="V10" s="548"/>
    </row>
    <row r="11" spans="1:22" ht="30" customHeight="1" thickBot="1">
      <c r="A11" s="544"/>
      <c r="B11" s="233" t="s">
        <v>123</v>
      </c>
      <c r="C11" s="234" t="s">
        <v>124</v>
      </c>
      <c r="D11" s="235" t="s">
        <v>6</v>
      </c>
      <c r="E11" s="233" t="s">
        <v>123</v>
      </c>
      <c r="F11" s="234" t="s">
        <v>124</v>
      </c>
      <c r="G11" s="235" t="s">
        <v>6</v>
      </c>
      <c r="H11" s="233" t="s">
        <v>123</v>
      </c>
      <c r="I11" s="234" t="s">
        <v>124</v>
      </c>
      <c r="J11" s="235" t="s">
        <v>6</v>
      </c>
      <c r="K11" s="233" t="s">
        <v>123</v>
      </c>
      <c r="L11" s="234" t="s">
        <v>124</v>
      </c>
      <c r="M11" s="235" t="s">
        <v>6</v>
      </c>
      <c r="N11" s="233" t="s">
        <v>123</v>
      </c>
      <c r="O11" s="234" t="s">
        <v>124</v>
      </c>
      <c r="P11" s="235" t="s">
        <v>6</v>
      </c>
      <c r="Q11" s="233" t="s">
        <v>123</v>
      </c>
      <c r="R11" s="234" t="s">
        <v>124</v>
      </c>
      <c r="S11" s="235" t="s">
        <v>6</v>
      </c>
      <c r="T11" s="233" t="s">
        <v>123</v>
      </c>
      <c r="U11" s="234" t="s">
        <v>124</v>
      </c>
      <c r="V11" s="235" t="s">
        <v>6</v>
      </c>
    </row>
    <row r="12" spans="1:22">
      <c r="A12" s="328">
        <v>2000</v>
      </c>
      <c r="B12" s="300">
        <v>0</v>
      </c>
      <c r="C12" s="246">
        <v>19555</v>
      </c>
      <c r="D12" s="247">
        <f t="shared" ref="D12:D27" si="0">IF(C12=0, "NA", B12/C12)</f>
        <v>0</v>
      </c>
      <c r="E12" s="300">
        <v>0</v>
      </c>
      <c r="F12" s="246">
        <v>3059</v>
      </c>
      <c r="G12" s="247">
        <f t="shared" ref="G12:G27" si="1">IF(F12=0, "NA", E12/F12)</f>
        <v>0</v>
      </c>
      <c r="H12" s="300"/>
      <c r="I12" s="246"/>
      <c r="J12" s="247"/>
      <c r="K12" s="300">
        <v>0</v>
      </c>
      <c r="L12" s="246">
        <v>23</v>
      </c>
      <c r="M12" s="247">
        <f t="shared" ref="M12:M27" si="2">IF(L12=0, "NA", K12/L12)</f>
        <v>0</v>
      </c>
      <c r="N12" s="300">
        <v>0</v>
      </c>
      <c r="O12" s="246">
        <v>1</v>
      </c>
      <c r="P12" s="247">
        <f t="shared" ref="P12:P26" si="3">IF(O12=0, "NA", N12/O12)</f>
        <v>0</v>
      </c>
      <c r="Q12" s="300"/>
      <c r="R12" s="246"/>
      <c r="S12" s="247"/>
      <c r="T12" s="300">
        <f>SUM(B12,E12,H12,K12,N12,Q12)</f>
        <v>0</v>
      </c>
      <c r="U12" s="246">
        <f>SUM(C12,F12,I12,L12,O12,R12)</f>
        <v>22638</v>
      </c>
      <c r="V12" s="247">
        <v>0</v>
      </c>
    </row>
    <row r="13" spans="1:22">
      <c r="A13" s="328">
        <v>2001</v>
      </c>
      <c r="B13" s="300">
        <v>0</v>
      </c>
      <c r="C13" s="246">
        <v>24567</v>
      </c>
      <c r="D13" s="34">
        <f t="shared" si="0"/>
        <v>0</v>
      </c>
      <c r="E13" s="300">
        <v>0</v>
      </c>
      <c r="F13" s="246">
        <v>4306</v>
      </c>
      <c r="G13" s="34">
        <f t="shared" si="1"/>
        <v>0</v>
      </c>
      <c r="H13" s="300"/>
      <c r="I13" s="246"/>
      <c r="J13" s="34"/>
      <c r="K13" s="300">
        <v>0</v>
      </c>
      <c r="L13" s="246">
        <v>15</v>
      </c>
      <c r="M13" s="34">
        <f t="shared" si="2"/>
        <v>0</v>
      </c>
      <c r="N13" s="300">
        <v>0</v>
      </c>
      <c r="O13" s="246">
        <v>2</v>
      </c>
      <c r="P13" s="34">
        <f t="shared" si="3"/>
        <v>0</v>
      </c>
      <c r="Q13" s="300"/>
      <c r="R13" s="246"/>
      <c r="S13" s="34"/>
      <c r="T13" s="300">
        <f t="shared" ref="T13:T27" si="4">SUM(B13,E13,H13,K13,N13,Q13)</f>
        <v>0</v>
      </c>
      <c r="U13" s="246">
        <f t="shared" ref="U13:U27" si="5">SUM(C13,F13,I13,L13,O13,R13)</f>
        <v>28890</v>
      </c>
      <c r="V13" s="34">
        <v>0</v>
      </c>
    </row>
    <row r="14" spans="1:22">
      <c r="A14" s="328">
        <v>2002</v>
      </c>
      <c r="B14" s="300">
        <v>0</v>
      </c>
      <c r="C14" s="246">
        <v>23414</v>
      </c>
      <c r="D14" s="34">
        <f t="shared" si="0"/>
        <v>0</v>
      </c>
      <c r="E14" s="300">
        <v>1</v>
      </c>
      <c r="F14" s="246">
        <v>4171</v>
      </c>
      <c r="G14" s="34">
        <f t="shared" si="1"/>
        <v>2.3975065931431311E-4</v>
      </c>
      <c r="H14" s="300"/>
      <c r="I14" s="246"/>
      <c r="J14" s="34"/>
      <c r="K14" s="300">
        <v>0</v>
      </c>
      <c r="L14" s="246">
        <v>24</v>
      </c>
      <c r="M14" s="34">
        <f t="shared" si="2"/>
        <v>0</v>
      </c>
      <c r="N14" s="300"/>
      <c r="O14" s="246"/>
      <c r="P14" s="34"/>
      <c r="Q14" s="300"/>
      <c r="R14" s="246"/>
      <c r="S14" s="34"/>
      <c r="T14" s="300">
        <f t="shared" si="4"/>
        <v>1</v>
      </c>
      <c r="U14" s="246">
        <f t="shared" si="5"/>
        <v>27609</v>
      </c>
      <c r="V14" s="34">
        <v>0</v>
      </c>
    </row>
    <row r="15" spans="1:22">
      <c r="A15" s="328">
        <v>2003</v>
      </c>
      <c r="B15" s="300">
        <v>0</v>
      </c>
      <c r="C15" s="246">
        <v>21540</v>
      </c>
      <c r="D15" s="34">
        <f>IF(C15=0, "NA", B15/C15)</f>
        <v>0</v>
      </c>
      <c r="E15" s="300">
        <v>0</v>
      </c>
      <c r="F15" s="246">
        <v>4192</v>
      </c>
      <c r="G15" s="34">
        <f t="shared" si="1"/>
        <v>0</v>
      </c>
      <c r="H15" s="300"/>
      <c r="I15" s="246"/>
      <c r="J15" s="34"/>
      <c r="K15" s="300">
        <v>0</v>
      </c>
      <c r="L15" s="246">
        <v>31</v>
      </c>
      <c r="M15" s="34">
        <f t="shared" si="2"/>
        <v>0</v>
      </c>
      <c r="N15" s="300"/>
      <c r="O15" s="246"/>
      <c r="P15" s="34"/>
      <c r="Q15" s="300"/>
      <c r="R15" s="246"/>
      <c r="S15" s="34"/>
      <c r="T15" s="300">
        <f t="shared" si="4"/>
        <v>0</v>
      </c>
      <c r="U15" s="246">
        <f t="shared" si="5"/>
        <v>25763</v>
      </c>
      <c r="V15" s="34">
        <v>0</v>
      </c>
    </row>
    <row r="16" spans="1:22">
      <c r="A16" s="328">
        <v>2004</v>
      </c>
      <c r="B16" s="300">
        <v>1</v>
      </c>
      <c r="C16" s="246">
        <v>18841</v>
      </c>
      <c r="D16" s="34">
        <f t="shared" si="0"/>
        <v>5.3075739079666685E-5</v>
      </c>
      <c r="E16" s="300">
        <v>1</v>
      </c>
      <c r="F16" s="246">
        <v>4158</v>
      </c>
      <c r="G16" s="34">
        <f t="shared" si="1"/>
        <v>2.4050024050024051E-4</v>
      </c>
      <c r="H16" s="300"/>
      <c r="I16" s="246"/>
      <c r="J16" s="34"/>
      <c r="K16" s="300">
        <v>0</v>
      </c>
      <c r="L16" s="246">
        <v>11</v>
      </c>
      <c r="M16" s="34">
        <f t="shared" si="2"/>
        <v>0</v>
      </c>
      <c r="N16" s="300"/>
      <c r="O16" s="246"/>
      <c r="P16" s="34"/>
      <c r="Q16" s="300"/>
      <c r="R16" s="246"/>
      <c r="S16" s="34"/>
      <c r="T16" s="300">
        <f t="shared" si="4"/>
        <v>2</v>
      </c>
      <c r="U16" s="246">
        <f t="shared" si="5"/>
        <v>23010</v>
      </c>
      <c r="V16" s="34">
        <v>0</v>
      </c>
    </row>
    <row r="17" spans="1:22">
      <c r="A17" s="328">
        <v>2005</v>
      </c>
      <c r="B17" s="300">
        <v>0</v>
      </c>
      <c r="C17" s="246">
        <v>16887</v>
      </c>
      <c r="D17" s="34">
        <f t="shared" si="0"/>
        <v>0</v>
      </c>
      <c r="E17" s="300">
        <v>0</v>
      </c>
      <c r="F17" s="246">
        <v>3257</v>
      </c>
      <c r="G17" s="34">
        <f t="shared" si="1"/>
        <v>0</v>
      </c>
      <c r="H17" s="300"/>
      <c r="I17" s="246"/>
      <c r="J17" s="34"/>
      <c r="K17" s="300">
        <v>0</v>
      </c>
      <c r="L17" s="246">
        <v>20</v>
      </c>
      <c r="M17" s="34">
        <f t="shared" si="2"/>
        <v>0</v>
      </c>
      <c r="N17" s="300"/>
      <c r="O17" s="246"/>
      <c r="P17" s="34"/>
      <c r="Q17" s="300"/>
      <c r="R17" s="246"/>
      <c r="S17" s="34"/>
      <c r="T17" s="300">
        <f t="shared" si="4"/>
        <v>0</v>
      </c>
      <c r="U17" s="246">
        <f t="shared" si="5"/>
        <v>20164</v>
      </c>
      <c r="V17" s="34">
        <v>0</v>
      </c>
    </row>
    <row r="18" spans="1:22">
      <c r="A18" s="328">
        <v>2006</v>
      </c>
      <c r="B18" s="300">
        <v>1</v>
      </c>
      <c r="C18" s="246">
        <v>13594</v>
      </c>
      <c r="D18" s="34">
        <f t="shared" si="0"/>
        <v>7.3561865528909811E-5</v>
      </c>
      <c r="E18" s="300">
        <v>0</v>
      </c>
      <c r="F18" s="246">
        <v>2439</v>
      </c>
      <c r="G18" s="34">
        <f t="shared" si="1"/>
        <v>0</v>
      </c>
      <c r="H18" s="300"/>
      <c r="I18" s="246"/>
      <c r="J18" s="34"/>
      <c r="K18" s="300">
        <v>0</v>
      </c>
      <c r="L18" s="246">
        <v>13</v>
      </c>
      <c r="M18" s="34">
        <f t="shared" si="2"/>
        <v>0</v>
      </c>
      <c r="N18" s="300"/>
      <c r="O18" s="246"/>
      <c r="P18" s="34"/>
      <c r="Q18" s="300"/>
      <c r="R18" s="246"/>
      <c r="S18" s="34"/>
      <c r="T18" s="300">
        <f t="shared" si="4"/>
        <v>1</v>
      </c>
      <c r="U18" s="246">
        <f t="shared" si="5"/>
        <v>16046</v>
      </c>
      <c r="V18" s="34">
        <v>0</v>
      </c>
    </row>
    <row r="19" spans="1:22">
      <c r="A19" s="328">
        <v>2007</v>
      </c>
      <c r="B19" s="300">
        <v>0</v>
      </c>
      <c r="C19" s="246">
        <v>10466</v>
      </c>
      <c r="D19" s="34">
        <f t="shared" si="0"/>
        <v>0</v>
      </c>
      <c r="E19" s="300">
        <v>0</v>
      </c>
      <c r="F19" s="246">
        <v>1826</v>
      </c>
      <c r="G19" s="34">
        <f t="shared" si="1"/>
        <v>0</v>
      </c>
      <c r="H19" s="300"/>
      <c r="I19" s="246"/>
      <c r="J19" s="34"/>
      <c r="K19" s="300">
        <v>0</v>
      </c>
      <c r="L19" s="246">
        <v>2</v>
      </c>
      <c r="M19" s="34">
        <f t="shared" si="2"/>
        <v>0</v>
      </c>
      <c r="N19" s="300">
        <v>0</v>
      </c>
      <c r="O19" s="246">
        <v>3</v>
      </c>
      <c r="P19" s="34">
        <f t="shared" si="3"/>
        <v>0</v>
      </c>
      <c r="Q19" s="300">
        <v>0</v>
      </c>
      <c r="R19" s="246">
        <v>283</v>
      </c>
      <c r="S19" s="34">
        <f t="shared" ref="S19:S27" si="6">IF(R19=0, "NA", Q19/R19)</f>
        <v>0</v>
      </c>
      <c r="T19" s="300">
        <f t="shared" si="4"/>
        <v>0</v>
      </c>
      <c r="U19" s="246">
        <f t="shared" si="5"/>
        <v>12580</v>
      </c>
      <c r="V19" s="34">
        <v>0</v>
      </c>
    </row>
    <row r="20" spans="1:22">
      <c r="A20" s="328">
        <v>2008</v>
      </c>
      <c r="B20" s="300">
        <v>0</v>
      </c>
      <c r="C20" s="246">
        <v>7918</v>
      </c>
      <c r="D20" s="34">
        <f t="shared" si="0"/>
        <v>0</v>
      </c>
      <c r="E20" s="300">
        <v>0</v>
      </c>
      <c r="F20" s="246">
        <v>1464</v>
      </c>
      <c r="G20" s="34">
        <f t="shared" si="1"/>
        <v>0</v>
      </c>
      <c r="H20" s="300">
        <v>0</v>
      </c>
      <c r="I20" s="246">
        <v>658</v>
      </c>
      <c r="J20" s="34">
        <f t="shared" ref="J20:J27" si="7">IF(I20=0, "NA", H20/I20)</f>
        <v>0</v>
      </c>
      <c r="K20" s="300">
        <v>0</v>
      </c>
      <c r="L20" s="246">
        <v>5</v>
      </c>
      <c r="M20" s="34">
        <f t="shared" si="2"/>
        <v>0</v>
      </c>
      <c r="N20" s="300">
        <v>0</v>
      </c>
      <c r="O20" s="246">
        <v>1</v>
      </c>
      <c r="P20" s="34">
        <f t="shared" si="3"/>
        <v>0</v>
      </c>
      <c r="Q20" s="300">
        <v>0</v>
      </c>
      <c r="R20" s="246">
        <v>350</v>
      </c>
      <c r="S20" s="34">
        <f t="shared" si="6"/>
        <v>0</v>
      </c>
      <c r="T20" s="300">
        <f t="shared" si="4"/>
        <v>0</v>
      </c>
      <c r="U20" s="246">
        <f t="shared" si="5"/>
        <v>10396</v>
      </c>
      <c r="V20" s="34">
        <v>0</v>
      </c>
    </row>
    <row r="21" spans="1:22">
      <c r="A21" s="328">
        <v>2009</v>
      </c>
      <c r="B21" s="300">
        <v>0</v>
      </c>
      <c r="C21" s="246">
        <v>5208</v>
      </c>
      <c r="D21" s="34">
        <f t="shared" si="0"/>
        <v>0</v>
      </c>
      <c r="E21" s="300">
        <v>0</v>
      </c>
      <c r="F21" s="246">
        <v>715</v>
      </c>
      <c r="G21" s="34">
        <f t="shared" si="1"/>
        <v>0</v>
      </c>
      <c r="H21" s="300">
        <v>0</v>
      </c>
      <c r="I21" s="246">
        <v>455</v>
      </c>
      <c r="J21" s="34">
        <f t="shared" si="7"/>
        <v>0</v>
      </c>
      <c r="K21" s="300">
        <v>0</v>
      </c>
      <c r="L21" s="246">
        <v>122</v>
      </c>
      <c r="M21" s="34">
        <f t="shared" si="2"/>
        <v>0</v>
      </c>
      <c r="N21" s="300">
        <v>0</v>
      </c>
      <c r="O21" s="246">
        <v>6</v>
      </c>
      <c r="P21" s="34">
        <f t="shared" si="3"/>
        <v>0</v>
      </c>
      <c r="Q21" s="300">
        <v>0</v>
      </c>
      <c r="R21" s="246">
        <v>81</v>
      </c>
      <c r="S21" s="34">
        <f t="shared" si="6"/>
        <v>0</v>
      </c>
      <c r="T21" s="300">
        <f t="shared" si="4"/>
        <v>0</v>
      </c>
      <c r="U21" s="246">
        <f t="shared" si="5"/>
        <v>6587</v>
      </c>
      <c r="V21" s="34">
        <v>0</v>
      </c>
    </row>
    <row r="22" spans="1:22">
      <c r="A22" s="328">
        <v>2010</v>
      </c>
      <c r="B22" s="300">
        <v>0</v>
      </c>
      <c r="C22" s="246">
        <v>5063</v>
      </c>
      <c r="D22" s="34">
        <f t="shared" si="0"/>
        <v>0</v>
      </c>
      <c r="E22" s="300">
        <v>0</v>
      </c>
      <c r="F22" s="246">
        <v>737</v>
      </c>
      <c r="G22" s="34">
        <f t="shared" si="1"/>
        <v>0</v>
      </c>
      <c r="H22" s="300">
        <v>0</v>
      </c>
      <c r="I22" s="246">
        <v>337</v>
      </c>
      <c r="J22" s="34">
        <f t="shared" si="7"/>
        <v>0</v>
      </c>
      <c r="K22" s="300">
        <v>0</v>
      </c>
      <c r="L22" s="246">
        <v>207</v>
      </c>
      <c r="M22" s="34">
        <f t="shared" si="2"/>
        <v>0</v>
      </c>
      <c r="N22" s="300">
        <v>0</v>
      </c>
      <c r="O22" s="246">
        <v>11</v>
      </c>
      <c r="P22" s="34">
        <f t="shared" si="3"/>
        <v>0</v>
      </c>
      <c r="Q22" s="300">
        <v>0</v>
      </c>
      <c r="R22" s="246">
        <v>111</v>
      </c>
      <c r="S22" s="34">
        <f t="shared" si="6"/>
        <v>0</v>
      </c>
      <c r="T22" s="300">
        <f t="shared" si="4"/>
        <v>0</v>
      </c>
      <c r="U22" s="246">
        <f t="shared" si="5"/>
        <v>6466</v>
      </c>
      <c r="V22" s="34">
        <v>0</v>
      </c>
    </row>
    <row r="23" spans="1:22">
      <c r="A23" s="328">
        <v>2011</v>
      </c>
      <c r="B23" s="300">
        <v>0</v>
      </c>
      <c r="C23" s="246">
        <v>4960</v>
      </c>
      <c r="D23" s="34">
        <f t="shared" si="0"/>
        <v>0</v>
      </c>
      <c r="E23" s="300">
        <v>0</v>
      </c>
      <c r="F23" s="246">
        <v>707</v>
      </c>
      <c r="G23" s="34">
        <f t="shared" si="1"/>
        <v>0</v>
      </c>
      <c r="H23" s="300">
        <v>0</v>
      </c>
      <c r="I23" s="246">
        <v>423</v>
      </c>
      <c r="J23" s="34">
        <f t="shared" si="7"/>
        <v>0</v>
      </c>
      <c r="K23" s="300">
        <v>0</v>
      </c>
      <c r="L23" s="246">
        <v>174</v>
      </c>
      <c r="M23" s="34">
        <f t="shared" si="2"/>
        <v>0</v>
      </c>
      <c r="N23" s="300">
        <v>0</v>
      </c>
      <c r="O23" s="246">
        <v>13</v>
      </c>
      <c r="P23" s="34">
        <f t="shared" si="3"/>
        <v>0</v>
      </c>
      <c r="Q23" s="300">
        <v>0</v>
      </c>
      <c r="R23" s="246">
        <v>378</v>
      </c>
      <c r="S23" s="34">
        <f t="shared" si="6"/>
        <v>0</v>
      </c>
      <c r="T23" s="300">
        <f t="shared" si="4"/>
        <v>0</v>
      </c>
      <c r="U23" s="246">
        <f t="shared" si="5"/>
        <v>6655</v>
      </c>
      <c r="V23" s="34">
        <v>0</v>
      </c>
    </row>
    <row r="24" spans="1:22">
      <c r="A24" s="328">
        <v>2012</v>
      </c>
      <c r="B24" s="300">
        <v>0</v>
      </c>
      <c r="C24" s="246">
        <v>3499</v>
      </c>
      <c r="D24" s="34">
        <f t="shared" si="0"/>
        <v>0</v>
      </c>
      <c r="E24" s="300">
        <v>0</v>
      </c>
      <c r="F24" s="246">
        <v>413</v>
      </c>
      <c r="G24" s="34">
        <f t="shared" si="1"/>
        <v>0</v>
      </c>
      <c r="H24" s="300">
        <v>0</v>
      </c>
      <c r="I24" s="246">
        <v>228</v>
      </c>
      <c r="J24" s="34">
        <f t="shared" si="7"/>
        <v>0</v>
      </c>
      <c r="K24" s="300">
        <v>0</v>
      </c>
      <c r="L24" s="246">
        <v>126</v>
      </c>
      <c r="M24" s="34">
        <f t="shared" si="2"/>
        <v>0</v>
      </c>
      <c r="N24" s="300">
        <v>0</v>
      </c>
      <c r="O24" s="246">
        <v>5</v>
      </c>
      <c r="P24" s="34">
        <f t="shared" si="3"/>
        <v>0</v>
      </c>
      <c r="Q24" s="300">
        <v>0</v>
      </c>
      <c r="R24" s="246">
        <v>179</v>
      </c>
      <c r="S24" s="34">
        <f t="shared" si="6"/>
        <v>0</v>
      </c>
      <c r="T24" s="300">
        <f t="shared" si="4"/>
        <v>0</v>
      </c>
      <c r="U24" s="246">
        <f t="shared" si="5"/>
        <v>4450</v>
      </c>
      <c r="V24" s="34">
        <v>0</v>
      </c>
    </row>
    <row r="25" spans="1:22">
      <c r="A25" s="328">
        <v>2013</v>
      </c>
      <c r="B25" s="300">
        <v>0</v>
      </c>
      <c r="C25" s="246">
        <v>2744</v>
      </c>
      <c r="D25" s="34">
        <f t="shared" si="0"/>
        <v>0</v>
      </c>
      <c r="E25" s="300">
        <v>0</v>
      </c>
      <c r="F25" s="246">
        <v>408</v>
      </c>
      <c r="G25" s="34">
        <f t="shared" si="1"/>
        <v>0</v>
      </c>
      <c r="H25" s="300">
        <v>0</v>
      </c>
      <c r="I25" s="246">
        <v>181</v>
      </c>
      <c r="J25" s="34">
        <f t="shared" si="7"/>
        <v>0</v>
      </c>
      <c r="K25" s="300">
        <v>0</v>
      </c>
      <c r="L25" s="246">
        <v>67</v>
      </c>
      <c r="M25" s="34">
        <f t="shared" si="2"/>
        <v>0</v>
      </c>
      <c r="N25" s="300">
        <v>0</v>
      </c>
      <c r="O25" s="246">
        <v>3</v>
      </c>
      <c r="P25" s="34">
        <f t="shared" si="3"/>
        <v>0</v>
      </c>
      <c r="Q25" s="300">
        <v>0</v>
      </c>
      <c r="R25" s="246">
        <v>123</v>
      </c>
      <c r="S25" s="34">
        <f t="shared" si="6"/>
        <v>0</v>
      </c>
      <c r="T25" s="300">
        <f t="shared" si="4"/>
        <v>0</v>
      </c>
      <c r="U25" s="246">
        <f t="shared" si="5"/>
        <v>3526</v>
      </c>
      <c r="V25" s="34">
        <v>0</v>
      </c>
    </row>
    <row r="26" spans="1:22">
      <c r="A26" s="328">
        <v>2014</v>
      </c>
      <c r="B26" s="300">
        <v>0</v>
      </c>
      <c r="C26" s="246">
        <v>971</v>
      </c>
      <c r="D26" s="34">
        <f t="shared" si="0"/>
        <v>0</v>
      </c>
      <c r="E26" s="300">
        <v>0</v>
      </c>
      <c r="F26" s="246">
        <v>171</v>
      </c>
      <c r="G26" s="34">
        <f t="shared" si="1"/>
        <v>0</v>
      </c>
      <c r="H26" s="300">
        <v>0</v>
      </c>
      <c r="I26" s="246">
        <v>51</v>
      </c>
      <c r="J26" s="34">
        <f t="shared" si="7"/>
        <v>0</v>
      </c>
      <c r="K26" s="300">
        <v>0</v>
      </c>
      <c r="L26" s="246">
        <v>57</v>
      </c>
      <c r="M26" s="34">
        <f t="shared" si="2"/>
        <v>0</v>
      </c>
      <c r="N26" s="300">
        <v>0</v>
      </c>
      <c r="O26" s="246">
        <v>6</v>
      </c>
      <c r="P26" s="34">
        <f t="shared" si="3"/>
        <v>0</v>
      </c>
      <c r="Q26" s="300">
        <v>0</v>
      </c>
      <c r="R26" s="246">
        <v>40</v>
      </c>
      <c r="S26" s="34">
        <f t="shared" si="6"/>
        <v>0</v>
      </c>
      <c r="T26" s="300">
        <f t="shared" si="4"/>
        <v>0</v>
      </c>
      <c r="U26" s="246">
        <f t="shared" si="5"/>
        <v>1296</v>
      </c>
      <c r="V26" s="34">
        <v>0</v>
      </c>
    </row>
    <row r="27" spans="1:22" ht="13.5" thickBot="1">
      <c r="A27" s="328">
        <v>2015</v>
      </c>
      <c r="B27" s="300">
        <v>0</v>
      </c>
      <c r="C27" s="246">
        <v>67</v>
      </c>
      <c r="D27" s="34">
        <f t="shared" si="0"/>
        <v>0</v>
      </c>
      <c r="E27" s="300">
        <v>0</v>
      </c>
      <c r="F27" s="246">
        <v>5</v>
      </c>
      <c r="G27" s="34">
        <f t="shared" si="1"/>
        <v>0</v>
      </c>
      <c r="H27" s="300">
        <v>0</v>
      </c>
      <c r="I27" s="246">
        <v>7</v>
      </c>
      <c r="J27" s="34">
        <f t="shared" si="7"/>
        <v>0</v>
      </c>
      <c r="K27" s="300">
        <v>0</v>
      </c>
      <c r="L27" s="246">
        <v>2</v>
      </c>
      <c r="M27" s="34">
        <f t="shared" si="2"/>
        <v>0</v>
      </c>
      <c r="N27" s="300"/>
      <c r="O27" s="246"/>
      <c r="P27" s="34"/>
      <c r="Q27" s="300">
        <v>0</v>
      </c>
      <c r="R27" s="246">
        <v>6</v>
      </c>
      <c r="S27" s="34">
        <f t="shared" si="6"/>
        <v>0</v>
      </c>
      <c r="T27" s="300">
        <f t="shared" si="4"/>
        <v>0</v>
      </c>
      <c r="U27" s="246">
        <f t="shared" si="5"/>
        <v>87</v>
      </c>
      <c r="V27" s="34">
        <v>0</v>
      </c>
    </row>
    <row r="28" spans="1:22" ht="13.5" thickBot="1">
      <c r="A28" s="285" t="s">
        <v>7</v>
      </c>
      <c r="B28" s="115">
        <f>SUM(B12:B27)</f>
        <v>2</v>
      </c>
      <c r="C28" s="169">
        <f>SUM(C12:C27)</f>
        <v>179294</v>
      </c>
      <c r="D28" s="306">
        <f>B28/C28</f>
        <v>1.1154862962508505E-5</v>
      </c>
      <c r="E28" s="115">
        <f>SUM(E12:E27)</f>
        <v>2</v>
      </c>
      <c r="F28" s="169">
        <f>SUM(F12:F27)</f>
        <v>32028</v>
      </c>
      <c r="G28" s="306">
        <f>E28/F28</f>
        <v>6.2445360309728982E-5</v>
      </c>
      <c r="H28" s="115">
        <f>SUM(H12:H27)</f>
        <v>0</v>
      </c>
      <c r="I28" s="169">
        <f>SUM(I12:I27)</f>
        <v>2340</v>
      </c>
      <c r="J28" s="302">
        <f>H28/I28</f>
        <v>0</v>
      </c>
      <c r="K28" s="115">
        <f>SUM(K12:K27)</f>
        <v>0</v>
      </c>
      <c r="L28" s="169">
        <f>SUM(L12:L27)</f>
        <v>899</v>
      </c>
      <c r="M28" s="302">
        <f>K28/L28</f>
        <v>0</v>
      </c>
      <c r="N28" s="115">
        <f>SUM(N12:N27)</f>
        <v>0</v>
      </c>
      <c r="O28" s="169">
        <f>SUM(O12:O27)</f>
        <v>51</v>
      </c>
      <c r="P28" s="302">
        <f>N28/O28</f>
        <v>0</v>
      </c>
      <c r="Q28" s="115">
        <f>SUM(Q12:Q27)</f>
        <v>0</v>
      </c>
      <c r="R28" s="169">
        <f>SUM(R12:R27)</f>
        <v>1551</v>
      </c>
      <c r="S28" s="302">
        <f>Q28/R28</f>
        <v>0</v>
      </c>
      <c r="T28" s="115">
        <f>SUM(T12:T27)</f>
        <v>4</v>
      </c>
      <c r="U28" s="169">
        <f>SUM(U12:U27)</f>
        <v>216163</v>
      </c>
      <c r="V28" s="306">
        <f>T28/U28</f>
        <v>1.8504554433459936E-5</v>
      </c>
    </row>
    <row r="29" spans="1:22">
      <c r="A29" s="237"/>
      <c r="B29" s="237"/>
      <c r="C29" s="237"/>
      <c r="D29" s="237"/>
      <c r="E29" s="237"/>
      <c r="F29" s="237"/>
      <c r="G29" s="237"/>
      <c r="H29" s="237"/>
      <c r="I29" s="237"/>
      <c r="J29" s="237"/>
      <c r="K29" s="237"/>
      <c r="L29" s="237"/>
      <c r="M29" s="237"/>
      <c r="N29" s="237"/>
      <c r="O29" s="237"/>
      <c r="P29" s="237"/>
      <c r="Q29" s="237"/>
      <c r="U29" s="280"/>
    </row>
    <row r="30" spans="1:22" ht="12.75" customHeight="1"/>
  </sheetData>
  <mergeCells count="9">
    <mergeCell ref="A4:S7"/>
    <mergeCell ref="A10:A11"/>
    <mergeCell ref="B10:D10"/>
    <mergeCell ref="E10:G10"/>
    <mergeCell ref="T10:V10"/>
    <mergeCell ref="Q10:S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58"/>
  <sheetViews>
    <sheetView zoomScale="50" workbookViewId="0">
      <selection activeCell="S18" sqref="S18"/>
    </sheetView>
  </sheetViews>
  <sheetFormatPr defaultRowHeight="12.75"/>
  <cols>
    <col min="1" max="1" width="12.140625" customWidth="1"/>
    <col min="2" max="2" width="11.85546875" bestFit="1" customWidth="1"/>
    <col min="3" max="3" width="13.85546875" bestFit="1" customWidth="1"/>
    <col min="4" max="4" width="13.5703125" bestFit="1" customWidth="1"/>
    <col min="5" max="5" width="11.5703125" bestFit="1" customWidth="1"/>
    <col min="6" max="6" width="11.28515625" bestFit="1" customWidth="1"/>
    <col min="7" max="7" width="13.5703125" bestFit="1" customWidth="1"/>
    <col min="8" max="8" width="11.5703125" bestFit="1" customWidth="1"/>
    <col min="9" max="9" width="11" bestFit="1" customWidth="1"/>
    <col min="10" max="10" width="13.5703125" bestFit="1" customWidth="1"/>
    <col min="11" max="11" width="11.5703125" bestFit="1" customWidth="1"/>
    <col min="12" max="12" width="10.42578125" customWidth="1"/>
    <col min="13" max="13" width="13.5703125" bestFit="1" customWidth="1"/>
    <col min="14" max="16" width="14.7109375" customWidth="1"/>
  </cols>
  <sheetData>
    <row r="1" spans="1:17" ht="15.75">
      <c r="A1" s="553" t="s">
        <v>8</v>
      </c>
      <c r="B1" s="552" t="s">
        <v>13</v>
      </c>
      <c r="C1" s="550"/>
      <c r="D1" s="550"/>
      <c r="E1" s="550" t="s">
        <v>14</v>
      </c>
      <c r="F1" s="550"/>
      <c r="G1" s="550"/>
      <c r="H1" s="550" t="s">
        <v>15</v>
      </c>
      <c r="I1" s="550"/>
      <c r="J1" s="550"/>
      <c r="K1" s="550" t="s">
        <v>12</v>
      </c>
      <c r="L1" s="550"/>
      <c r="M1" s="550"/>
      <c r="N1" s="550" t="s">
        <v>7</v>
      </c>
      <c r="O1" s="550"/>
      <c r="P1" s="551"/>
    </row>
    <row r="2" spans="1:17" ht="48" thickBot="1">
      <c r="A2" s="554"/>
      <c r="B2" s="164" t="s">
        <v>4</v>
      </c>
      <c r="C2" s="165" t="s">
        <v>105</v>
      </c>
      <c r="D2" s="165" t="s">
        <v>18</v>
      </c>
      <c r="E2" s="165" t="s">
        <v>4</v>
      </c>
      <c r="F2" s="165" t="s">
        <v>105</v>
      </c>
      <c r="G2" s="165" t="s">
        <v>18</v>
      </c>
      <c r="H2" s="165" t="s">
        <v>4</v>
      </c>
      <c r="I2" s="165" t="s">
        <v>105</v>
      </c>
      <c r="J2" s="165" t="s">
        <v>18</v>
      </c>
      <c r="K2" s="165" t="s">
        <v>4</v>
      </c>
      <c r="L2" s="165" t="s">
        <v>105</v>
      </c>
      <c r="M2" s="165" t="s">
        <v>18</v>
      </c>
      <c r="N2" s="165" t="s">
        <v>4</v>
      </c>
      <c r="O2" s="165" t="s">
        <v>105</v>
      </c>
      <c r="P2" s="166" t="s">
        <v>18</v>
      </c>
      <c r="Q2">
        <v>2005</v>
      </c>
    </row>
    <row r="3" spans="1:17" ht="15">
      <c r="A3" s="117">
        <v>1984</v>
      </c>
      <c r="B3" s="118">
        <v>218</v>
      </c>
      <c r="C3" s="152">
        <v>626</v>
      </c>
      <c r="D3" s="112">
        <f>B3/C3</f>
        <v>0.34824281150159747</v>
      </c>
      <c r="E3" s="119">
        <v>69</v>
      </c>
      <c r="F3" s="152">
        <v>186</v>
      </c>
      <c r="G3" s="112">
        <f>E3/F3</f>
        <v>0.37096774193548387</v>
      </c>
      <c r="H3" s="119">
        <v>62</v>
      </c>
      <c r="I3" s="152">
        <v>186</v>
      </c>
      <c r="J3" s="112">
        <f>H3/I3</f>
        <v>0.33333333333333331</v>
      </c>
      <c r="K3" s="120">
        <v>32</v>
      </c>
      <c r="L3" s="153">
        <v>89</v>
      </c>
      <c r="M3" s="112">
        <f>K3/L3</f>
        <v>0.3595505617977528</v>
      </c>
      <c r="N3" s="158">
        <f>B3+E3+H3+K3</f>
        <v>381</v>
      </c>
      <c r="O3" s="158">
        <f>C3+F3+I3+L3</f>
        <v>1087</v>
      </c>
      <c r="P3" s="159">
        <f>N3/O3</f>
        <v>0.35050597976080955</v>
      </c>
    </row>
    <row r="4" spans="1:17" ht="15">
      <c r="A4" s="111">
        <v>1985</v>
      </c>
      <c r="B4" s="121">
        <v>360</v>
      </c>
      <c r="C4" s="154">
        <v>1099</v>
      </c>
      <c r="D4" s="102">
        <f t="shared" ref="D4:D25" si="0">B4/C4</f>
        <v>0.32757051865332121</v>
      </c>
      <c r="E4" s="122">
        <v>102</v>
      </c>
      <c r="F4" s="154">
        <v>263</v>
      </c>
      <c r="G4" s="102">
        <f t="shared" ref="G4:G26" si="1">E4/F4</f>
        <v>0.38783269961977185</v>
      </c>
      <c r="H4" s="122">
        <v>91</v>
      </c>
      <c r="I4" s="154">
        <v>259</v>
      </c>
      <c r="J4" s="102">
        <f t="shared" ref="J4:J26" si="2">H4/I4</f>
        <v>0.35135135135135137</v>
      </c>
      <c r="K4" s="113">
        <v>38</v>
      </c>
      <c r="L4" s="155">
        <v>137</v>
      </c>
      <c r="M4" s="102">
        <f t="shared" ref="M4:M26" si="3">K4/L4</f>
        <v>0.27737226277372262</v>
      </c>
      <c r="N4" s="160">
        <f t="shared" ref="N4:O21" si="4">B4+E4+H4+K4</f>
        <v>591</v>
      </c>
      <c r="O4" s="160">
        <f t="shared" si="4"/>
        <v>1758</v>
      </c>
      <c r="P4" s="161">
        <f t="shared" ref="P4:P26" si="5">N4/O4</f>
        <v>0.33617747440273038</v>
      </c>
    </row>
    <row r="5" spans="1:17" ht="15">
      <c r="A5" s="111">
        <v>1986</v>
      </c>
      <c r="B5" s="121">
        <v>477</v>
      </c>
      <c r="C5" s="154">
        <v>1342</v>
      </c>
      <c r="D5" s="102">
        <f t="shared" si="0"/>
        <v>0.35543964232488823</v>
      </c>
      <c r="E5" s="122">
        <v>134</v>
      </c>
      <c r="F5" s="154">
        <v>319</v>
      </c>
      <c r="G5" s="102">
        <f t="shared" si="1"/>
        <v>0.42006269592476492</v>
      </c>
      <c r="H5" s="122">
        <v>132</v>
      </c>
      <c r="I5" s="154">
        <v>337</v>
      </c>
      <c r="J5" s="102">
        <f t="shared" si="2"/>
        <v>0.39169139465875369</v>
      </c>
      <c r="K5" s="113">
        <v>65</v>
      </c>
      <c r="L5" s="155">
        <v>177</v>
      </c>
      <c r="M5" s="102">
        <f t="shared" si="3"/>
        <v>0.3672316384180791</v>
      </c>
      <c r="N5" s="160">
        <f t="shared" si="4"/>
        <v>808</v>
      </c>
      <c r="O5" s="160">
        <f t="shared" si="4"/>
        <v>2175</v>
      </c>
      <c r="P5" s="161">
        <f t="shared" si="5"/>
        <v>0.37149425287356319</v>
      </c>
    </row>
    <row r="6" spans="1:17" ht="15">
      <c r="A6" s="111">
        <v>1987</v>
      </c>
      <c r="B6" s="121">
        <v>696</v>
      </c>
      <c r="C6" s="154">
        <v>2236</v>
      </c>
      <c r="D6" s="102">
        <f t="shared" si="0"/>
        <v>0.31127012522361358</v>
      </c>
      <c r="E6" s="122">
        <v>146</v>
      </c>
      <c r="F6" s="154">
        <v>402</v>
      </c>
      <c r="G6" s="102">
        <f t="shared" si="1"/>
        <v>0.36318407960199006</v>
      </c>
      <c r="H6" s="122">
        <v>112</v>
      </c>
      <c r="I6" s="154">
        <v>385</v>
      </c>
      <c r="J6" s="102">
        <f t="shared" si="2"/>
        <v>0.29090909090909089</v>
      </c>
      <c r="K6" s="113">
        <v>66</v>
      </c>
      <c r="L6" s="155">
        <v>220</v>
      </c>
      <c r="M6" s="102">
        <f t="shared" si="3"/>
        <v>0.3</v>
      </c>
      <c r="N6" s="160">
        <f t="shared" si="4"/>
        <v>1020</v>
      </c>
      <c r="O6" s="160">
        <f t="shared" si="4"/>
        <v>3243</v>
      </c>
      <c r="P6" s="161">
        <f t="shared" si="5"/>
        <v>0.31452358926919521</v>
      </c>
    </row>
    <row r="7" spans="1:17" ht="15">
      <c r="A7" s="111">
        <v>1988</v>
      </c>
      <c r="B7" s="121">
        <v>671</v>
      </c>
      <c r="C7" s="154">
        <v>1958</v>
      </c>
      <c r="D7" s="102">
        <f t="shared" si="0"/>
        <v>0.34269662921348315</v>
      </c>
      <c r="E7" s="122">
        <v>385</v>
      </c>
      <c r="F7" s="154">
        <v>1218</v>
      </c>
      <c r="G7" s="102">
        <f t="shared" si="1"/>
        <v>0.31609195402298851</v>
      </c>
      <c r="H7" s="122">
        <v>162</v>
      </c>
      <c r="I7" s="154">
        <v>512</v>
      </c>
      <c r="J7" s="102">
        <f t="shared" si="2"/>
        <v>0.31640625</v>
      </c>
      <c r="K7" s="113">
        <v>57</v>
      </c>
      <c r="L7" s="155">
        <v>166</v>
      </c>
      <c r="M7" s="102">
        <f t="shared" si="3"/>
        <v>0.34337349397590361</v>
      </c>
      <c r="N7" s="160">
        <f t="shared" si="4"/>
        <v>1275</v>
      </c>
      <c r="O7" s="160">
        <f t="shared" si="4"/>
        <v>3854</v>
      </c>
      <c r="P7" s="161">
        <f t="shared" si="5"/>
        <v>0.33082511676180593</v>
      </c>
    </row>
    <row r="8" spans="1:17" ht="15">
      <c r="A8" s="111">
        <v>1989</v>
      </c>
      <c r="B8" s="121">
        <v>865</v>
      </c>
      <c r="C8" s="154">
        <v>2877</v>
      </c>
      <c r="D8" s="102">
        <f t="shared" si="0"/>
        <v>0.30066041014946127</v>
      </c>
      <c r="E8" s="122">
        <v>407</v>
      </c>
      <c r="F8" s="154">
        <v>1295</v>
      </c>
      <c r="G8" s="102">
        <f t="shared" si="1"/>
        <v>0.31428571428571428</v>
      </c>
      <c r="H8" s="122">
        <v>178</v>
      </c>
      <c r="I8" s="154">
        <v>573</v>
      </c>
      <c r="J8" s="102">
        <f t="shared" si="2"/>
        <v>0.31064572425828968</v>
      </c>
      <c r="K8" s="113">
        <v>34</v>
      </c>
      <c r="L8" s="155">
        <v>142</v>
      </c>
      <c r="M8" s="102">
        <f t="shared" si="3"/>
        <v>0.23943661971830985</v>
      </c>
      <c r="N8" s="160">
        <f t="shared" si="4"/>
        <v>1484</v>
      </c>
      <c r="O8" s="160">
        <f t="shared" si="4"/>
        <v>4887</v>
      </c>
      <c r="P8" s="161">
        <f t="shared" si="5"/>
        <v>0.30366277880090037</v>
      </c>
    </row>
    <row r="9" spans="1:17" ht="15">
      <c r="A9" s="111">
        <v>1990</v>
      </c>
      <c r="B9" s="121">
        <v>925</v>
      </c>
      <c r="C9" s="154">
        <v>3026</v>
      </c>
      <c r="D9" s="102">
        <f t="shared" si="0"/>
        <v>0.30568407138136156</v>
      </c>
      <c r="E9" s="122">
        <v>313</v>
      </c>
      <c r="F9" s="154">
        <v>948</v>
      </c>
      <c r="G9" s="102">
        <f t="shared" si="1"/>
        <v>0.33016877637130804</v>
      </c>
      <c r="H9" s="122">
        <v>101</v>
      </c>
      <c r="I9" s="154">
        <v>345</v>
      </c>
      <c r="J9" s="102">
        <f t="shared" si="2"/>
        <v>0.29275362318840581</v>
      </c>
      <c r="K9" s="113">
        <v>17</v>
      </c>
      <c r="L9" s="155">
        <v>57</v>
      </c>
      <c r="M9" s="102">
        <f t="shared" si="3"/>
        <v>0.2982456140350877</v>
      </c>
      <c r="N9" s="160">
        <f t="shared" si="4"/>
        <v>1356</v>
      </c>
      <c r="O9" s="160">
        <f t="shared" si="4"/>
        <v>4376</v>
      </c>
      <c r="P9" s="161">
        <f t="shared" si="5"/>
        <v>0.30987202925045704</v>
      </c>
    </row>
    <row r="10" spans="1:17" ht="15">
      <c r="A10" s="111">
        <v>1991</v>
      </c>
      <c r="B10" s="121">
        <v>1536</v>
      </c>
      <c r="C10" s="154">
        <v>5577</v>
      </c>
      <c r="D10" s="102">
        <f t="shared" si="0"/>
        <v>0.27541689080150616</v>
      </c>
      <c r="E10" s="122">
        <v>342</v>
      </c>
      <c r="F10" s="154">
        <v>1226</v>
      </c>
      <c r="G10" s="102">
        <f t="shared" si="1"/>
        <v>0.27895595432300163</v>
      </c>
      <c r="H10" s="122">
        <v>106</v>
      </c>
      <c r="I10" s="154">
        <v>380</v>
      </c>
      <c r="J10" s="102">
        <f t="shared" si="2"/>
        <v>0.27894736842105261</v>
      </c>
      <c r="K10" s="113">
        <v>10</v>
      </c>
      <c r="L10" s="155">
        <v>44</v>
      </c>
      <c r="M10" s="102">
        <f t="shared" si="3"/>
        <v>0.22727272727272727</v>
      </c>
      <c r="N10" s="160">
        <f t="shared" si="4"/>
        <v>1994</v>
      </c>
      <c r="O10" s="160">
        <f t="shared" si="4"/>
        <v>7227</v>
      </c>
      <c r="P10" s="161">
        <f t="shared" si="5"/>
        <v>0.27590978275909783</v>
      </c>
    </row>
    <row r="11" spans="1:17" ht="15">
      <c r="A11" s="111">
        <v>1992</v>
      </c>
      <c r="B11" s="121">
        <v>1568</v>
      </c>
      <c r="C11" s="154">
        <v>5576</v>
      </c>
      <c r="D11" s="102">
        <f t="shared" si="0"/>
        <v>0.28120516499282638</v>
      </c>
      <c r="E11" s="122">
        <v>453</v>
      </c>
      <c r="F11" s="154">
        <v>1524</v>
      </c>
      <c r="G11" s="102">
        <f t="shared" si="1"/>
        <v>0.297244094488189</v>
      </c>
      <c r="H11" s="122">
        <v>130</v>
      </c>
      <c r="I11" s="154">
        <v>498</v>
      </c>
      <c r="J11" s="102">
        <f t="shared" si="2"/>
        <v>0.26104417670682734</v>
      </c>
      <c r="K11" s="113">
        <v>9</v>
      </c>
      <c r="L11" s="155">
        <v>39</v>
      </c>
      <c r="M11" s="102">
        <f t="shared" si="3"/>
        <v>0.23076923076923078</v>
      </c>
      <c r="N11" s="160">
        <f t="shared" si="4"/>
        <v>2160</v>
      </c>
      <c r="O11" s="160">
        <f t="shared" si="4"/>
        <v>7637</v>
      </c>
      <c r="P11" s="161">
        <f t="shared" si="5"/>
        <v>0.28283357339269349</v>
      </c>
    </row>
    <row r="12" spans="1:17" ht="15">
      <c r="A12" s="111">
        <v>1993</v>
      </c>
      <c r="B12" s="121">
        <v>1757</v>
      </c>
      <c r="C12" s="154">
        <v>7305</v>
      </c>
      <c r="D12" s="102">
        <f t="shared" si="0"/>
        <v>0.2405201916495551</v>
      </c>
      <c r="E12" s="122">
        <v>582</v>
      </c>
      <c r="F12" s="154">
        <v>2279</v>
      </c>
      <c r="G12" s="102">
        <f t="shared" si="1"/>
        <v>0.25537516454585346</v>
      </c>
      <c r="H12" s="122">
        <v>121</v>
      </c>
      <c r="I12" s="154">
        <v>619</v>
      </c>
      <c r="J12" s="102">
        <f t="shared" si="2"/>
        <v>0.19547657512116318</v>
      </c>
      <c r="K12" s="113">
        <v>8</v>
      </c>
      <c r="L12" s="155">
        <v>41</v>
      </c>
      <c r="M12" s="102">
        <f t="shared" si="3"/>
        <v>0.1951219512195122</v>
      </c>
      <c r="N12" s="160">
        <f t="shared" si="4"/>
        <v>2468</v>
      </c>
      <c r="O12" s="160">
        <f t="shared" si="4"/>
        <v>10244</v>
      </c>
      <c r="P12" s="161">
        <f t="shared" si="5"/>
        <v>0.24092151503319015</v>
      </c>
    </row>
    <row r="13" spans="1:17" ht="15">
      <c r="A13" s="111">
        <v>1994</v>
      </c>
      <c r="B13" s="121">
        <v>1264</v>
      </c>
      <c r="C13" s="154">
        <v>4727</v>
      </c>
      <c r="D13" s="102">
        <f t="shared" si="0"/>
        <v>0.26740004231013326</v>
      </c>
      <c r="E13" s="122">
        <v>522</v>
      </c>
      <c r="F13" s="154">
        <v>1900</v>
      </c>
      <c r="G13" s="102">
        <f t="shared" si="1"/>
        <v>0.27473684210526317</v>
      </c>
      <c r="H13" s="122">
        <v>232</v>
      </c>
      <c r="I13" s="154">
        <v>845</v>
      </c>
      <c r="J13" s="102">
        <f t="shared" si="2"/>
        <v>0.27455621301775146</v>
      </c>
      <c r="K13" s="113">
        <v>16</v>
      </c>
      <c r="L13" s="155">
        <v>65</v>
      </c>
      <c r="M13" s="102">
        <f t="shared" si="3"/>
        <v>0.24615384615384617</v>
      </c>
      <c r="N13" s="160">
        <f t="shared" si="4"/>
        <v>2034</v>
      </c>
      <c r="O13" s="160">
        <f t="shared" si="4"/>
        <v>7537</v>
      </c>
      <c r="P13" s="161">
        <f t="shared" si="5"/>
        <v>0.26986864800318427</v>
      </c>
    </row>
    <row r="14" spans="1:17" ht="15">
      <c r="A14" s="111">
        <v>1995</v>
      </c>
      <c r="B14" s="121">
        <v>1018</v>
      </c>
      <c r="C14" s="154">
        <v>4267</v>
      </c>
      <c r="D14" s="102">
        <f t="shared" si="0"/>
        <v>0.23857511131942816</v>
      </c>
      <c r="E14" s="122">
        <v>460</v>
      </c>
      <c r="F14" s="154">
        <v>2108</v>
      </c>
      <c r="G14" s="102">
        <f t="shared" si="1"/>
        <v>0.21821631878557876</v>
      </c>
      <c r="H14" s="122">
        <v>289</v>
      </c>
      <c r="I14" s="154">
        <v>1335</v>
      </c>
      <c r="J14" s="102">
        <f t="shared" si="2"/>
        <v>0.21647940074906366</v>
      </c>
      <c r="K14" s="113">
        <v>21</v>
      </c>
      <c r="L14" s="155">
        <v>112</v>
      </c>
      <c r="M14" s="102">
        <f t="shared" si="3"/>
        <v>0.1875</v>
      </c>
      <c r="N14" s="160">
        <f t="shared" si="4"/>
        <v>1788</v>
      </c>
      <c r="O14" s="160">
        <f t="shared" si="4"/>
        <v>7822</v>
      </c>
      <c r="P14" s="161">
        <f t="shared" si="5"/>
        <v>0.22858603937611863</v>
      </c>
    </row>
    <row r="15" spans="1:17" ht="15">
      <c r="A15" s="111">
        <v>1996</v>
      </c>
      <c r="B15" s="121">
        <v>4713</v>
      </c>
      <c r="C15" s="154">
        <v>14034</v>
      </c>
      <c r="D15" s="102">
        <f t="shared" si="0"/>
        <v>0.33582727661393758</v>
      </c>
      <c r="E15" s="122">
        <v>1849</v>
      </c>
      <c r="F15" s="154">
        <v>6223</v>
      </c>
      <c r="G15" s="102">
        <f t="shared" si="1"/>
        <v>0.29712357383898441</v>
      </c>
      <c r="H15" s="122">
        <v>592</v>
      </c>
      <c r="I15" s="154">
        <v>2000</v>
      </c>
      <c r="J15" s="102">
        <f t="shared" si="2"/>
        <v>0.29599999999999999</v>
      </c>
      <c r="K15" s="113">
        <v>3</v>
      </c>
      <c r="L15" s="155">
        <v>44</v>
      </c>
      <c r="M15" s="102">
        <f t="shared" si="3"/>
        <v>6.8181818181818177E-2</v>
      </c>
      <c r="N15" s="160">
        <f t="shared" si="4"/>
        <v>7157</v>
      </c>
      <c r="O15" s="160">
        <f t="shared" si="4"/>
        <v>22301</v>
      </c>
      <c r="P15" s="161">
        <f t="shared" si="5"/>
        <v>0.3209273126765616</v>
      </c>
    </row>
    <row r="16" spans="1:17" ht="15">
      <c r="A16" s="111">
        <v>1997</v>
      </c>
      <c r="B16" s="121">
        <v>3721</v>
      </c>
      <c r="C16" s="154">
        <v>13634</v>
      </c>
      <c r="D16" s="102">
        <f t="shared" si="0"/>
        <v>0.27292063957752677</v>
      </c>
      <c r="E16" s="122">
        <v>1408</v>
      </c>
      <c r="F16" s="154">
        <v>5780</v>
      </c>
      <c r="G16" s="102">
        <f t="shared" si="1"/>
        <v>0.24359861591695503</v>
      </c>
      <c r="H16" s="122">
        <v>507</v>
      </c>
      <c r="I16" s="154">
        <v>2014</v>
      </c>
      <c r="J16" s="102">
        <f t="shared" si="2"/>
        <v>0.25173783515392256</v>
      </c>
      <c r="K16" s="113">
        <v>5</v>
      </c>
      <c r="L16" s="155">
        <v>58</v>
      </c>
      <c r="M16" s="102">
        <f t="shared" si="3"/>
        <v>8.6206896551724144E-2</v>
      </c>
      <c r="N16" s="160">
        <f t="shared" si="4"/>
        <v>5641</v>
      </c>
      <c r="O16" s="160">
        <f t="shared" si="4"/>
        <v>21486</v>
      </c>
      <c r="P16" s="161">
        <f t="shared" si="5"/>
        <v>0.26254305128921157</v>
      </c>
    </row>
    <row r="17" spans="1:16" ht="15">
      <c r="A17" s="111">
        <v>1998</v>
      </c>
      <c r="B17" s="121">
        <v>2247</v>
      </c>
      <c r="C17" s="154">
        <v>9892</v>
      </c>
      <c r="D17" s="102">
        <f t="shared" si="0"/>
        <v>0.22715325515568136</v>
      </c>
      <c r="E17" s="122">
        <v>1074</v>
      </c>
      <c r="F17" s="154">
        <v>4721</v>
      </c>
      <c r="G17" s="102">
        <f t="shared" si="1"/>
        <v>0.22749417496293159</v>
      </c>
      <c r="H17" s="122">
        <v>259</v>
      </c>
      <c r="I17" s="154">
        <v>1197</v>
      </c>
      <c r="J17" s="102">
        <f t="shared" si="2"/>
        <v>0.21637426900584794</v>
      </c>
      <c r="K17" s="113">
        <v>4</v>
      </c>
      <c r="L17" s="155">
        <v>30</v>
      </c>
      <c r="M17" s="102">
        <f t="shared" si="3"/>
        <v>0.13333333333333333</v>
      </c>
      <c r="N17" s="160">
        <f t="shared" si="4"/>
        <v>3584</v>
      </c>
      <c r="O17" s="160">
        <f t="shared" si="4"/>
        <v>15840</v>
      </c>
      <c r="P17" s="161">
        <f t="shared" si="5"/>
        <v>0.22626262626262628</v>
      </c>
    </row>
    <row r="18" spans="1:16" ht="15">
      <c r="A18" s="111">
        <v>1999</v>
      </c>
      <c r="B18" s="114">
        <v>1733</v>
      </c>
      <c r="C18" s="154">
        <v>8612</v>
      </c>
      <c r="D18" s="102">
        <f t="shared" si="0"/>
        <v>0.2012308406874129</v>
      </c>
      <c r="E18" s="122">
        <v>695</v>
      </c>
      <c r="F18" s="154">
        <v>3900</v>
      </c>
      <c r="G18" s="102">
        <f t="shared" si="1"/>
        <v>0.17820512820512821</v>
      </c>
      <c r="H18" s="122">
        <v>281</v>
      </c>
      <c r="I18" s="154">
        <v>1325</v>
      </c>
      <c r="J18" s="102">
        <f t="shared" si="2"/>
        <v>0.21207547169811319</v>
      </c>
      <c r="K18" s="113">
        <v>4</v>
      </c>
      <c r="L18" s="155">
        <v>27</v>
      </c>
      <c r="M18" s="102">
        <f t="shared" si="3"/>
        <v>0.14814814814814814</v>
      </c>
      <c r="N18" s="160">
        <f t="shared" si="4"/>
        <v>2713</v>
      </c>
      <c r="O18" s="160">
        <f t="shared" si="4"/>
        <v>13864</v>
      </c>
      <c r="P18" s="161">
        <f t="shared" si="5"/>
        <v>0.19568667051356031</v>
      </c>
    </row>
    <row r="19" spans="1:16" ht="15">
      <c r="A19" s="111">
        <v>2000</v>
      </c>
      <c r="B19" s="114">
        <v>1351</v>
      </c>
      <c r="C19" s="154">
        <v>7864</v>
      </c>
      <c r="D19" s="102">
        <f t="shared" si="0"/>
        <v>0.17179552390640895</v>
      </c>
      <c r="E19" s="122">
        <v>623</v>
      </c>
      <c r="F19" s="154">
        <v>3624</v>
      </c>
      <c r="G19" s="102">
        <f t="shared" si="1"/>
        <v>0.17190949227373067</v>
      </c>
      <c r="H19" s="122">
        <v>150</v>
      </c>
      <c r="I19" s="154">
        <v>925</v>
      </c>
      <c r="J19" s="102">
        <f t="shared" si="2"/>
        <v>0.16216216216216217</v>
      </c>
      <c r="K19" s="113">
        <v>6</v>
      </c>
      <c r="L19" s="155">
        <v>20</v>
      </c>
      <c r="M19" s="102">
        <f t="shared" si="3"/>
        <v>0.3</v>
      </c>
      <c r="N19" s="160">
        <f t="shared" si="4"/>
        <v>2130</v>
      </c>
      <c r="O19" s="160">
        <f t="shared" si="4"/>
        <v>12433</v>
      </c>
      <c r="P19" s="161">
        <f t="shared" si="5"/>
        <v>0.17131826590525215</v>
      </c>
    </row>
    <row r="20" spans="1:16" ht="15">
      <c r="A20" s="111">
        <v>2001</v>
      </c>
      <c r="B20" s="114">
        <v>931</v>
      </c>
      <c r="C20" s="154">
        <v>6750</v>
      </c>
      <c r="D20" s="102">
        <f t="shared" si="0"/>
        <v>0.13792592592592592</v>
      </c>
      <c r="E20" s="122">
        <v>528</v>
      </c>
      <c r="F20" s="154">
        <v>3865</v>
      </c>
      <c r="G20" s="102">
        <f t="shared" si="1"/>
        <v>0.13661060802069858</v>
      </c>
      <c r="H20" s="122">
        <v>207</v>
      </c>
      <c r="I20" s="154">
        <v>1288</v>
      </c>
      <c r="J20" s="102">
        <f t="shared" si="2"/>
        <v>0.16071428571428573</v>
      </c>
      <c r="K20" s="113">
        <v>2</v>
      </c>
      <c r="L20" s="155">
        <v>17</v>
      </c>
      <c r="M20" s="102">
        <f t="shared" si="3"/>
        <v>0.11764705882352941</v>
      </c>
      <c r="N20" s="160">
        <f t="shared" si="4"/>
        <v>1668</v>
      </c>
      <c r="O20" s="160">
        <f t="shared" si="4"/>
        <v>11920</v>
      </c>
      <c r="P20" s="161">
        <f t="shared" si="5"/>
        <v>0.13993288590604028</v>
      </c>
    </row>
    <row r="21" spans="1:16" ht="15">
      <c r="A21" s="111">
        <v>2002</v>
      </c>
      <c r="B21" s="114">
        <v>492</v>
      </c>
      <c r="C21" s="154">
        <v>5201</v>
      </c>
      <c r="D21" s="102">
        <f t="shared" si="0"/>
        <v>9.4597192847529321E-2</v>
      </c>
      <c r="E21" s="113">
        <v>314</v>
      </c>
      <c r="F21" s="154">
        <v>3408</v>
      </c>
      <c r="G21" s="102">
        <f t="shared" si="1"/>
        <v>9.2136150234741782E-2</v>
      </c>
      <c r="H21" s="113">
        <v>203</v>
      </c>
      <c r="I21" s="154">
        <v>1493</v>
      </c>
      <c r="J21" s="102">
        <f t="shared" si="2"/>
        <v>0.13596784996651037</v>
      </c>
      <c r="K21" s="113">
        <v>0</v>
      </c>
      <c r="L21" s="155">
        <v>11</v>
      </c>
      <c r="M21" s="102">
        <f t="shared" si="3"/>
        <v>0</v>
      </c>
      <c r="N21" s="160">
        <f t="shared" si="4"/>
        <v>1009</v>
      </c>
      <c r="O21" s="160">
        <f t="shared" si="4"/>
        <v>10113</v>
      </c>
      <c r="P21" s="161">
        <f t="shared" si="5"/>
        <v>9.9772569959458129E-2</v>
      </c>
    </row>
    <row r="22" spans="1:16" ht="15">
      <c r="A22" s="111">
        <v>2003</v>
      </c>
      <c r="B22" s="114">
        <v>233</v>
      </c>
      <c r="C22" s="154">
        <v>1861</v>
      </c>
      <c r="D22" s="102">
        <f t="shared" si="0"/>
        <v>0.12520150456743687</v>
      </c>
      <c r="E22" s="113">
        <v>92</v>
      </c>
      <c r="F22" s="154">
        <v>687</v>
      </c>
      <c r="G22" s="102">
        <f t="shared" si="1"/>
        <v>0.1339155749636099</v>
      </c>
      <c r="H22" s="113">
        <v>40</v>
      </c>
      <c r="I22" s="154">
        <v>382</v>
      </c>
      <c r="J22" s="102">
        <f t="shared" si="2"/>
        <v>0.10471204188481675</v>
      </c>
      <c r="K22" s="113">
        <v>0</v>
      </c>
      <c r="L22" s="155">
        <v>2</v>
      </c>
      <c r="M22" s="102">
        <f>K22/L22</f>
        <v>0</v>
      </c>
      <c r="N22" s="160">
        <f t="shared" ref="N22:O25" si="6">B22+E22+H22+K22</f>
        <v>365</v>
      </c>
      <c r="O22" s="160">
        <f t="shared" si="6"/>
        <v>2932</v>
      </c>
      <c r="P22" s="161">
        <f>N22/O22</f>
        <v>0.12448840381991814</v>
      </c>
    </row>
    <row r="23" spans="1:16" ht="15">
      <c r="A23" s="111">
        <v>2004</v>
      </c>
      <c r="B23" s="114">
        <v>141</v>
      </c>
      <c r="C23" s="154">
        <v>1089</v>
      </c>
      <c r="D23" s="102">
        <f t="shared" si="0"/>
        <v>0.12947658402203857</v>
      </c>
      <c r="E23" s="113">
        <v>68</v>
      </c>
      <c r="F23" s="154">
        <v>392</v>
      </c>
      <c r="G23" s="102">
        <f t="shared" si="1"/>
        <v>0.17346938775510204</v>
      </c>
      <c r="H23" s="113">
        <v>47</v>
      </c>
      <c r="I23" s="154">
        <v>266</v>
      </c>
      <c r="J23" s="102">
        <f t="shared" si="2"/>
        <v>0.17669172932330826</v>
      </c>
      <c r="K23" s="113">
        <v>0</v>
      </c>
      <c r="L23" s="155">
        <v>8</v>
      </c>
      <c r="M23" s="102">
        <f>K23/L23</f>
        <v>0</v>
      </c>
      <c r="N23" s="160">
        <f t="shared" si="6"/>
        <v>256</v>
      </c>
      <c r="O23" s="160">
        <f t="shared" si="6"/>
        <v>1755</v>
      </c>
      <c r="P23" s="161">
        <f>N23/O23</f>
        <v>0.14586894586894586</v>
      </c>
    </row>
    <row r="24" spans="1:16" ht="15">
      <c r="A24" s="111">
        <v>2005</v>
      </c>
      <c r="B24" s="114">
        <v>42</v>
      </c>
      <c r="C24" s="154">
        <v>436</v>
      </c>
      <c r="D24" s="102">
        <f t="shared" si="0"/>
        <v>9.6330275229357804E-2</v>
      </c>
      <c r="E24" s="113">
        <v>13</v>
      </c>
      <c r="F24" s="154">
        <v>189</v>
      </c>
      <c r="G24" s="102">
        <f t="shared" si="1"/>
        <v>6.8783068783068779E-2</v>
      </c>
      <c r="H24" s="113">
        <v>7</v>
      </c>
      <c r="I24" s="154">
        <v>56</v>
      </c>
      <c r="J24" s="102">
        <f t="shared" si="2"/>
        <v>0.125</v>
      </c>
      <c r="K24" s="113">
        <v>0</v>
      </c>
      <c r="L24" s="155">
        <v>3</v>
      </c>
      <c r="M24" s="102">
        <f>K24/L24</f>
        <v>0</v>
      </c>
      <c r="N24" s="160">
        <f t="shared" si="6"/>
        <v>62</v>
      </c>
      <c r="O24" s="160">
        <f t="shared" si="6"/>
        <v>684</v>
      </c>
      <c r="P24" s="161">
        <f>N24/O24</f>
        <v>9.0643274853801165E-2</v>
      </c>
    </row>
    <row r="25" spans="1:16" ht="15.75" thickBot="1">
      <c r="A25" s="123">
        <v>2006</v>
      </c>
      <c r="B25" s="140">
        <v>5</v>
      </c>
      <c r="C25" s="156">
        <v>11</v>
      </c>
      <c r="D25" s="141">
        <f t="shared" si="0"/>
        <v>0.45454545454545453</v>
      </c>
      <c r="E25" s="142">
        <v>1</v>
      </c>
      <c r="F25" s="156">
        <v>4</v>
      </c>
      <c r="G25" s="141">
        <f t="shared" si="1"/>
        <v>0.25</v>
      </c>
      <c r="H25" s="142">
        <v>0</v>
      </c>
      <c r="I25" s="156">
        <v>3</v>
      </c>
      <c r="J25" s="141">
        <f t="shared" si="2"/>
        <v>0</v>
      </c>
      <c r="K25" s="142">
        <v>0</v>
      </c>
      <c r="L25" s="157">
        <v>0</v>
      </c>
      <c r="M25" s="141">
        <v>0</v>
      </c>
      <c r="N25" s="162">
        <f t="shared" si="6"/>
        <v>6</v>
      </c>
      <c r="O25" s="162">
        <f t="shared" si="6"/>
        <v>18</v>
      </c>
      <c r="P25" s="163">
        <f>N25/O25</f>
        <v>0.33333333333333331</v>
      </c>
    </row>
    <row r="26" spans="1:16" ht="16.5" thickBot="1">
      <c r="A26" s="105" t="s">
        <v>7</v>
      </c>
      <c r="B26" s="109">
        <f>SUM(B3:B25)</f>
        <v>26964</v>
      </c>
      <c r="C26" s="109">
        <f>SUM(C3:C25)</f>
        <v>110000</v>
      </c>
      <c r="D26" s="110">
        <f>B26/C26</f>
        <v>0.24512727272727272</v>
      </c>
      <c r="E26" s="109">
        <f>SUM(E3:E25)</f>
        <v>10580</v>
      </c>
      <c r="F26" s="109">
        <f>SUM(F3:F25)</f>
        <v>46461</v>
      </c>
      <c r="G26" s="110">
        <f t="shared" si="1"/>
        <v>0.22771787090247736</v>
      </c>
      <c r="H26" s="109">
        <f>SUM(H3:H25)</f>
        <v>4009</v>
      </c>
      <c r="I26" s="109">
        <f>SUM(I3:I25)</f>
        <v>17223</v>
      </c>
      <c r="J26" s="110">
        <f t="shared" si="2"/>
        <v>0.23277013296173721</v>
      </c>
      <c r="K26" s="109">
        <f>SUM(K3:K25)</f>
        <v>397</v>
      </c>
      <c r="L26" s="109">
        <f>SUM(L3:L25)</f>
        <v>1509</v>
      </c>
      <c r="M26" s="110">
        <f t="shared" si="3"/>
        <v>0.26308813783962887</v>
      </c>
      <c r="N26" s="167">
        <f>SUM(N3:N25)</f>
        <v>41950</v>
      </c>
      <c r="O26" s="167">
        <f>SUM(O3:O25)</f>
        <v>175193</v>
      </c>
      <c r="P26" s="168">
        <f t="shared" si="5"/>
        <v>0.23945020634386077</v>
      </c>
    </row>
    <row r="30" spans="1:16">
      <c r="B30" t="s">
        <v>48</v>
      </c>
    </row>
    <row r="31" spans="1:16" ht="13.5" thickBot="1">
      <c r="A31">
        <v>2006</v>
      </c>
    </row>
    <row r="32" spans="1:16" ht="15.75">
      <c r="A32" s="553" t="s">
        <v>8</v>
      </c>
      <c r="B32" s="549" t="s">
        <v>13</v>
      </c>
      <c r="C32" s="550"/>
      <c r="D32" s="555"/>
      <c r="E32" s="549" t="s">
        <v>14</v>
      </c>
      <c r="F32" s="550"/>
      <c r="G32" s="551"/>
      <c r="H32" s="552" t="s">
        <v>15</v>
      </c>
      <c r="I32" s="550"/>
      <c r="J32" s="555"/>
      <c r="K32" s="549" t="s">
        <v>12</v>
      </c>
      <c r="L32" s="550"/>
      <c r="M32" s="551"/>
      <c r="N32" s="552" t="s">
        <v>7</v>
      </c>
      <c r="O32" s="550"/>
      <c r="P32" s="551"/>
    </row>
    <row r="33" spans="1:28" ht="48" thickBot="1">
      <c r="A33" s="554"/>
      <c r="B33" s="202" t="s">
        <v>4</v>
      </c>
      <c r="C33" s="203" t="s">
        <v>105</v>
      </c>
      <c r="D33" s="215" t="s">
        <v>18</v>
      </c>
      <c r="E33" s="202" t="s">
        <v>4</v>
      </c>
      <c r="F33" s="203" t="s">
        <v>105</v>
      </c>
      <c r="G33" s="204" t="s">
        <v>18</v>
      </c>
      <c r="H33" s="214" t="s">
        <v>4</v>
      </c>
      <c r="I33" s="203" t="s">
        <v>105</v>
      </c>
      <c r="J33" s="215" t="s">
        <v>18</v>
      </c>
      <c r="K33" s="202" t="s">
        <v>4</v>
      </c>
      <c r="L33" s="203" t="s">
        <v>105</v>
      </c>
      <c r="M33" s="204" t="s">
        <v>18</v>
      </c>
      <c r="N33" s="164" t="s">
        <v>4</v>
      </c>
      <c r="O33" s="165" t="s">
        <v>105</v>
      </c>
      <c r="P33" s="166" t="s">
        <v>18</v>
      </c>
      <c r="Q33" t="s">
        <v>48</v>
      </c>
      <c r="T33" s="198" t="s">
        <v>66</v>
      </c>
      <c r="U33" s="200" t="s">
        <v>46</v>
      </c>
      <c r="V33" s="200" t="s">
        <v>41</v>
      </c>
      <c r="W33" s="200" t="s">
        <v>47</v>
      </c>
      <c r="X33" s="200" t="s">
        <v>42</v>
      </c>
      <c r="Y33" s="200" t="s">
        <v>43</v>
      </c>
      <c r="Z33" s="200" t="s">
        <v>44</v>
      </c>
      <c r="AA33" s="200" t="s">
        <v>49</v>
      </c>
    </row>
    <row r="34" spans="1:28" ht="15">
      <c r="A34" s="184">
        <v>1984</v>
      </c>
      <c r="B34" s="190">
        <v>184</v>
      </c>
      <c r="C34" s="209">
        <v>465</v>
      </c>
      <c r="D34" s="101">
        <f>B34/C34</f>
        <v>0.39569892473118279</v>
      </c>
      <c r="E34" s="195">
        <v>66</v>
      </c>
      <c r="F34" s="209">
        <v>132</v>
      </c>
      <c r="G34" s="171">
        <f>E34/F34</f>
        <v>0.5</v>
      </c>
      <c r="H34" s="190">
        <v>51</v>
      </c>
      <c r="I34" s="209">
        <v>117</v>
      </c>
      <c r="J34" s="101">
        <f>H34/I34</f>
        <v>0.4358974358974359</v>
      </c>
      <c r="K34" s="186">
        <v>50</v>
      </c>
      <c r="L34" s="207">
        <v>90</v>
      </c>
      <c r="M34" s="101">
        <f>K34/L34</f>
        <v>0.55555555555555558</v>
      </c>
      <c r="N34" s="192">
        <f>B34+E34+H34+K34</f>
        <v>351</v>
      </c>
      <c r="O34" s="188">
        <f>C34+F34+I34+L34</f>
        <v>804</v>
      </c>
      <c r="P34" s="189">
        <f>N34/O34</f>
        <v>0.43656716417910446</v>
      </c>
      <c r="T34" s="199">
        <v>1984</v>
      </c>
      <c r="U34" s="201">
        <v>30</v>
      </c>
      <c r="V34" s="201">
        <v>465</v>
      </c>
      <c r="W34" s="201">
        <v>60</v>
      </c>
      <c r="X34" s="201">
        <v>132</v>
      </c>
      <c r="Y34" s="201">
        <v>117</v>
      </c>
      <c r="Z34" s="201" t="s">
        <v>25</v>
      </c>
      <c r="AA34" s="201" t="s">
        <v>25</v>
      </c>
      <c r="AB34">
        <f>SUM(U34,W34)</f>
        <v>90</v>
      </c>
    </row>
    <row r="35" spans="1:28" ht="15">
      <c r="A35" s="2">
        <v>1985</v>
      </c>
      <c r="B35" s="191">
        <v>244</v>
      </c>
      <c r="C35" s="206">
        <v>552</v>
      </c>
      <c r="D35" s="103">
        <f t="shared" ref="D35:D57" si="7">B35/C35</f>
        <v>0.4420289855072464</v>
      </c>
      <c r="E35" s="121">
        <v>74</v>
      </c>
      <c r="F35" s="206">
        <v>158</v>
      </c>
      <c r="G35" s="172">
        <f t="shared" ref="G35:G58" si="8">E35/F35</f>
        <v>0.46835443037974683</v>
      </c>
      <c r="H35" s="191">
        <v>71</v>
      </c>
      <c r="I35" s="206">
        <v>147</v>
      </c>
      <c r="J35" s="103">
        <f t="shared" ref="J35:J58" si="9">H35/I35</f>
        <v>0.48299319727891155</v>
      </c>
      <c r="K35" s="187">
        <v>50</v>
      </c>
      <c r="L35" s="205">
        <v>93</v>
      </c>
      <c r="M35" s="103">
        <f t="shared" ref="M35:M52" si="10">K35/L35</f>
        <v>0.5376344086021505</v>
      </c>
      <c r="N35" s="193">
        <f t="shared" ref="N35:N56" si="11">B35+E35+H35+K35</f>
        <v>439</v>
      </c>
      <c r="O35" s="160">
        <f t="shared" ref="O35:O56" si="12">C35+F35+I35+L35</f>
        <v>950</v>
      </c>
      <c r="P35" s="161">
        <f t="shared" ref="P35:P52" si="13">N35/O35</f>
        <v>0.46210526315789474</v>
      </c>
      <c r="T35" s="199">
        <v>1985</v>
      </c>
      <c r="U35" s="201">
        <v>22</v>
      </c>
      <c r="V35" s="201">
        <v>552</v>
      </c>
      <c r="W35" s="201">
        <v>71</v>
      </c>
      <c r="X35" s="201">
        <v>158</v>
      </c>
      <c r="Y35" s="201">
        <v>147</v>
      </c>
      <c r="Z35" s="201" t="s">
        <v>25</v>
      </c>
      <c r="AA35" s="201" t="s">
        <v>25</v>
      </c>
      <c r="AB35">
        <f t="shared" ref="AB35:AB58" si="14">SUM(U35,W35)</f>
        <v>93</v>
      </c>
    </row>
    <row r="36" spans="1:28" ht="15">
      <c r="A36" s="2">
        <v>1986</v>
      </c>
      <c r="B36" s="191">
        <v>451</v>
      </c>
      <c r="C36" s="206">
        <v>1016</v>
      </c>
      <c r="D36" s="103">
        <f t="shared" si="7"/>
        <v>0.44389763779527558</v>
      </c>
      <c r="E36" s="121">
        <v>97</v>
      </c>
      <c r="F36" s="206">
        <v>232</v>
      </c>
      <c r="G36" s="172">
        <f t="shared" si="8"/>
        <v>0.41810344827586204</v>
      </c>
      <c r="H36" s="191">
        <v>114</v>
      </c>
      <c r="I36" s="206">
        <v>265</v>
      </c>
      <c r="J36" s="103">
        <f t="shared" si="9"/>
        <v>0.43018867924528303</v>
      </c>
      <c r="K36" s="187">
        <v>68</v>
      </c>
      <c r="L36" s="205">
        <v>137</v>
      </c>
      <c r="M36" s="103">
        <f t="shared" si="10"/>
        <v>0.49635036496350365</v>
      </c>
      <c r="N36" s="193">
        <f t="shared" si="11"/>
        <v>730</v>
      </c>
      <c r="O36" s="160">
        <f t="shared" si="12"/>
        <v>1650</v>
      </c>
      <c r="P36" s="161">
        <f t="shared" si="13"/>
        <v>0.44242424242424244</v>
      </c>
      <c r="T36" s="199">
        <v>1986</v>
      </c>
      <c r="U36" s="201">
        <v>23</v>
      </c>
      <c r="V36" s="201">
        <v>1016</v>
      </c>
      <c r="W36" s="201">
        <v>114</v>
      </c>
      <c r="X36" s="201">
        <v>232</v>
      </c>
      <c r="Y36" s="201">
        <v>265</v>
      </c>
      <c r="Z36" s="201" t="s">
        <v>25</v>
      </c>
      <c r="AA36" s="201" t="s">
        <v>25</v>
      </c>
      <c r="AB36">
        <f t="shared" si="14"/>
        <v>137</v>
      </c>
    </row>
    <row r="37" spans="1:28" ht="15">
      <c r="A37" s="2">
        <v>1987</v>
      </c>
      <c r="B37" s="191">
        <v>492</v>
      </c>
      <c r="C37" s="206">
        <v>1016</v>
      </c>
      <c r="D37" s="103">
        <f t="shared" si="7"/>
        <v>0.48425196850393698</v>
      </c>
      <c r="E37" s="121">
        <v>98</v>
      </c>
      <c r="F37" s="206">
        <v>236</v>
      </c>
      <c r="G37" s="172">
        <f t="shared" si="8"/>
        <v>0.4152542372881356</v>
      </c>
      <c r="H37" s="191">
        <v>87</v>
      </c>
      <c r="I37" s="206">
        <v>187</v>
      </c>
      <c r="J37" s="103">
        <f t="shared" si="9"/>
        <v>0.46524064171122997</v>
      </c>
      <c r="K37" s="187">
        <v>64</v>
      </c>
      <c r="L37" s="205">
        <v>148</v>
      </c>
      <c r="M37" s="103">
        <f t="shared" si="10"/>
        <v>0.43243243243243246</v>
      </c>
      <c r="N37" s="193">
        <f t="shared" si="11"/>
        <v>741</v>
      </c>
      <c r="O37" s="160">
        <f t="shared" si="12"/>
        <v>1587</v>
      </c>
      <c r="P37" s="161">
        <f t="shared" si="13"/>
        <v>0.46691871455576561</v>
      </c>
      <c r="T37" s="199">
        <v>1987</v>
      </c>
      <c r="U37" s="201">
        <v>40</v>
      </c>
      <c r="V37" s="201">
        <v>1016</v>
      </c>
      <c r="W37" s="201">
        <v>108</v>
      </c>
      <c r="X37" s="201">
        <v>236</v>
      </c>
      <c r="Y37" s="201">
        <v>187</v>
      </c>
      <c r="Z37" s="201" t="s">
        <v>25</v>
      </c>
      <c r="AA37" s="201" t="s">
        <v>25</v>
      </c>
      <c r="AB37">
        <f t="shared" si="14"/>
        <v>148</v>
      </c>
    </row>
    <row r="38" spans="1:28" ht="15">
      <c r="A38" s="2">
        <v>1988</v>
      </c>
      <c r="B38" s="191">
        <v>589</v>
      </c>
      <c r="C38" s="206">
        <v>1502</v>
      </c>
      <c r="D38" s="103">
        <f t="shared" si="7"/>
        <v>0.39214380825565914</v>
      </c>
      <c r="E38" s="121">
        <v>355</v>
      </c>
      <c r="F38" s="206">
        <v>851</v>
      </c>
      <c r="G38" s="172">
        <f t="shared" si="8"/>
        <v>0.41715628672150412</v>
      </c>
      <c r="H38" s="191">
        <v>147</v>
      </c>
      <c r="I38" s="206">
        <v>398</v>
      </c>
      <c r="J38" s="103">
        <f t="shared" si="9"/>
        <v>0.3693467336683417</v>
      </c>
      <c r="K38" s="187">
        <v>69</v>
      </c>
      <c r="L38" s="205">
        <v>190</v>
      </c>
      <c r="M38" s="103">
        <f t="shared" si="10"/>
        <v>0.36315789473684212</v>
      </c>
      <c r="N38" s="193">
        <f t="shared" si="11"/>
        <v>1160</v>
      </c>
      <c r="O38" s="160">
        <f t="shared" si="12"/>
        <v>2941</v>
      </c>
      <c r="P38" s="161">
        <f t="shared" si="13"/>
        <v>0.39442366541992518</v>
      </c>
      <c r="T38" s="199">
        <v>1988</v>
      </c>
      <c r="U38" s="201">
        <v>41</v>
      </c>
      <c r="V38" s="201">
        <v>1502</v>
      </c>
      <c r="W38" s="201">
        <v>149</v>
      </c>
      <c r="X38" s="201">
        <v>851</v>
      </c>
      <c r="Y38" s="201">
        <v>398</v>
      </c>
      <c r="Z38" s="201" t="s">
        <v>25</v>
      </c>
      <c r="AA38" s="201" t="s">
        <v>25</v>
      </c>
      <c r="AB38">
        <f t="shared" si="14"/>
        <v>190</v>
      </c>
    </row>
    <row r="39" spans="1:28" ht="15">
      <c r="A39" s="2">
        <v>1989</v>
      </c>
      <c r="B39" s="191">
        <v>634</v>
      </c>
      <c r="C39" s="206">
        <v>1472</v>
      </c>
      <c r="D39" s="103">
        <f t="shared" si="7"/>
        <v>0.43070652173913043</v>
      </c>
      <c r="E39" s="121">
        <v>330</v>
      </c>
      <c r="F39" s="206">
        <v>734</v>
      </c>
      <c r="G39" s="172">
        <f t="shared" si="8"/>
        <v>0.44959128065395093</v>
      </c>
      <c r="H39" s="191">
        <v>145</v>
      </c>
      <c r="I39" s="206">
        <v>330</v>
      </c>
      <c r="J39" s="103">
        <f t="shared" si="9"/>
        <v>0.43939393939393939</v>
      </c>
      <c r="K39" s="187">
        <v>46</v>
      </c>
      <c r="L39" s="205">
        <v>99</v>
      </c>
      <c r="M39" s="103">
        <f t="shared" si="10"/>
        <v>0.46464646464646464</v>
      </c>
      <c r="N39" s="193">
        <f t="shared" si="11"/>
        <v>1155</v>
      </c>
      <c r="O39" s="160">
        <f t="shared" si="12"/>
        <v>2635</v>
      </c>
      <c r="P39" s="161">
        <f t="shared" si="13"/>
        <v>0.43833017077798864</v>
      </c>
      <c r="T39" s="199">
        <v>1989</v>
      </c>
      <c r="U39" s="201">
        <v>26</v>
      </c>
      <c r="V39" s="201">
        <v>1472</v>
      </c>
      <c r="W39" s="201">
        <v>73</v>
      </c>
      <c r="X39" s="201">
        <v>734</v>
      </c>
      <c r="Y39" s="201">
        <v>330</v>
      </c>
      <c r="Z39" s="201" t="s">
        <v>25</v>
      </c>
      <c r="AA39" s="201" t="s">
        <v>25</v>
      </c>
      <c r="AB39">
        <f t="shared" si="14"/>
        <v>99</v>
      </c>
    </row>
    <row r="40" spans="1:28" ht="15">
      <c r="A40" s="2">
        <v>1990</v>
      </c>
      <c r="B40" s="191">
        <v>931</v>
      </c>
      <c r="C40" s="206">
        <v>2282</v>
      </c>
      <c r="D40" s="103">
        <f t="shared" si="7"/>
        <v>0.40797546012269936</v>
      </c>
      <c r="E40" s="121">
        <v>254</v>
      </c>
      <c r="F40" s="206">
        <v>643</v>
      </c>
      <c r="G40" s="172">
        <f t="shared" si="8"/>
        <v>0.39502332814930013</v>
      </c>
      <c r="H40" s="191">
        <v>103</v>
      </c>
      <c r="I40" s="206">
        <v>270</v>
      </c>
      <c r="J40" s="103">
        <f t="shared" si="9"/>
        <v>0.38148148148148148</v>
      </c>
      <c r="K40" s="187">
        <v>29</v>
      </c>
      <c r="L40" s="205">
        <v>46</v>
      </c>
      <c r="M40" s="103">
        <f t="shared" si="10"/>
        <v>0.63043478260869568</v>
      </c>
      <c r="N40" s="193">
        <f t="shared" si="11"/>
        <v>1317</v>
      </c>
      <c r="O40" s="160">
        <f t="shared" si="12"/>
        <v>3241</v>
      </c>
      <c r="P40" s="161">
        <f t="shared" si="13"/>
        <v>0.40635606294353593</v>
      </c>
      <c r="T40" s="199">
        <v>1990</v>
      </c>
      <c r="U40" s="201">
        <v>11</v>
      </c>
      <c r="V40" s="201">
        <v>2282</v>
      </c>
      <c r="W40" s="201">
        <v>35</v>
      </c>
      <c r="X40" s="201">
        <v>643</v>
      </c>
      <c r="Y40" s="201">
        <v>270</v>
      </c>
      <c r="Z40" s="201" t="s">
        <v>25</v>
      </c>
      <c r="AA40" s="201" t="s">
        <v>25</v>
      </c>
      <c r="AB40">
        <f t="shared" si="14"/>
        <v>46</v>
      </c>
    </row>
    <row r="41" spans="1:28" ht="15">
      <c r="A41" s="2">
        <v>1991</v>
      </c>
      <c r="B41" s="191">
        <v>1391</v>
      </c>
      <c r="C41" s="206">
        <v>3472</v>
      </c>
      <c r="D41" s="103">
        <f t="shared" si="7"/>
        <v>0.40063364055299538</v>
      </c>
      <c r="E41" s="121">
        <v>297</v>
      </c>
      <c r="F41" s="206">
        <v>733</v>
      </c>
      <c r="G41" s="172">
        <f t="shared" si="8"/>
        <v>0.40518417462482947</v>
      </c>
      <c r="H41" s="191">
        <v>93</v>
      </c>
      <c r="I41" s="206">
        <v>208</v>
      </c>
      <c r="J41" s="103">
        <f t="shared" si="9"/>
        <v>0.44711538461538464</v>
      </c>
      <c r="K41" s="187">
        <v>17</v>
      </c>
      <c r="L41" s="205">
        <v>33</v>
      </c>
      <c r="M41" s="103">
        <f t="shared" si="10"/>
        <v>0.51515151515151514</v>
      </c>
      <c r="N41" s="193">
        <f t="shared" si="11"/>
        <v>1798</v>
      </c>
      <c r="O41" s="160">
        <f t="shared" si="12"/>
        <v>4446</v>
      </c>
      <c r="P41" s="161">
        <f t="shared" si="13"/>
        <v>0.40440845704003597</v>
      </c>
      <c r="T41" s="199">
        <v>1991</v>
      </c>
      <c r="U41" s="201">
        <v>7</v>
      </c>
      <c r="V41" s="201">
        <v>3472</v>
      </c>
      <c r="W41" s="201">
        <v>26</v>
      </c>
      <c r="X41" s="201">
        <v>733</v>
      </c>
      <c r="Y41" s="201">
        <v>208</v>
      </c>
      <c r="Z41" s="201" t="s">
        <v>25</v>
      </c>
      <c r="AA41" s="201" t="s">
        <v>25</v>
      </c>
      <c r="AB41">
        <f t="shared" si="14"/>
        <v>33</v>
      </c>
    </row>
    <row r="42" spans="1:28" ht="15">
      <c r="A42" s="2">
        <v>1992</v>
      </c>
      <c r="B42" s="191">
        <v>1628</v>
      </c>
      <c r="C42" s="206">
        <v>4798</v>
      </c>
      <c r="D42" s="103">
        <f t="shared" si="7"/>
        <v>0.33930804501875783</v>
      </c>
      <c r="E42" s="121">
        <v>414</v>
      </c>
      <c r="F42" s="206">
        <v>1011</v>
      </c>
      <c r="G42" s="172">
        <f t="shared" si="8"/>
        <v>0.40949554896142432</v>
      </c>
      <c r="H42" s="191">
        <v>143</v>
      </c>
      <c r="I42" s="206">
        <v>414</v>
      </c>
      <c r="J42" s="103">
        <f t="shared" si="9"/>
        <v>0.34541062801932365</v>
      </c>
      <c r="K42" s="187">
        <v>11</v>
      </c>
      <c r="L42" s="205">
        <v>33</v>
      </c>
      <c r="M42" s="103">
        <f t="shared" si="10"/>
        <v>0.33333333333333331</v>
      </c>
      <c r="N42" s="193">
        <f t="shared" si="11"/>
        <v>2196</v>
      </c>
      <c r="O42" s="160">
        <f t="shared" si="12"/>
        <v>6256</v>
      </c>
      <c r="P42" s="161">
        <f t="shared" si="13"/>
        <v>0.35102301790281332</v>
      </c>
      <c r="T42" s="199">
        <v>1992</v>
      </c>
      <c r="U42" s="201">
        <v>3</v>
      </c>
      <c r="V42" s="201">
        <v>4798</v>
      </c>
      <c r="W42" s="201">
        <v>30</v>
      </c>
      <c r="X42" s="201">
        <v>1011</v>
      </c>
      <c r="Y42" s="201">
        <v>414</v>
      </c>
      <c r="Z42" s="201" t="s">
        <v>25</v>
      </c>
      <c r="AA42" s="201" t="s">
        <v>25</v>
      </c>
      <c r="AB42">
        <f t="shared" si="14"/>
        <v>33</v>
      </c>
    </row>
    <row r="43" spans="1:28" ht="15">
      <c r="A43" s="2">
        <v>1993</v>
      </c>
      <c r="B43" s="191">
        <v>1684</v>
      </c>
      <c r="C43" s="206">
        <v>4737</v>
      </c>
      <c r="D43" s="103">
        <f t="shared" si="7"/>
        <v>0.35549926113573993</v>
      </c>
      <c r="E43" s="121">
        <v>523</v>
      </c>
      <c r="F43" s="206">
        <v>1342</v>
      </c>
      <c r="G43" s="172">
        <f t="shared" si="8"/>
        <v>0.38971684053651268</v>
      </c>
      <c r="H43" s="191">
        <v>143</v>
      </c>
      <c r="I43" s="206">
        <v>445</v>
      </c>
      <c r="J43" s="103">
        <f t="shared" si="9"/>
        <v>0.32134831460674157</v>
      </c>
      <c r="K43" s="187">
        <v>15</v>
      </c>
      <c r="L43" s="205">
        <v>28</v>
      </c>
      <c r="M43" s="103">
        <f t="shared" si="10"/>
        <v>0.5357142857142857</v>
      </c>
      <c r="N43" s="193">
        <f t="shared" si="11"/>
        <v>2365</v>
      </c>
      <c r="O43" s="160">
        <f t="shared" si="12"/>
        <v>6552</v>
      </c>
      <c r="P43" s="161">
        <f t="shared" si="13"/>
        <v>0.36095848595848595</v>
      </c>
      <c r="T43" s="199">
        <v>1993</v>
      </c>
      <c r="U43" s="201">
        <v>4</v>
      </c>
      <c r="V43" s="201">
        <v>4737</v>
      </c>
      <c r="W43" s="201">
        <v>24</v>
      </c>
      <c r="X43" s="201">
        <v>1342</v>
      </c>
      <c r="Y43" s="201">
        <v>445</v>
      </c>
      <c r="Z43" s="201" t="s">
        <v>25</v>
      </c>
      <c r="AA43" s="201" t="s">
        <v>25</v>
      </c>
      <c r="AB43">
        <f t="shared" si="14"/>
        <v>28</v>
      </c>
    </row>
    <row r="44" spans="1:28" ht="15">
      <c r="A44" s="2">
        <v>1994</v>
      </c>
      <c r="B44" s="191">
        <v>1397</v>
      </c>
      <c r="C44" s="206">
        <v>4293</v>
      </c>
      <c r="D44" s="103">
        <f t="shared" si="7"/>
        <v>0.32541346377824365</v>
      </c>
      <c r="E44" s="121">
        <v>545</v>
      </c>
      <c r="F44" s="206">
        <v>1621</v>
      </c>
      <c r="G44" s="172">
        <f t="shared" si="8"/>
        <v>0.3362122146822949</v>
      </c>
      <c r="H44" s="191">
        <v>234</v>
      </c>
      <c r="I44" s="206">
        <v>741</v>
      </c>
      <c r="J44" s="103">
        <f t="shared" si="9"/>
        <v>0.31578947368421051</v>
      </c>
      <c r="K44" s="187">
        <v>26</v>
      </c>
      <c r="L44" s="205">
        <v>69</v>
      </c>
      <c r="M44" s="103">
        <f t="shared" si="10"/>
        <v>0.37681159420289856</v>
      </c>
      <c r="N44" s="193">
        <f t="shared" si="11"/>
        <v>2202</v>
      </c>
      <c r="O44" s="160">
        <f t="shared" si="12"/>
        <v>6724</v>
      </c>
      <c r="P44" s="161">
        <f t="shared" si="13"/>
        <v>0.32748364069006541</v>
      </c>
      <c r="T44" s="199">
        <v>1994</v>
      </c>
      <c r="U44" s="201">
        <v>5</v>
      </c>
      <c r="V44" s="201">
        <v>4293</v>
      </c>
      <c r="W44" s="201">
        <v>64</v>
      </c>
      <c r="X44" s="201">
        <v>1621</v>
      </c>
      <c r="Y44" s="201">
        <v>741</v>
      </c>
      <c r="Z44" s="201" t="s">
        <v>25</v>
      </c>
      <c r="AA44" s="201" t="s">
        <v>25</v>
      </c>
      <c r="AB44">
        <f t="shared" si="14"/>
        <v>69</v>
      </c>
    </row>
    <row r="45" spans="1:28" ht="15">
      <c r="A45" s="2">
        <v>1995</v>
      </c>
      <c r="B45" s="191">
        <v>1092</v>
      </c>
      <c r="C45" s="206">
        <v>3384</v>
      </c>
      <c r="D45" s="103">
        <f t="shared" si="7"/>
        <v>0.32269503546099293</v>
      </c>
      <c r="E45" s="121">
        <v>456</v>
      </c>
      <c r="F45" s="206">
        <v>1343</v>
      </c>
      <c r="G45" s="172">
        <f t="shared" si="8"/>
        <v>0.33953834698436336</v>
      </c>
      <c r="H45" s="191">
        <v>253</v>
      </c>
      <c r="I45" s="206">
        <v>826</v>
      </c>
      <c r="J45" s="103">
        <f t="shared" si="9"/>
        <v>0.30629539951573848</v>
      </c>
      <c r="K45" s="187">
        <v>30</v>
      </c>
      <c r="L45" s="205">
        <v>76</v>
      </c>
      <c r="M45" s="103">
        <f t="shared" si="10"/>
        <v>0.39473684210526316</v>
      </c>
      <c r="N45" s="193">
        <f t="shared" si="11"/>
        <v>1831</v>
      </c>
      <c r="O45" s="160">
        <f t="shared" si="12"/>
        <v>5629</v>
      </c>
      <c r="P45" s="161">
        <f t="shared" si="13"/>
        <v>0.3252798010303784</v>
      </c>
      <c r="T45" s="199">
        <v>1995</v>
      </c>
      <c r="U45" s="201">
        <v>9</v>
      </c>
      <c r="V45" s="201">
        <v>3384</v>
      </c>
      <c r="W45" s="201">
        <v>67</v>
      </c>
      <c r="X45" s="201">
        <v>1343</v>
      </c>
      <c r="Y45" s="201">
        <v>826</v>
      </c>
      <c r="Z45" s="201" t="s">
        <v>25</v>
      </c>
      <c r="AA45" s="201" t="s">
        <v>25</v>
      </c>
      <c r="AB45">
        <f t="shared" si="14"/>
        <v>76</v>
      </c>
    </row>
    <row r="46" spans="1:28" ht="15">
      <c r="A46" s="2">
        <v>1996</v>
      </c>
      <c r="B46" s="191">
        <v>5451</v>
      </c>
      <c r="C46" s="206">
        <v>15084</v>
      </c>
      <c r="D46" s="103">
        <f t="shared" si="7"/>
        <v>0.36137629276054095</v>
      </c>
      <c r="E46" s="121">
        <v>2197</v>
      </c>
      <c r="F46" s="206">
        <v>6491</v>
      </c>
      <c r="G46" s="172">
        <f t="shared" si="8"/>
        <v>0.33846864889847483</v>
      </c>
      <c r="H46" s="191">
        <v>655</v>
      </c>
      <c r="I46" s="206">
        <v>1885</v>
      </c>
      <c r="J46" s="103">
        <f t="shared" si="9"/>
        <v>0.34748010610079577</v>
      </c>
      <c r="K46" s="187">
        <v>10</v>
      </c>
      <c r="L46" s="205">
        <v>36</v>
      </c>
      <c r="M46" s="103">
        <f t="shared" si="10"/>
        <v>0.27777777777777779</v>
      </c>
      <c r="N46" s="193">
        <f t="shared" si="11"/>
        <v>8313</v>
      </c>
      <c r="O46" s="160">
        <f t="shared" si="12"/>
        <v>23496</v>
      </c>
      <c r="P46" s="161">
        <f t="shared" si="13"/>
        <v>0.35380490296220635</v>
      </c>
      <c r="T46" s="199">
        <v>1996</v>
      </c>
      <c r="U46" s="201">
        <v>7</v>
      </c>
      <c r="V46" s="201">
        <v>15084</v>
      </c>
      <c r="W46" s="201">
        <v>29</v>
      </c>
      <c r="X46" s="201">
        <v>6491</v>
      </c>
      <c r="Y46" s="201">
        <v>1885</v>
      </c>
      <c r="Z46" s="201" t="s">
        <v>25</v>
      </c>
      <c r="AA46" s="201" t="s">
        <v>25</v>
      </c>
      <c r="AB46">
        <f t="shared" si="14"/>
        <v>36</v>
      </c>
    </row>
    <row r="47" spans="1:28" ht="15">
      <c r="A47" s="2">
        <v>1997</v>
      </c>
      <c r="B47" s="191">
        <v>4607</v>
      </c>
      <c r="C47" s="206">
        <v>15180</v>
      </c>
      <c r="D47" s="103">
        <f t="shared" si="7"/>
        <v>0.30349143610013174</v>
      </c>
      <c r="E47" s="121">
        <v>1864</v>
      </c>
      <c r="F47" s="206">
        <v>6540</v>
      </c>
      <c r="G47" s="172">
        <f t="shared" si="8"/>
        <v>0.28501529051987767</v>
      </c>
      <c r="H47" s="191">
        <v>586</v>
      </c>
      <c r="I47" s="206">
        <v>2150</v>
      </c>
      <c r="J47" s="103">
        <f t="shared" si="9"/>
        <v>0.27255813953488373</v>
      </c>
      <c r="K47" s="187">
        <v>10</v>
      </c>
      <c r="L47" s="205">
        <v>47</v>
      </c>
      <c r="M47" s="103">
        <f t="shared" si="10"/>
        <v>0.21276595744680851</v>
      </c>
      <c r="N47" s="193">
        <f t="shared" si="11"/>
        <v>7067</v>
      </c>
      <c r="O47" s="160">
        <f t="shared" si="12"/>
        <v>23917</v>
      </c>
      <c r="P47" s="161">
        <f t="shared" si="13"/>
        <v>0.29548020236651756</v>
      </c>
      <c r="T47" s="199">
        <v>1997</v>
      </c>
      <c r="U47" s="201">
        <v>2</v>
      </c>
      <c r="V47" s="201">
        <v>15180</v>
      </c>
      <c r="W47" s="201">
        <v>45</v>
      </c>
      <c r="X47" s="201">
        <v>6540</v>
      </c>
      <c r="Y47" s="201">
        <v>2150</v>
      </c>
      <c r="Z47" s="201">
        <v>2</v>
      </c>
      <c r="AA47" s="201" t="s">
        <v>25</v>
      </c>
      <c r="AB47">
        <f t="shared" si="14"/>
        <v>47</v>
      </c>
    </row>
    <row r="48" spans="1:28" ht="15">
      <c r="A48" s="2">
        <v>1998</v>
      </c>
      <c r="B48" s="191">
        <v>3307</v>
      </c>
      <c r="C48" s="206">
        <v>14123</v>
      </c>
      <c r="D48" s="103">
        <f t="shared" si="7"/>
        <v>0.23415704878566876</v>
      </c>
      <c r="E48" s="121">
        <v>1869</v>
      </c>
      <c r="F48" s="206">
        <v>7471</v>
      </c>
      <c r="G48" s="172">
        <f t="shared" si="8"/>
        <v>0.2501673136126355</v>
      </c>
      <c r="H48" s="191">
        <v>407</v>
      </c>
      <c r="I48" s="206">
        <v>1695</v>
      </c>
      <c r="J48" s="103">
        <f t="shared" si="9"/>
        <v>0.240117994100295</v>
      </c>
      <c r="K48" s="187">
        <v>10</v>
      </c>
      <c r="L48" s="205">
        <v>19</v>
      </c>
      <c r="M48" s="103">
        <f t="shared" si="10"/>
        <v>0.52631578947368418</v>
      </c>
      <c r="N48" s="193">
        <f t="shared" si="11"/>
        <v>5593</v>
      </c>
      <c r="O48" s="160">
        <f t="shared" si="12"/>
        <v>23308</v>
      </c>
      <c r="P48" s="161">
        <f t="shared" si="13"/>
        <v>0.2399605285738802</v>
      </c>
      <c r="T48" s="199">
        <v>1998</v>
      </c>
      <c r="U48" s="201">
        <v>1</v>
      </c>
      <c r="V48" s="201">
        <v>14123</v>
      </c>
      <c r="W48" s="201">
        <v>18</v>
      </c>
      <c r="X48" s="201">
        <v>7471</v>
      </c>
      <c r="Y48" s="201">
        <v>1695</v>
      </c>
      <c r="Z48" s="201">
        <v>4</v>
      </c>
      <c r="AA48" s="201">
        <v>1</v>
      </c>
      <c r="AB48">
        <f t="shared" si="14"/>
        <v>19</v>
      </c>
    </row>
    <row r="49" spans="1:28" ht="15">
      <c r="A49" s="2">
        <v>1999</v>
      </c>
      <c r="B49" s="191">
        <v>2462</v>
      </c>
      <c r="C49" s="206">
        <v>12054</v>
      </c>
      <c r="D49" s="103">
        <f t="shared" si="7"/>
        <v>0.20424755267960842</v>
      </c>
      <c r="E49" s="121">
        <v>1120</v>
      </c>
      <c r="F49" s="206">
        <v>5383</v>
      </c>
      <c r="G49" s="172">
        <f t="shared" si="8"/>
        <v>0.20806241872561768</v>
      </c>
      <c r="H49" s="191">
        <v>402</v>
      </c>
      <c r="I49" s="206">
        <v>1877</v>
      </c>
      <c r="J49" s="103">
        <f t="shared" si="9"/>
        <v>0.21417155034629728</v>
      </c>
      <c r="K49" s="187">
        <v>4</v>
      </c>
      <c r="L49" s="205">
        <v>34</v>
      </c>
      <c r="M49" s="103">
        <f t="shared" si="10"/>
        <v>0.11764705882352941</v>
      </c>
      <c r="N49" s="193">
        <f t="shared" si="11"/>
        <v>3988</v>
      </c>
      <c r="O49" s="160">
        <f t="shared" si="12"/>
        <v>19348</v>
      </c>
      <c r="P49" s="161">
        <f t="shared" si="13"/>
        <v>0.20611949555509612</v>
      </c>
      <c r="T49" s="199">
        <v>1999</v>
      </c>
      <c r="U49" s="201">
        <v>2</v>
      </c>
      <c r="V49" s="201">
        <v>12054</v>
      </c>
      <c r="W49" s="201">
        <v>32</v>
      </c>
      <c r="X49" s="201">
        <v>5383</v>
      </c>
      <c r="Y49" s="201">
        <v>1877</v>
      </c>
      <c r="Z49" s="201">
        <v>2</v>
      </c>
      <c r="AA49" s="201" t="s">
        <v>25</v>
      </c>
      <c r="AB49">
        <f t="shared" si="14"/>
        <v>34</v>
      </c>
    </row>
    <row r="50" spans="1:28" ht="15">
      <c r="A50" s="2">
        <v>2000</v>
      </c>
      <c r="B50" s="191">
        <v>2175</v>
      </c>
      <c r="C50" s="206">
        <v>12193</v>
      </c>
      <c r="D50" s="103">
        <f t="shared" si="7"/>
        <v>0.17838103830066432</v>
      </c>
      <c r="E50" s="121">
        <v>869</v>
      </c>
      <c r="F50" s="206">
        <v>5285</v>
      </c>
      <c r="G50" s="172">
        <f t="shared" si="8"/>
        <v>0.16442762535477767</v>
      </c>
      <c r="H50" s="191">
        <v>274</v>
      </c>
      <c r="I50" s="206">
        <v>1485</v>
      </c>
      <c r="J50" s="103">
        <f t="shared" si="9"/>
        <v>0.18451178451178452</v>
      </c>
      <c r="K50" s="187">
        <v>7</v>
      </c>
      <c r="L50" s="205">
        <v>34</v>
      </c>
      <c r="M50" s="103">
        <f t="shared" si="10"/>
        <v>0.20588235294117646</v>
      </c>
      <c r="N50" s="193">
        <f t="shared" si="11"/>
        <v>3325</v>
      </c>
      <c r="O50" s="160">
        <f t="shared" si="12"/>
        <v>18997</v>
      </c>
      <c r="P50" s="161">
        <f t="shared" si="13"/>
        <v>0.17502763594251725</v>
      </c>
      <c r="T50" s="199">
        <v>2000</v>
      </c>
      <c r="U50" s="201">
        <v>2</v>
      </c>
      <c r="V50" s="201">
        <v>12193</v>
      </c>
      <c r="W50" s="201">
        <v>32</v>
      </c>
      <c r="X50" s="201">
        <v>5285</v>
      </c>
      <c r="Y50" s="201">
        <v>1485</v>
      </c>
      <c r="Z50" s="201" t="s">
        <v>25</v>
      </c>
      <c r="AA50" s="201" t="s">
        <v>25</v>
      </c>
      <c r="AB50">
        <f t="shared" si="14"/>
        <v>34</v>
      </c>
    </row>
    <row r="51" spans="1:28" ht="15">
      <c r="A51" s="2">
        <v>2001</v>
      </c>
      <c r="B51" s="191">
        <v>1649</v>
      </c>
      <c r="C51" s="206">
        <v>10639</v>
      </c>
      <c r="D51" s="103">
        <f t="shared" si="7"/>
        <v>0.15499577027916159</v>
      </c>
      <c r="E51" s="121">
        <v>947</v>
      </c>
      <c r="F51" s="206">
        <v>6333</v>
      </c>
      <c r="G51" s="172">
        <f t="shared" si="8"/>
        <v>0.14953418600978999</v>
      </c>
      <c r="H51" s="191">
        <v>312</v>
      </c>
      <c r="I51" s="206">
        <v>1909</v>
      </c>
      <c r="J51" s="103">
        <f t="shared" si="9"/>
        <v>0.16343635411210058</v>
      </c>
      <c r="K51" s="187">
        <v>1</v>
      </c>
      <c r="L51" s="205">
        <v>16</v>
      </c>
      <c r="M51" s="103">
        <f t="shared" si="10"/>
        <v>6.25E-2</v>
      </c>
      <c r="N51" s="193">
        <f t="shared" si="11"/>
        <v>2909</v>
      </c>
      <c r="O51" s="160">
        <f t="shared" si="12"/>
        <v>18897</v>
      </c>
      <c r="P51" s="161">
        <f t="shared" si="13"/>
        <v>0.15393977880086787</v>
      </c>
      <c r="T51" s="199">
        <v>2001</v>
      </c>
      <c r="U51" s="201">
        <v>1</v>
      </c>
      <c r="V51" s="201">
        <v>10639</v>
      </c>
      <c r="W51" s="201">
        <v>15</v>
      </c>
      <c r="X51" s="201">
        <v>6333</v>
      </c>
      <c r="Y51" s="201">
        <v>1909</v>
      </c>
      <c r="Z51" s="201">
        <v>2</v>
      </c>
      <c r="AA51" s="201" t="s">
        <v>25</v>
      </c>
      <c r="AB51">
        <f t="shared" si="14"/>
        <v>16</v>
      </c>
    </row>
    <row r="52" spans="1:28" ht="15">
      <c r="A52" s="2">
        <v>2002</v>
      </c>
      <c r="B52" s="191">
        <v>686</v>
      </c>
      <c r="C52" s="206">
        <v>4790</v>
      </c>
      <c r="D52" s="103">
        <f t="shared" si="7"/>
        <v>0.14321503131524008</v>
      </c>
      <c r="E52" s="121">
        <v>376</v>
      </c>
      <c r="F52" s="206">
        <v>3145</v>
      </c>
      <c r="G52" s="172">
        <f t="shared" si="8"/>
        <v>0.11955484896661367</v>
      </c>
      <c r="H52" s="191">
        <v>215</v>
      </c>
      <c r="I52" s="206">
        <v>1247</v>
      </c>
      <c r="J52" s="103">
        <f t="shared" si="9"/>
        <v>0.17241379310344829</v>
      </c>
      <c r="K52" s="187">
        <v>2</v>
      </c>
      <c r="L52" s="205">
        <v>15</v>
      </c>
      <c r="M52" s="103">
        <f t="shared" si="10"/>
        <v>0.13333333333333333</v>
      </c>
      <c r="N52" s="193">
        <f t="shared" si="11"/>
        <v>1279</v>
      </c>
      <c r="O52" s="160">
        <f t="shared" si="12"/>
        <v>9197</v>
      </c>
      <c r="P52" s="161">
        <f t="shared" si="13"/>
        <v>0.13906708709361748</v>
      </c>
      <c r="T52" s="199">
        <v>2002</v>
      </c>
      <c r="U52" s="201">
        <v>1</v>
      </c>
      <c r="V52" s="201">
        <v>4790</v>
      </c>
      <c r="W52" s="201">
        <v>14</v>
      </c>
      <c r="X52" s="201">
        <v>3145</v>
      </c>
      <c r="Y52" s="201">
        <v>1247</v>
      </c>
      <c r="Z52" s="201" t="s">
        <v>25</v>
      </c>
      <c r="AA52" s="201" t="s">
        <v>25</v>
      </c>
      <c r="AB52">
        <f t="shared" si="14"/>
        <v>15</v>
      </c>
    </row>
    <row r="53" spans="1:28" ht="15">
      <c r="A53" s="2">
        <v>2003</v>
      </c>
      <c r="B53" s="191">
        <v>498</v>
      </c>
      <c r="C53" s="206">
        <v>4611</v>
      </c>
      <c r="D53" s="103">
        <f t="shared" si="7"/>
        <v>0.10800260247234873</v>
      </c>
      <c r="E53" s="121">
        <v>196</v>
      </c>
      <c r="F53" s="206">
        <v>2361</v>
      </c>
      <c r="G53" s="172">
        <f t="shared" si="8"/>
        <v>8.3015671325709445E-2</v>
      </c>
      <c r="H53" s="191">
        <v>135</v>
      </c>
      <c r="I53" s="206">
        <v>1341</v>
      </c>
      <c r="J53" s="103">
        <f t="shared" si="9"/>
        <v>0.10067114093959731</v>
      </c>
      <c r="K53" s="187">
        <v>1</v>
      </c>
      <c r="L53" s="205">
        <v>26</v>
      </c>
      <c r="M53" s="103">
        <f>K53/L53</f>
        <v>3.8461538461538464E-2</v>
      </c>
      <c r="N53" s="193">
        <f t="shared" si="11"/>
        <v>830</v>
      </c>
      <c r="O53" s="160">
        <f t="shared" si="12"/>
        <v>8339</v>
      </c>
      <c r="P53" s="161">
        <f t="shared" ref="P53:P58" si="15">N53/O53</f>
        <v>9.9532318023743849E-2</v>
      </c>
      <c r="T53" s="199">
        <v>2003</v>
      </c>
      <c r="U53" s="201">
        <v>18</v>
      </c>
      <c r="V53" s="201">
        <v>4611</v>
      </c>
      <c r="W53" s="201">
        <v>8</v>
      </c>
      <c r="X53" s="201">
        <v>2361</v>
      </c>
      <c r="Y53" s="201">
        <v>1341</v>
      </c>
      <c r="Z53" s="201">
        <v>2</v>
      </c>
      <c r="AA53" s="201" t="s">
        <v>25</v>
      </c>
      <c r="AB53">
        <f t="shared" si="14"/>
        <v>26</v>
      </c>
    </row>
    <row r="54" spans="1:28" ht="15">
      <c r="A54" s="2">
        <v>2004</v>
      </c>
      <c r="B54" s="191">
        <v>110</v>
      </c>
      <c r="C54" s="206">
        <v>1425</v>
      </c>
      <c r="D54" s="103">
        <f t="shared" si="7"/>
        <v>7.7192982456140355E-2</v>
      </c>
      <c r="E54" s="121">
        <v>47</v>
      </c>
      <c r="F54" s="206">
        <v>691</v>
      </c>
      <c r="G54" s="172">
        <f t="shared" si="8"/>
        <v>6.8017366136034735E-2</v>
      </c>
      <c r="H54" s="191">
        <v>37</v>
      </c>
      <c r="I54" s="206">
        <v>389</v>
      </c>
      <c r="J54" s="103">
        <f t="shared" si="9"/>
        <v>9.5115681233933158E-2</v>
      </c>
      <c r="K54" s="187">
        <v>0</v>
      </c>
      <c r="L54" s="205">
        <v>2</v>
      </c>
      <c r="M54" s="103">
        <f>K54/L54</f>
        <v>0</v>
      </c>
      <c r="N54" s="193">
        <f t="shared" si="11"/>
        <v>194</v>
      </c>
      <c r="O54" s="160">
        <f t="shared" si="12"/>
        <v>2507</v>
      </c>
      <c r="P54" s="161">
        <f t="shared" si="15"/>
        <v>7.7383326685281209E-2</v>
      </c>
      <c r="T54" s="199">
        <v>2004</v>
      </c>
      <c r="U54" s="201" t="s">
        <v>25</v>
      </c>
      <c r="V54" s="201">
        <v>1425</v>
      </c>
      <c r="W54" s="201">
        <v>2</v>
      </c>
      <c r="X54" s="201">
        <v>691</v>
      </c>
      <c r="Y54" s="201">
        <v>389</v>
      </c>
      <c r="Z54" s="201" t="s">
        <v>25</v>
      </c>
      <c r="AA54" s="201" t="s">
        <v>25</v>
      </c>
      <c r="AB54">
        <f t="shared" si="14"/>
        <v>2</v>
      </c>
    </row>
    <row r="55" spans="1:28" ht="15">
      <c r="A55" s="2">
        <v>2005</v>
      </c>
      <c r="B55" s="191">
        <v>44</v>
      </c>
      <c r="C55" s="206">
        <v>918</v>
      </c>
      <c r="D55" s="103">
        <f t="shared" si="7"/>
        <v>4.793028322440087E-2</v>
      </c>
      <c r="E55" s="121">
        <v>15</v>
      </c>
      <c r="F55" s="206">
        <v>361</v>
      </c>
      <c r="G55" s="172">
        <f t="shared" si="8"/>
        <v>4.1551246537396121E-2</v>
      </c>
      <c r="H55" s="191">
        <v>8</v>
      </c>
      <c r="I55" s="206">
        <v>178</v>
      </c>
      <c r="J55" s="103">
        <f t="shared" si="9"/>
        <v>4.49438202247191E-2</v>
      </c>
      <c r="K55" s="187">
        <v>0</v>
      </c>
      <c r="L55" s="205">
        <v>0</v>
      </c>
      <c r="M55" s="103">
        <v>0</v>
      </c>
      <c r="N55" s="193">
        <f t="shared" si="11"/>
        <v>67</v>
      </c>
      <c r="O55" s="160">
        <f t="shared" si="12"/>
        <v>1457</v>
      </c>
      <c r="P55" s="161">
        <f t="shared" si="15"/>
        <v>4.598490048043926E-2</v>
      </c>
      <c r="T55" s="199">
        <v>2005</v>
      </c>
      <c r="U55" s="201" t="s">
        <v>25</v>
      </c>
      <c r="V55" s="201">
        <v>918</v>
      </c>
      <c r="W55" s="201" t="s">
        <v>25</v>
      </c>
      <c r="X55" s="201">
        <v>361</v>
      </c>
      <c r="Y55" s="201">
        <v>178</v>
      </c>
      <c r="Z55" s="201" t="s">
        <v>25</v>
      </c>
      <c r="AA55" s="201" t="s">
        <v>25</v>
      </c>
      <c r="AB55">
        <f t="shared" si="14"/>
        <v>0</v>
      </c>
    </row>
    <row r="56" spans="1:28" ht="15">
      <c r="A56" s="185">
        <v>2006</v>
      </c>
      <c r="B56" s="191">
        <v>11</v>
      </c>
      <c r="C56" s="206">
        <v>345</v>
      </c>
      <c r="D56" s="103">
        <f t="shared" si="7"/>
        <v>3.1884057971014491E-2</v>
      </c>
      <c r="E56" s="121">
        <v>2</v>
      </c>
      <c r="F56" s="206">
        <v>155</v>
      </c>
      <c r="G56" s="172">
        <f t="shared" si="8"/>
        <v>1.2903225806451613E-2</v>
      </c>
      <c r="H56" s="191">
        <v>7</v>
      </c>
      <c r="I56" s="206">
        <v>90</v>
      </c>
      <c r="J56" s="103">
        <f t="shared" si="9"/>
        <v>7.7777777777777779E-2</v>
      </c>
      <c r="K56" s="187">
        <v>0</v>
      </c>
      <c r="L56" s="205">
        <v>1</v>
      </c>
      <c r="M56" s="103">
        <f>K56/L56</f>
        <v>0</v>
      </c>
      <c r="N56" s="193">
        <f t="shared" si="11"/>
        <v>20</v>
      </c>
      <c r="O56" s="160">
        <f t="shared" si="12"/>
        <v>591</v>
      </c>
      <c r="P56" s="161">
        <f t="shared" si="15"/>
        <v>3.3840947546531303E-2</v>
      </c>
      <c r="T56" s="199">
        <v>2006</v>
      </c>
      <c r="U56" s="201">
        <v>1</v>
      </c>
      <c r="V56" s="201">
        <v>345</v>
      </c>
      <c r="W56" s="201" t="s">
        <v>25</v>
      </c>
      <c r="X56" s="201">
        <v>155</v>
      </c>
      <c r="Y56" s="201">
        <v>90</v>
      </c>
      <c r="Z56" s="201" t="s">
        <v>25</v>
      </c>
      <c r="AA56" s="201" t="s">
        <v>25</v>
      </c>
      <c r="AB56">
        <f t="shared" si="14"/>
        <v>1</v>
      </c>
    </row>
    <row r="57" spans="1:28" ht="15.75" thickBot="1">
      <c r="A57" s="2">
        <v>2007</v>
      </c>
      <c r="B57" s="210">
        <v>1</v>
      </c>
      <c r="C57" s="211">
        <v>21</v>
      </c>
      <c r="D57" s="104">
        <f t="shared" si="7"/>
        <v>4.7619047619047616E-2</v>
      </c>
      <c r="E57" s="213">
        <v>0</v>
      </c>
      <c r="F57" s="211">
        <v>1</v>
      </c>
      <c r="G57" s="173">
        <f t="shared" si="8"/>
        <v>0</v>
      </c>
      <c r="H57" s="210">
        <v>0</v>
      </c>
      <c r="I57" s="211">
        <v>3</v>
      </c>
      <c r="J57" s="104">
        <f t="shared" si="9"/>
        <v>0</v>
      </c>
      <c r="K57" s="212">
        <v>0</v>
      </c>
      <c r="L57" s="208">
        <v>0</v>
      </c>
      <c r="M57" s="104">
        <v>0</v>
      </c>
      <c r="N57" s="194">
        <f>B57+E57+H57+K57</f>
        <v>1</v>
      </c>
      <c r="O57" s="162">
        <f>C57+F57+I57+L57</f>
        <v>25</v>
      </c>
      <c r="P57" s="163">
        <f t="shared" si="15"/>
        <v>0.04</v>
      </c>
      <c r="T57" s="199">
        <v>2007</v>
      </c>
      <c r="U57" s="201" t="s">
        <v>25</v>
      </c>
      <c r="V57" s="201">
        <v>21</v>
      </c>
      <c r="W57" s="201" t="s">
        <v>25</v>
      </c>
      <c r="X57" s="201">
        <v>1</v>
      </c>
      <c r="Y57" s="201">
        <v>3</v>
      </c>
      <c r="Z57" s="201" t="s">
        <v>25</v>
      </c>
      <c r="AA57" s="201" t="s">
        <v>25</v>
      </c>
      <c r="AB57">
        <f t="shared" si="14"/>
        <v>0</v>
      </c>
    </row>
    <row r="58" spans="1:28" ht="16.5" thickBot="1">
      <c r="A58" s="108" t="s">
        <v>7</v>
      </c>
      <c r="B58" s="177">
        <f>SUM(B34:B57)</f>
        <v>31718</v>
      </c>
      <c r="C58" s="174">
        <f>SUM(C34:C57)</f>
        <v>120372</v>
      </c>
      <c r="D58" s="175">
        <f>B58/C58</f>
        <v>0.26349981723324362</v>
      </c>
      <c r="E58" s="177">
        <f>SUM(E34:E57)</f>
        <v>13011</v>
      </c>
      <c r="F58" s="174">
        <f>SUM(F34:F57)</f>
        <v>53253</v>
      </c>
      <c r="G58" s="175">
        <f t="shared" si="8"/>
        <v>0.24432426342177904</v>
      </c>
      <c r="H58" s="177">
        <f>SUM(H34:H57)</f>
        <v>4622</v>
      </c>
      <c r="I58" s="174">
        <f>SUM(I34:I57)</f>
        <v>18597</v>
      </c>
      <c r="J58" s="175">
        <f t="shared" si="9"/>
        <v>0.24853470989944615</v>
      </c>
      <c r="K58" s="177">
        <f>SUM(K34:K57)</f>
        <v>520</v>
      </c>
      <c r="L58" s="174">
        <f>SUM(L34:L57)</f>
        <v>1272</v>
      </c>
      <c r="M58" s="176">
        <f>K58/L58</f>
        <v>0.4088050314465409</v>
      </c>
      <c r="N58" s="196">
        <f>SUM(N34:N57)</f>
        <v>49871</v>
      </c>
      <c r="O58" s="197">
        <f>SUM(O34:O57)</f>
        <v>193494</v>
      </c>
      <c r="P58" s="168">
        <f t="shared" si="15"/>
        <v>0.25773925806484954</v>
      </c>
      <c r="U58">
        <f t="shared" ref="U58:AA58" si="16">SUM(U34:U57)</f>
        <v>256</v>
      </c>
      <c r="V58">
        <f t="shared" si="16"/>
        <v>120372</v>
      </c>
      <c r="W58">
        <f t="shared" si="16"/>
        <v>1016</v>
      </c>
      <c r="X58">
        <f t="shared" si="16"/>
        <v>53253</v>
      </c>
      <c r="Y58">
        <f t="shared" si="16"/>
        <v>18597</v>
      </c>
      <c r="Z58">
        <f t="shared" si="16"/>
        <v>12</v>
      </c>
      <c r="AA58">
        <f t="shared" si="16"/>
        <v>1</v>
      </c>
      <c r="AB58">
        <f t="shared" si="14"/>
        <v>1272</v>
      </c>
    </row>
  </sheetData>
  <mergeCells count="12">
    <mergeCell ref="K1:M1"/>
    <mergeCell ref="N1:P1"/>
    <mergeCell ref="A1:A2"/>
    <mergeCell ref="B1:D1"/>
    <mergeCell ref="E1:G1"/>
    <mergeCell ref="H1:J1"/>
    <mergeCell ref="K32:M32"/>
    <mergeCell ref="N32:P32"/>
    <mergeCell ref="A32:A33"/>
    <mergeCell ref="B32:D32"/>
    <mergeCell ref="E32:G32"/>
    <mergeCell ref="H32:J32"/>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33"/>
  <sheetViews>
    <sheetView zoomScaleNormal="100" workbookViewId="0"/>
  </sheetViews>
  <sheetFormatPr defaultRowHeight="12.75"/>
  <cols>
    <col min="1" max="1" width="10.140625" style="37" customWidth="1"/>
    <col min="2" max="2" width="10.85546875" style="37" bestFit="1" customWidth="1"/>
    <col min="3" max="3" width="8.7109375" style="37" bestFit="1" customWidth="1"/>
    <col min="4" max="4" width="8.140625" style="37" bestFit="1" customWidth="1"/>
    <col min="5" max="5" width="10.85546875" style="37" bestFit="1" customWidth="1"/>
    <col min="6" max="6" width="8.5703125" style="37" bestFit="1" customWidth="1"/>
    <col min="7" max="7" width="8.5703125" style="37" customWidth="1"/>
    <col min="8" max="8" width="10.85546875" style="37" bestFit="1" customWidth="1"/>
    <col min="9" max="9" width="8.5703125" style="37" bestFit="1" customWidth="1"/>
    <col min="10" max="10" width="8.140625" style="37" bestFit="1" customWidth="1"/>
    <col min="11" max="11" width="10.85546875" style="37" bestFit="1" customWidth="1"/>
    <col min="12" max="12" width="8.85546875" style="37" customWidth="1"/>
    <col min="13" max="13" width="7.85546875" style="37" customWidth="1"/>
    <col min="14" max="14" width="11.7109375" style="37" customWidth="1"/>
    <col min="15" max="15" width="9" style="37" customWidth="1"/>
    <col min="16" max="16" width="8.28515625" style="37" customWidth="1"/>
    <col min="17" max="17" width="10.7109375" style="37" customWidth="1"/>
    <col min="18" max="18" width="9.140625" style="37"/>
    <col min="19" max="19" width="9.28515625" style="37" customWidth="1"/>
    <col min="20" max="20" width="10.7109375" style="37" customWidth="1"/>
    <col min="21" max="21" width="9.140625" style="37"/>
    <col min="22" max="22" width="8.85546875" style="37" customWidth="1"/>
    <col min="23" max="23" width="10.42578125" style="37" customWidth="1"/>
    <col min="24" max="16384" width="9.140625" style="37"/>
  </cols>
  <sheetData>
    <row r="1" spans="1:22" ht="26.25">
      <c r="A1" s="227" t="s">
        <v>165</v>
      </c>
    </row>
    <row r="2" spans="1:22" ht="18">
      <c r="A2" s="32" t="s">
        <v>119</v>
      </c>
      <c r="Q2" s="33"/>
    </row>
    <row r="3" spans="1:22" ht="14.25">
      <c r="A3" s="36"/>
      <c r="Q3" s="33"/>
    </row>
    <row r="4" spans="1:22" ht="12.75" customHeight="1">
      <c r="A4" s="556" t="s">
        <v>201</v>
      </c>
      <c r="B4" s="556"/>
      <c r="C4" s="556"/>
      <c r="D4" s="556"/>
      <c r="E4" s="556"/>
      <c r="F4" s="556"/>
      <c r="G4" s="556"/>
      <c r="H4" s="556"/>
      <c r="I4" s="556"/>
      <c r="J4" s="556"/>
      <c r="K4" s="556"/>
      <c r="L4" s="556"/>
      <c r="M4" s="556"/>
      <c r="N4" s="556"/>
      <c r="O4" s="556"/>
      <c r="P4" s="556"/>
      <c r="Q4" s="556"/>
      <c r="R4" s="556"/>
      <c r="S4" s="556"/>
      <c r="T4" s="556"/>
      <c r="U4" s="556"/>
      <c r="V4" s="556"/>
    </row>
    <row r="5" spans="1:22" ht="12.75" customHeight="1">
      <c r="A5" s="556"/>
      <c r="B5" s="556"/>
      <c r="C5" s="556"/>
      <c r="D5" s="556"/>
      <c r="E5" s="556"/>
      <c r="F5" s="556"/>
      <c r="G5" s="556"/>
      <c r="H5" s="556"/>
      <c r="I5" s="556"/>
      <c r="J5" s="556"/>
      <c r="K5" s="556"/>
      <c r="L5" s="556"/>
      <c r="M5" s="556"/>
      <c r="N5" s="556"/>
      <c r="O5" s="556"/>
      <c r="P5" s="556"/>
      <c r="Q5" s="556"/>
      <c r="R5" s="556"/>
      <c r="S5" s="556"/>
      <c r="T5" s="556"/>
      <c r="U5" s="556"/>
      <c r="V5" s="556"/>
    </row>
    <row r="6" spans="1:22" ht="12.75" customHeight="1">
      <c r="A6" s="556"/>
      <c r="B6" s="556"/>
      <c r="C6" s="556"/>
      <c r="D6" s="556"/>
      <c r="E6" s="556"/>
      <c r="F6" s="556"/>
      <c r="G6" s="556"/>
      <c r="H6" s="556"/>
      <c r="I6" s="556"/>
      <c r="J6" s="556"/>
      <c r="K6" s="556"/>
      <c r="L6" s="556"/>
      <c r="M6" s="556"/>
      <c r="N6" s="556"/>
      <c r="O6" s="556"/>
      <c r="P6" s="556"/>
      <c r="Q6" s="556"/>
      <c r="R6" s="556"/>
      <c r="S6" s="556"/>
      <c r="T6" s="556"/>
      <c r="U6" s="556"/>
      <c r="V6" s="556"/>
    </row>
    <row r="7" spans="1:22" ht="12.75" customHeight="1">
      <c r="A7" s="556"/>
      <c r="B7" s="556"/>
      <c r="C7" s="556"/>
      <c r="D7" s="556"/>
      <c r="E7" s="556"/>
      <c r="F7" s="556"/>
      <c r="G7" s="556"/>
      <c r="H7" s="556"/>
      <c r="I7" s="556"/>
      <c r="J7" s="556"/>
      <c r="K7" s="556"/>
      <c r="L7" s="556"/>
      <c r="M7" s="556"/>
      <c r="N7" s="556"/>
      <c r="O7" s="556"/>
      <c r="P7" s="556"/>
      <c r="Q7" s="556"/>
      <c r="R7" s="556"/>
      <c r="S7" s="556"/>
      <c r="T7" s="556"/>
      <c r="U7" s="556"/>
      <c r="V7" s="556"/>
    </row>
    <row r="8" spans="1:22" ht="20.25" customHeight="1">
      <c r="A8" s="556"/>
      <c r="B8" s="556"/>
      <c r="C8" s="556"/>
      <c r="D8" s="556"/>
      <c r="E8" s="556"/>
      <c r="F8" s="556"/>
      <c r="G8" s="556"/>
      <c r="H8" s="556"/>
      <c r="I8" s="556"/>
      <c r="J8" s="556"/>
      <c r="K8" s="556"/>
      <c r="L8" s="556"/>
      <c r="M8" s="556"/>
      <c r="N8" s="556"/>
      <c r="O8" s="556"/>
      <c r="P8" s="556"/>
      <c r="Q8" s="556"/>
      <c r="R8" s="556"/>
      <c r="S8" s="556"/>
      <c r="T8" s="556"/>
      <c r="U8" s="556"/>
      <c r="V8" s="556"/>
    </row>
    <row r="9" spans="1:22" ht="12.75" customHeight="1">
      <c r="Q9" s="33"/>
    </row>
    <row r="10" spans="1:22" ht="12.75" customHeight="1"/>
    <row r="11" spans="1:22" ht="12.75" customHeight="1" thickBot="1"/>
    <row r="12" spans="1:22" ht="12.75" customHeight="1" thickBot="1">
      <c r="A12" s="543" t="s">
        <v>8</v>
      </c>
      <c r="B12" s="546" t="s">
        <v>13</v>
      </c>
      <c r="C12" s="547"/>
      <c r="D12" s="548"/>
      <c r="E12" s="546" t="s">
        <v>112</v>
      </c>
      <c r="F12" s="547"/>
      <c r="G12" s="548"/>
      <c r="H12" s="546" t="s">
        <v>114</v>
      </c>
      <c r="I12" s="547"/>
      <c r="J12" s="548"/>
      <c r="K12" s="546" t="s">
        <v>111</v>
      </c>
      <c r="L12" s="547"/>
      <c r="M12" s="548"/>
      <c r="N12" s="546" t="s">
        <v>113</v>
      </c>
      <c r="O12" s="547"/>
      <c r="P12" s="548"/>
      <c r="Q12" s="546" t="s">
        <v>115</v>
      </c>
      <c r="R12" s="547"/>
      <c r="S12" s="548"/>
      <c r="T12" s="546" t="s">
        <v>7</v>
      </c>
      <c r="U12" s="547"/>
      <c r="V12" s="548"/>
    </row>
    <row r="13" spans="1:22" ht="12.75" customHeight="1" thickBot="1">
      <c r="A13" s="544"/>
      <c r="B13" s="230" t="s">
        <v>163</v>
      </c>
      <c r="C13" s="231" t="s">
        <v>124</v>
      </c>
      <c r="D13" s="232" t="s">
        <v>6</v>
      </c>
      <c r="E13" s="230" t="s">
        <v>163</v>
      </c>
      <c r="F13" s="231" t="s">
        <v>124</v>
      </c>
      <c r="G13" s="232" t="s">
        <v>6</v>
      </c>
      <c r="H13" s="230" t="s">
        <v>163</v>
      </c>
      <c r="I13" s="231" t="s">
        <v>124</v>
      </c>
      <c r="J13" s="232" t="s">
        <v>6</v>
      </c>
      <c r="K13" s="230" t="s">
        <v>163</v>
      </c>
      <c r="L13" s="231" t="s">
        <v>124</v>
      </c>
      <c r="M13" s="232" t="s">
        <v>6</v>
      </c>
      <c r="N13" s="230" t="s">
        <v>163</v>
      </c>
      <c r="O13" s="231" t="s">
        <v>124</v>
      </c>
      <c r="P13" s="232" t="s">
        <v>6</v>
      </c>
      <c r="Q13" s="230" t="s">
        <v>163</v>
      </c>
      <c r="R13" s="231" t="s">
        <v>124</v>
      </c>
      <c r="S13" s="232" t="s">
        <v>6</v>
      </c>
      <c r="T13" s="230" t="s">
        <v>163</v>
      </c>
      <c r="U13" s="231" t="s">
        <v>124</v>
      </c>
      <c r="V13" s="232" t="s">
        <v>6</v>
      </c>
    </row>
    <row r="14" spans="1:22" ht="12.75" customHeight="1">
      <c r="A14" s="328">
        <v>2000</v>
      </c>
      <c r="B14" s="300">
        <v>6</v>
      </c>
      <c r="C14" s="246">
        <v>19555</v>
      </c>
      <c r="D14" s="34">
        <f t="shared" ref="D14:D29" si="0">IF(C14=0, "NA", B14/C14)</f>
        <v>3.0682689849143442E-4</v>
      </c>
      <c r="E14" s="300">
        <v>3</v>
      </c>
      <c r="F14" s="246">
        <v>3059</v>
      </c>
      <c r="G14" s="34">
        <f t="shared" ref="G14:G29" si="1">IF(F14=0, "NA", E14/F14)</f>
        <v>9.8071265119320039E-4</v>
      </c>
      <c r="H14" s="300"/>
      <c r="I14" s="246"/>
      <c r="J14" s="247"/>
      <c r="K14" s="300">
        <v>0</v>
      </c>
      <c r="L14" s="246">
        <v>23</v>
      </c>
      <c r="M14" s="247">
        <f t="shared" ref="M14:M29" si="2">IF(L14=0, "NA", K14/L14)</f>
        <v>0</v>
      </c>
      <c r="N14" s="300">
        <v>0</v>
      </c>
      <c r="O14" s="246">
        <v>1</v>
      </c>
      <c r="P14" s="247">
        <f t="shared" ref="P14:P28" si="3">IF(O14=0, "NA", N14/O14)</f>
        <v>0</v>
      </c>
      <c r="Q14" s="300"/>
      <c r="R14" s="246"/>
      <c r="S14" s="247"/>
      <c r="T14" s="300">
        <f t="shared" ref="T14:T22" si="4">SUM(B13,E13,H14,K14,N14,Q14)</f>
        <v>0</v>
      </c>
      <c r="U14" s="246">
        <f>SUM(C14,F14,I14,L14,O14,R14)</f>
        <v>22638</v>
      </c>
      <c r="V14" s="247">
        <v>0</v>
      </c>
    </row>
    <row r="15" spans="1:22" ht="12.75" customHeight="1">
      <c r="A15" s="328">
        <v>2001</v>
      </c>
      <c r="B15" s="300">
        <v>5</v>
      </c>
      <c r="C15" s="246">
        <v>24567</v>
      </c>
      <c r="D15" s="34">
        <f t="shared" si="0"/>
        <v>2.035250539341393E-4</v>
      </c>
      <c r="E15" s="300">
        <v>5</v>
      </c>
      <c r="F15" s="246">
        <v>4306</v>
      </c>
      <c r="G15" s="34">
        <f t="shared" si="1"/>
        <v>1.1611704598235022E-3</v>
      </c>
      <c r="H15" s="300"/>
      <c r="I15" s="246"/>
      <c r="J15" s="34"/>
      <c r="K15" s="300">
        <v>0</v>
      </c>
      <c r="L15" s="246">
        <v>15</v>
      </c>
      <c r="M15" s="34">
        <f t="shared" si="2"/>
        <v>0</v>
      </c>
      <c r="N15" s="300">
        <v>0</v>
      </c>
      <c r="O15" s="246">
        <v>2</v>
      </c>
      <c r="P15" s="34">
        <f t="shared" si="3"/>
        <v>0</v>
      </c>
      <c r="Q15" s="300"/>
      <c r="R15" s="246"/>
      <c r="S15" s="34"/>
      <c r="T15" s="300">
        <f t="shared" si="4"/>
        <v>9</v>
      </c>
      <c r="U15" s="246">
        <f t="shared" ref="T15:U29" si="5">SUM(C15,F15,I15,L15,O15,R15)</f>
        <v>28890</v>
      </c>
      <c r="V15" s="34">
        <v>0</v>
      </c>
    </row>
    <row r="16" spans="1:22" ht="12.75" customHeight="1">
      <c r="A16" s="328">
        <v>2002</v>
      </c>
      <c r="B16" s="300">
        <v>6</v>
      </c>
      <c r="C16" s="246">
        <v>23414</v>
      </c>
      <c r="D16" s="34">
        <f t="shared" si="0"/>
        <v>2.562569402921329E-4</v>
      </c>
      <c r="E16" s="300">
        <v>3</v>
      </c>
      <c r="F16" s="246">
        <v>4171</v>
      </c>
      <c r="G16" s="34">
        <f t="shared" si="1"/>
        <v>7.1925197794293937E-4</v>
      </c>
      <c r="H16" s="300"/>
      <c r="I16" s="246"/>
      <c r="J16" s="34"/>
      <c r="K16" s="300">
        <v>0</v>
      </c>
      <c r="L16" s="246">
        <v>24</v>
      </c>
      <c r="M16" s="34">
        <f t="shared" si="2"/>
        <v>0</v>
      </c>
      <c r="N16" s="300"/>
      <c r="O16" s="246"/>
      <c r="P16" s="34"/>
      <c r="Q16" s="300"/>
      <c r="R16" s="246"/>
      <c r="S16" s="34"/>
      <c r="T16" s="300">
        <f t="shared" si="4"/>
        <v>10</v>
      </c>
      <c r="U16" s="246">
        <f t="shared" si="5"/>
        <v>27609</v>
      </c>
      <c r="V16" s="34">
        <v>0</v>
      </c>
    </row>
    <row r="17" spans="1:23" ht="12.75" customHeight="1">
      <c r="A17" s="328">
        <v>2003</v>
      </c>
      <c r="B17" s="300">
        <v>6</v>
      </c>
      <c r="C17" s="246">
        <v>21540</v>
      </c>
      <c r="D17" s="34">
        <f t="shared" si="0"/>
        <v>2.785515320334262E-4</v>
      </c>
      <c r="E17" s="300">
        <v>2</v>
      </c>
      <c r="F17" s="246">
        <v>4192</v>
      </c>
      <c r="G17" s="34">
        <f t="shared" si="1"/>
        <v>4.7709923664122136E-4</v>
      </c>
      <c r="H17" s="300"/>
      <c r="I17" s="246"/>
      <c r="J17" s="34"/>
      <c r="K17" s="300">
        <v>0</v>
      </c>
      <c r="L17" s="246">
        <v>31</v>
      </c>
      <c r="M17" s="34">
        <f t="shared" si="2"/>
        <v>0</v>
      </c>
      <c r="N17" s="300"/>
      <c r="O17" s="246"/>
      <c r="P17" s="34"/>
      <c r="Q17" s="300"/>
      <c r="R17" s="246"/>
      <c r="S17" s="34"/>
      <c r="T17" s="300">
        <f t="shared" si="4"/>
        <v>9</v>
      </c>
      <c r="U17" s="246">
        <f t="shared" si="5"/>
        <v>25763</v>
      </c>
      <c r="V17" s="34">
        <v>0</v>
      </c>
    </row>
    <row r="18" spans="1:23" ht="12.75" customHeight="1">
      <c r="A18" s="328">
        <v>2004</v>
      </c>
      <c r="B18" s="300">
        <v>3</v>
      </c>
      <c r="C18" s="246">
        <v>18841</v>
      </c>
      <c r="D18" s="34">
        <f t="shared" si="0"/>
        <v>1.5922721723900005E-4</v>
      </c>
      <c r="E18" s="300">
        <v>4</v>
      </c>
      <c r="F18" s="246">
        <v>4158</v>
      </c>
      <c r="G18" s="34">
        <f t="shared" si="1"/>
        <v>9.6200096200096204E-4</v>
      </c>
      <c r="H18" s="300"/>
      <c r="I18" s="246"/>
      <c r="J18" s="34"/>
      <c r="K18" s="300">
        <v>0</v>
      </c>
      <c r="L18" s="246">
        <v>11</v>
      </c>
      <c r="M18" s="34">
        <f t="shared" si="2"/>
        <v>0</v>
      </c>
      <c r="N18" s="300"/>
      <c r="O18" s="246"/>
      <c r="P18" s="34"/>
      <c r="Q18" s="300"/>
      <c r="R18" s="246"/>
      <c r="S18" s="34"/>
      <c r="T18" s="300">
        <f t="shared" si="4"/>
        <v>8</v>
      </c>
      <c r="U18" s="246">
        <f t="shared" si="5"/>
        <v>23010</v>
      </c>
      <c r="V18" s="34">
        <v>0</v>
      </c>
    </row>
    <row r="19" spans="1:23" ht="12.75" customHeight="1">
      <c r="A19" s="328">
        <v>2005</v>
      </c>
      <c r="B19" s="300">
        <v>1</v>
      </c>
      <c r="C19" s="246">
        <v>16887</v>
      </c>
      <c r="D19" s="34">
        <f t="shared" si="0"/>
        <v>5.9217149286433353E-5</v>
      </c>
      <c r="E19" s="300">
        <v>2</v>
      </c>
      <c r="F19" s="246">
        <v>3257</v>
      </c>
      <c r="G19" s="34">
        <f t="shared" si="1"/>
        <v>6.140620202640467E-4</v>
      </c>
      <c r="H19" s="300"/>
      <c r="I19" s="246"/>
      <c r="J19" s="34"/>
      <c r="K19" s="300">
        <v>0</v>
      </c>
      <c r="L19" s="246">
        <v>20</v>
      </c>
      <c r="M19" s="34">
        <f t="shared" si="2"/>
        <v>0</v>
      </c>
      <c r="N19" s="300"/>
      <c r="O19" s="246"/>
      <c r="P19" s="34"/>
      <c r="Q19" s="300"/>
      <c r="R19" s="246"/>
      <c r="S19" s="34"/>
      <c r="T19" s="300">
        <f t="shared" si="4"/>
        <v>7</v>
      </c>
      <c r="U19" s="246">
        <f t="shared" si="5"/>
        <v>20164</v>
      </c>
      <c r="V19" s="34">
        <v>0</v>
      </c>
    </row>
    <row r="20" spans="1:23" ht="12.75" customHeight="1">
      <c r="A20" s="328">
        <v>2006</v>
      </c>
      <c r="B20" s="300">
        <v>1</v>
      </c>
      <c r="C20" s="246">
        <v>13594</v>
      </c>
      <c r="D20" s="34">
        <f t="shared" si="0"/>
        <v>7.3561865528909811E-5</v>
      </c>
      <c r="E20" s="300">
        <v>0</v>
      </c>
      <c r="F20" s="246">
        <v>2439</v>
      </c>
      <c r="G20" s="34">
        <f t="shared" si="1"/>
        <v>0</v>
      </c>
      <c r="H20" s="300"/>
      <c r="I20" s="246"/>
      <c r="J20" s="34"/>
      <c r="K20" s="300">
        <v>0</v>
      </c>
      <c r="L20" s="246">
        <v>13</v>
      </c>
      <c r="M20" s="34">
        <f t="shared" si="2"/>
        <v>0</v>
      </c>
      <c r="N20" s="300"/>
      <c r="O20" s="246"/>
      <c r="P20" s="34"/>
      <c r="Q20" s="300"/>
      <c r="R20" s="246"/>
      <c r="S20" s="34"/>
      <c r="T20" s="300">
        <f t="shared" si="4"/>
        <v>3</v>
      </c>
      <c r="U20" s="246">
        <f t="shared" si="5"/>
        <v>16046</v>
      </c>
      <c r="V20" s="34">
        <v>0</v>
      </c>
    </row>
    <row r="21" spans="1:23" ht="12.75" customHeight="1">
      <c r="A21" s="328">
        <v>2007</v>
      </c>
      <c r="B21" s="391">
        <v>1</v>
      </c>
      <c r="C21" s="246">
        <v>10466</v>
      </c>
      <c r="D21" s="34">
        <f t="shared" si="0"/>
        <v>9.5547487101089239E-5</v>
      </c>
      <c r="E21" s="300">
        <v>0</v>
      </c>
      <c r="F21" s="246">
        <v>1826</v>
      </c>
      <c r="G21" s="34">
        <f t="shared" si="1"/>
        <v>0</v>
      </c>
      <c r="H21" s="300"/>
      <c r="I21" s="246"/>
      <c r="J21" s="34"/>
      <c r="K21" s="300">
        <v>0</v>
      </c>
      <c r="L21" s="246">
        <v>2</v>
      </c>
      <c r="M21" s="34">
        <f t="shared" si="2"/>
        <v>0</v>
      </c>
      <c r="N21" s="300">
        <v>0</v>
      </c>
      <c r="O21" s="246">
        <v>3</v>
      </c>
      <c r="P21" s="34">
        <f t="shared" si="3"/>
        <v>0</v>
      </c>
      <c r="Q21" s="300">
        <v>0</v>
      </c>
      <c r="R21" s="246">
        <v>283</v>
      </c>
      <c r="S21" s="34">
        <f t="shared" ref="S21:S29" si="6">IF(R21=0, "NA", Q21/R21)</f>
        <v>0</v>
      </c>
      <c r="T21" s="300">
        <f t="shared" si="4"/>
        <v>1</v>
      </c>
      <c r="U21" s="246">
        <f t="shared" si="5"/>
        <v>12580</v>
      </c>
      <c r="V21" s="34">
        <v>0</v>
      </c>
    </row>
    <row r="22" spans="1:23" ht="12.75" customHeight="1">
      <c r="A22" s="328">
        <v>2008</v>
      </c>
      <c r="B22" s="438">
        <v>0</v>
      </c>
      <c r="C22" s="246">
        <v>7918</v>
      </c>
      <c r="D22" s="34">
        <f t="shared" si="0"/>
        <v>0</v>
      </c>
      <c r="E22" s="300">
        <v>0</v>
      </c>
      <c r="F22" s="246">
        <v>1464</v>
      </c>
      <c r="G22" s="34">
        <f t="shared" si="1"/>
        <v>0</v>
      </c>
      <c r="H22" s="300">
        <v>0</v>
      </c>
      <c r="I22" s="246">
        <v>658</v>
      </c>
      <c r="J22" s="34">
        <f t="shared" ref="J22:J29" si="7">IF(I22=0, "NA", H22/I22)</f>
        <v>0</v>
      </c>
      <c r="K22" s="300">
        <v>0</v>
      </c>
      <c r="L22" s="246">
        <v>5</v>
      </c>
      <c r="M22" s="34">
        <f t="shared" si="2"/>
        <v>0</v>
      </c>
      <c r="N22" s="300">
        <v>0</v>
      </c>
      <c r="O22" s="246">
        <v>1</v>
      </c>
      <c r="P22" s="34">
        <f t="shared" si="3"/>
        <v>0</v>
      </c>
      <c r="Q22" s="300">
        <v>0</v>
      </c>
      <c r="R22" s="246">
        <v>350</v>
      </c>
      <c r="S22" s="34">
        <f t="shared" si="6"/>
        <v>0</v>
      </c>
      <c r="T22" s="300">
        <f t="shared" si="4"/>
        <v>1</v>
      </c>
      <c r="U22" s="246">
        <f t="shared" si="5"/>
        <v>10396</v>
      </c>
      <c r="V22" s="34">
        <v>0</v>
      </c>
    </row>
    <row r="23" spans="1:23" ht="12.75" customHeight="1">
      <c r="A23" s="328">
        <v>2009</v>
      </c>
      <c r="B23" s="391">
        <v>0</v>
      </c>
      <c r="C23" s="246">
        <v>5208</v>
      </c>
      <c r="D23" s="34">
        <f t="shared" si="0"/>
        <v>0</v>
      </c>
      <c r="E23" s="300">
        <v>0</v>
      </c>
      <c r="F23" s="246">
        <v>715</v>
      </c>
      <c r="G23" s="34">
        <f t="shared" si="1"/>
        <v>0</v>
      </c>
      <c r="H23" s="300">
        <v>0</v>
      </c>
      <c r="I23" s="246">
        <v>455</v>
      </c>
      <c r="J23" s="34">
        <f t="shared" si="7"/>
        <v>0</v>
      </c>
      <c r="K23" s="300">
        <v>0</v>
      </c>
      <c r="L23" s="246">
        <v>122</v>
      </c>
      <c r="M23" s="34">
        <f t="shared" si="2"/>
        <v>0</v>
      </c>
      <c r="N23" s="300">
        <v>0</v>
      </c>
      <c r="O23" s="246">
        <v>6</v>
      </c>
      <c r="P23" s="34">
        <f t="shared" si="3"/>
        <v>0</v>
      </c>
      <c r="Q23" s="300">
        <v>0</v>
      </c>
      <c r="R23" s="246">
        <v>81</v>
      </c>
      <c r="S23" s="34">
        <f t="shared" si="6"/>
        <v>0</v>
      </c>
      <c r="T23" s="300">
        <f>SUM(B23,E22,H23,K23,N23,Q23)</f>
        <v>0</v>
      </c>
      <c r="U23" s="246">
        <f t="shared" si="5"/>
        <v>6587</v>
      </c>
      <c r="V23" s="34">
        <v>0</v>
      </c>
    </row>
    <row r="24" spans="1:23" ht="12.75" customHeight="1">
      <c r="A24" s="328">
        <v>2010</v>
      </c>
      <c r="B24" s="391">
        <v>0</v>
      </c>
      <c r="C24" s="246">
        <v>5063</v>
      </c>
      <c r="D24" s="34">
        <f t="shared" si="0"/>
        <v>0</v>
      </c>
      <c r="E24" s="391">
        <v>1</v>
      </c>
      <c r="F24" s="246">
        <v>737</v>
      </c>
      <c r="G24" s="34">
        <f t="shared" si="1"/>
        <v>1.3568521031207597E-3</v>
      </c>
      <c r="H24" s="300">
        <v>0</v>
      </c>
      <c r="I24" s="246">
        <v>337</v>
      </c>
      <c r="J24" s="34">
        <f t="shared" si="7"/>
        <v>0</v>
      </c>
      <c r="K24" s="300">
        <v>0</v>
      </c>
      <c r="L24" s="246">
        <v>207</v>
      </c>
      <c r="M24" s="34">
        <f t="shared" si="2"/>
        <v>0</v>
      </c>
      <c r="N24" s="300">
        <v>0</v>
      </c>
      <c r="O24" s="246">
        <v>11</v>
      </c>
      <c r="P24" s="34">
        <f t="shared" si="3"/>
        <v>0</v>
      </c>
      <c r="Q24" s="300">
        <v>0</v>
      </c>
      <c r="R24" s="246">
        <v>111</v>
      </c>
      <c r="S24" s="34">
        <f t="shared" si="6"/>
        <v>0</v>
      </c>
      <c r="T24" s="300">
        <f>SUM(B24,E23,H24,K24,N24,Q24)</f>
        <v>0</v>
      </c>
      <c r="U24" s="246">
        <f t="shared" si="5"/>
        <v>6466</v>
      </c>
      <c r="V24" s="34">
        <v>0</v>
      </c>
    </row>
    <row r="25" spans="1:23" ht="12.75" customHeight="1">
      <c r="A25" s="328">
        <v>2011</v>
      </c>
      <c r="B25" s="300">
        <v>0</v>
      </c>
      <c r="C25" s="246">
        <v>4960</v>
      </c>
      <c r="D25" s="34">
        <f t="shared" si="0"/>
        <v>0</v>
      </c>
      <c r="E25" s="438">
        <v>0</v>
      </c>
      <c r="F25" s="246">
        <v>707</v>
      </c>
      <c r="G25" s="34">
        <f t="shared" si="1"/>
        <v>0</v>
      </c>
      <c r="H25" s="300">
        <v>0</v>
      </c>
      <c r="I25" s="246">
        <v>423</v>
      </c>
      <c r="J25" s="34">
        <f t="shared" si="7"/>
        <v>0</v>
      </c>
      <c r="K25" s="300">
        <v>0</v>
      </c>
      <c r="L25" s="246">
        <v>174</v>
      </c>
      <c r="M25" s="34">
        <f t="shared" si="2"/>
        <v>0</v>
      </c>
      <c r="N25" s="300">
        <v>0</v>
      </c>
      <c r="O25" s="246">
        <v>13</v>
      </c>
      <c r="P25" s="34">
        <f t="shared" si="3"/>
        <v>0</v>
      </c>
      <c r="Q25" s="300">
        <v>0</v>
      </c>
      <c r="R25" s="246">
        <v>378</v>
      </c>
      <c r="S25" s="34">
        <f t="shared" si="6"/>
        <v>0</v>
      </c>
      <c r="T25" s="300">
        <f>SUM(B25,E24,H25,K25,N25,Q25)</f>
        <v>1</v>
      </c>
      <c r="U25" s="246">
        <f t="shared" si="5"/>
        <v>6655</v>
      </c>
      <c r="V25" s="34">
        <v>0</v>
      </c>
    </row>
    <row r="26" spans="1:23" ht="12.75" customHeight="1">
      <c r="A26" s="328">
        <v>2012</v>
      </c>
      <c r="B26" s="300">
        <v>0</v>
      </c>
      <c r="C26" s="246">
        <v>3499</v>
      </c>
      <c r="D26" s="34">
        <f t="shared" si="0"/>
        <v>0</v>
      </c>
      <c r="E26" s="391">
        <v>0</v>
      </c>
      <c r="F26" s="246">
        <v>413</v>
      </c>
      <c r="G26" s="34">
        <f t="shared" si="1"/>
        <v>0</v>
      </c>
      <c r="H26" s="300">
        <v>0</v>
      </c>
      <c r="I26" s="246">
        <v>228</v>
      </c>
      <c r="J26" s="34">
        <f t="shared" si="7"/>
        <v>0</v>
      </c>
      <c r="K26" s="300">
        <v>0</v>
      </c>
      <c r="L26" s="246">
        <v>126</v>
      </c>
      <c r="M26" s="34">
        <f t="shared" si="2"/>
        <v>0</v>
      </c>
      <c r="N26" s="300">
        <v>0</v>
      </c>
      <c r="O26" s="246">
        <v>5</v>
      </c>
      <c r="P26" s="34">
        <f t="shared" si="3"/>
        <v>0</v>
      </c>
      <c r="Q26" s="300">
        <v>0</v>
      </c>
      <c r="R26" s="246">
        <v>179</v>
      </c>
      <c r="S26" s="34">
        <f t="shared" si="6"/>
        <v>0</v>
      </c>
      <c r="T26" s="300">
        <f t="shared" si="5"/>
        <v>0</v>
      </c>
      <c r="U26" s="246">
        <f t="shared" si="5"/>
        <v>4450</v>
      </c>
      <c r="V26" s="34">
        <v>0</v>
      </c>
    </row>
    <row r="27" spans="1:23" ht="12.75" customHeight="1">
      <c r="A27" s="328">
        <v>2013</v>
      </c>
      <c r="B27" s="300">
        <v>0</v>
      </c>
      <c r="C27" s="246">
        <v>2744</v>
      </c>
      <c r="D27" s="34">
        <f t="shared" si="0"/>
        <v>0</v>
      </c>
      <c r="E27" s="391">
        <v>0</v>
      </c>
      <c r="F27" s="246">
        <v>408</v>
      </c>
      <c r="G27" s="34">
        <f t="shared" si="1"/>
        <v>0</v>
      </c>
      <c r="H27" s="300">
        <v>0</v>
      </c>
      <c r="I27" s="246">
        <v>181</v>
      </c>
      <c r="J27" s="34">
        <f t="shared" si="7"/>
        <v>0</v>
      </c>
      <c r="K27" s="300">
        <v>0</v>
      </c>
      <c r="L27" s="246">
        <v>67</v>
      </c>
      <c r="M27" s="34">
        <f t="shared" si="2"/>
        <v>0</v>
      </c>
      <c r="N27" s="300">
        <v>0</v>
      </c>
      <c r="O27" s="246">
        <v>3</v>
      </c>
      <c r="P27" s="34">
        <f t="shared" si="3"/>
        <v>0</v>
      </c>
      <c r="Q27" s="300">
        <v>0</v>
      </c>
      <c r="R27" s="246">
        <v>123</v>
      </c>
      <c r="S27" s="34">
        <f t="shared" si="6"/>
        <v>0</v>
      </c>
      <c r="T27" s="300">
        <f t="shared" si="5"/>
        <v>0</v>
      </c>
      <c r="U27" s="246">
        <f t="shared" si="5"/>
        <v>3526</v>
      </c>
      <c r="V27" s="34">
        <v>0</v>
      </c>
    </row>
    <row r="28" spans="1:23" ht="12.75" customHeight="1">
      <c r="A28" s="328">
        <v>2014</v>
      </c>
      <c r="B28" s="300">
        <v>0</v>
      </c>
      <c r="C28" s="246">
        <v>971</v>
      </c>
      <c r="D28" s="34">
        <f t="shared" si="0"/>
        <v>0</v>
      </c>
      <c r="E28" s="300">
        <v>0</v>
      </c>
      <c r="F28" s="246">
        <v>171</v>
      </c>
      <c r="G28" s="34">
        <f t="shared" si="1"/>
        <v>0</v>
      </c>
      <c r="H28" s="300">
        <v>0</v>
      </c>
      <c r="I28" s="246">
        <v>51</v>
      </c>
      <c r="J28" s="34">
        <f t="shared" si="7"/>
        <v>0</v>
      </c>
      <c r="K28" s="300">
        <v>0</v>
      </c>
      <c r="L28" s="246">
        <v>57</v>
      </c>
      <c r="M28" s="34">
        <f t="shared" si="2"/>
        <v>0</v>
      </c>
      <c r="N28" s="300">
        <v>0</v>
      </c>
      <c r="O28" s="246">
        <v>6</v>
      </c>
      <c r="P28" s="34">
        <f t="shared" si="3"/>
        <v>0</v>
      </c>
      <c r="Q28" s="300">
        <v>0</v>
      </c>
      <c r="R28" s="246">
        <v>40</v>
      </c>
      <c r="S28" s="34">
        <f t="shared" si="6"/>
        <v>0</v>
      </c>
      <c r="T28" s="300">
        <f t="shared" si="5"/>
        <v>0</v>
      </c>
      <c r="U28" s="246">
        <f t="shared" si="5"/>
        <v>1296</v>
      </c>
      <c r="V28" s="34">
        <v>0</v>
      </c>
    </row>
    <row r="29" spans="1:23" ht="12.75" customHeight="1" thickBot="1">
      <c r="A29" s="328">
        <v>2015</v>
      </c>
      <c r="B29" s="300">
        <v>0</v>
      </c>
      <c r="C29" s="246">
        <v>67</v>
      </c>
      <c r="D29" s="34">
        <f t="shared" si="0"/>
        <v>0</v>
      </c>
      <c r="E29" s="300">
        <v>0</v>
      </c>
      <c r="F29" s="246">
        <v>5</v>
      </c>
      <c r="G29" s="34">
        <f t="shared" si="1"/>
        <v>0</v>
      </c>
      <c r="H29" s="300">
        <v>0</v>
      </c>
      <c r="I29" s="246">
        <v>7</v>
      </c>
      <c r="J29" s="34">
        <f t="shared" si="7"/>
        <v>0</v>
      </c>
      <c r="K29" s="300">
        <v>0</v>
      </c>
      <c r="L29" s="246">
        <v>2</v>
      </c>
      <c r="M29" s="34">
        <f t="shared" si="2"/>
        <v>0</v>
      </c>
      <c r="N29" s="300"/>
      <c r="O29" s="246"/>
      <c r="P29" s="34"/>
      <c r="Q29" s="300">
        <v>0</v>
      </c>
      <c r="R29" s="246">
        <v>6</v>
      </c>
      <c r="S29" s="34">
        <f t="shared" si="6"/>
        <v>0</v>
      </c>
      <c r="T29" s="300">
        <f t="shared" si="5"/>
        <v>0</v>
      </c>
      <c r="U29" s="246">
        <f t="shared" si="5"/>
        <v>87</v>
      </c>
      <c r="V29" s="34">
        <v>0</v>
      </c>
      <c r="W29" s="237"/>
    </row>
    <row r="30" spans="1:23" ht="12.75" customHeight="1" thickBot="1">
      <c r="A30" s="285" t="s">
        <v>7</v>
      </c>
      <c r="B30" s="115">
        <f>SUM(B14:B29)</f>
        <v>29</v>
      </c>
      <c r="C30" s="169">
        <f>SUM(C14:C29)</f>
        <v>179294</v>
      </c>
      <c r="D30" s="306">
        <f>B30/C30</f>
        <v>1.6174551295637332E-4</v>
      </c>
      <c r="E30" s="115">
        <f>SUM(E14:E29)</f>
        <v>20</v>
      </c>
      <c r="F30" s="169">
        <f>SUM(F14:F29)</f>
        <v>32028</v>
      </c>
      <c r="G30" s="306">
        <f>E30/F30</f>
        <v>6.2445360309728985E-4</v>
      </c>
      <c r="H30" s="115">
        <f>SUM(H14:H29)</f>
        <v>0</v>
      </c>
      <c r="I30" s="169">
        <f>SUM(I14:I29)</f>
        <v>2340</v>
      </c>
      <c r="J30" s="306">
        <f>H30/I30</f>
        <v>0</v>
      </c>
      <c r="K30" s="115">
        <f>SUM(K14:K29)</f>
        <v>0</v>
      </c>
      <c r="L30" s="169">
        <f>SUM(L14:L29)</f>
        <v>899</v>
      </c>
      <c r="M30" s="306">
        <f>K30/L30</f>
        <v>0</v>
      </c>
      <c r="N30" s="115">
        <f>SUM(N14:N29)</f>
        <v>0</v>
      </c>
      <c r="O30" s="169">
        <f>SUM(O14:O29)</f>
        <v>51</v>
      </c>
      <c r="P30" s="306">
        <f>N30/O30</f>
        <v>0</v>
      </c>
      <c r="Q30" s="115">
        <f>SUM(Q14:Q29)</f>
        <v>0</v>
      </c>
      <c r="R30" s="169">
        <f>SUM(R14:R29)</f>
        <v>1551</v>
      </c>
      <c r="S30" s="306">
        <f>Q30/R30</f>
        <v>0</v>
      </c>
      <c r="T30" s="115">
        <f>SUM(T14:T29)</f>
        <v>49</v>
      </c>
      <c r="U30" s="169">
        <f>SUM(U14:U29)</f>
        <v>216163</v>
      </c>
      <c r="V30" s="306">
        <f>T30/U30</f>
        <v>2.266807918098842E-4</v>
      </c>
    </row>
    <row r="31" spans="1:23" ht="12.75" customHeight="1"/>
    <row r="32" spans="1:23" ht="12.75" customHeight="1"/>
    <row r="33" ht="12.75" customHeight="1"/>
  </sheetData>
  <mergeCells count="9">
    <mergeCell ref="A4:V8"/>
    <mergeCell ref="T12:V12"/>
    <mergeCell ref="N12:P12"/>
    <mergeCell ref="Q12:S12"/>
    <mergeCell ref="A12:A13"/>
    <mergeCell ref="B12:D12"/>
    <mergeCell ref="E12:G12"/>
    <mergeCell ref="H12:J12"/>
    <mergeCell ref="K12:M12"/>
  </mergeCells>
  <phoneticPr fontId="29" type="noConversion"/>
  <pageMargins left="0.75" right="0.75" top="1" bottom="1" header="0.5" footer="0.5"/>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M408"/>
  <sheetViews>
    <sheetView zoomScaleNormal="100" workbookViewId="0"/>
  </sheetViews>
  <sheetFormatPr defaultRowHeight="12.75"/>
  <cols>
    <col min="1" max="1" width="9.42578125" style="3" customWidth="1"/>
    <col min="2" max="2" width="11.140625" style="3" customWidth="1"/>
    <col min="3" max="3" width="11.85546875" style="3" bestFit="1" customWidth="1"/>
    <col min="4" max="4" width="11.7109375" style="3" customWidth="1"/>
    <col min="5" max="5" width="10.85546875" style="3" customWidth="1"/>
    <col min="6" max="6" width="9.85546875" style="3" bestFit="1" customWidth="1"/>
    <col min="7" max="7" width="12" style="3" bestFit="1" customWidth="1"/>
    <col min="8" max="8" width="11.42578125" style="3" bestFit="1" customWidth="1"/>
    <col min="9" max="9" width="9.85546875" style="3" bestFit="1" customWidth="1"/>
    <col min="10" max="10" width="12" style="3" bestFit="1" customWidth="1"/>
    <col min="11" max="11" width="11.42578125" style="3" bestFit="1" customWidth="1"/>
    <col min="12" max="12" width="9.85546875" style="3" bestFit="1" customWidth="1"/>
    <col min="13" max="13" width="12.140625" style="3" bestFit="1" customWidth="1"/>
    <col min="14" max="14" width="11.140625" style="3" customWidth="1"/>
    <col min="15" max="15" width="10.42578125" style="3" bestFit="1" customWidth="1"/>
    <col min="16" max="16" width="11.5703125" style="3" customWidth="1"/>
    <col min="17" max="17" width="10.7109375" style="3" customWidth="1"/>
    <col min="18" max="18" width="10.42578125" style="3" bestFit="1" customWidth="1"/>
    <col min="19" max="19" width="12.140625" style="3" bestFit="1" customWidth="1"/>
    <col min="20" max="20" width="10.7109375" style="3" customWidth="1"/>
    <col min="21" max="21" width="14.5703125" style="3" bestFit="1" customWidth="1"/>
    <col min="22" max="22" width="12.140625" style="3" bestFit="1" customWidth="1"/>
    <col min="23" max="23" width="10" style="3" customWidth="1"/>
    <col min="24" max="16384" width="9.140625" style="3"/>
  </cols>
  <sheetData>
    <row r="1" spans="1:23" ht="26.25">
      <c r="A1" s="227" t="s">
        <v>165</v>
      </c>
    </row>
    <row r="2" spans="1:23" ht="18" customHeight="1">
      <c r="A2" s="32" t="s">
        <v>26</v>
      </c>
    </row>
    <row r="3" spans="1:23" ht="18" customHeight="1">
      <c r="A3" s="292"/>
    </row>
    <row r="4" spans="1:23" ht="14.25" customHeight="1">
      <c r="A4" s="557" t="s">
        <v>202</v>
      </c>
      <c r="B4" s="557"/>
      <c r="C4" s="557"/>
      <c r="D4" s="557"/>
      <c r="E4" s="557"/>
      <c r="F4" s="557"/>
      <c r="G4" s="557"/>
      <c r="H4" s="557"/>
      <c r="I4" s="557"/>
      <c r="J4" s="557"/>
      <c r="K4" s="557"/>
      <c r="L4" s="557"/>
      <c r="M4" s="557"/>
      <c r="N4" s="557"/>
      <c r="O4" s="557"/>
      <c r="P4" s="557"/>
      <c r="Q4" s="557"/>
      <c r="R4" s="557"/>
      <c r="S4" s="557"/>
      <c r="T4" s="225"/>
      <c r="U4" s="225"/>
      <c r="V4" s="225"/>
    </row>
    <row r="5" spans="1:23" ht="14.25" customHeight="1">
      <c r="A5" s="557"/>
      <c r="B5" s="557"/>
      <c r="C5" s="557"/>
      <c r="D5" s="557"/>
      <c r="E5" s="557"/>
      <c r="F5" s="557"/>
      <c r="G5" s="557"/>
      <c r="H5" s="557"/>
      <c r="I5" s="557"/>
      <c r="J5" s="557"/>
      <c r="K5" s="557"/>
      <c r="L5" s="557"/>
      <c r="M5" s="557"/>
      <c r="N5" s="557"/>
      <c r="O5" s="557"/>
      <c r="P5" s="557"/>
      <c r="Q5" s="557"/>
      <c r="R5" s="557"/>
      <c r="S5" s="557"/>
      <c r="T5" s="225"/>
      <c r="U5" s="225"/>
      <c r="V5" s="225"/>
    </row>
    <row r="6" spans="1:23" ht="15" customHeight="1">
      <c r="A6" s="557"/>
      <c r="B6" s="557"/>
      <c r="C6" s="557"/>
      <c r="D6" s="557"/>
      <c r="E6" s="557"/>
      <c r="F6" s="557"/>
      <c r="G6" s="557"/>
      <c r="H6" s="557"/>
      <c r="I6" s="557"/>
      <c r="J6" s="557"/>
      <c r="K6" s="557"/>
      <c r="L6" s="557"/>
      <c r="M6" s="557"/>
      <c r="N6" s="557"/>
      <c r="O6" s="557"/>
      <c r="P6" s="557"/>
      <c r="Q6" s="557"/>
      <c r="R6" s="557"/>
      <c r="S6" s="557"/>
      <c r="T6" s="225"/>
      <c r="U6" s="225"/>
      <c r="V6" s="225"/>
    </row>
    <row r="7" spans="1:23" ht="15" customHeight="1">
      <c r="A7" s="557"/>
      <c r="B7" s="557"/>
      <c r="C7" s="557"/>
      <c r="D7" s="557"/>
      <c r="E7" s="557"/>
      <c r="F7" s="557"/>
      <c r="G7" s="557"/>
      <c r="H7" s="557"/>
      <c r="I7" s="557"/>
      <c r="J7" s="557"/>
      <c r="K7" s="557"/>
      <c r="L7" s="557"/>
      <c r="M7" s="557"/>
      <c r="N7" s="557"/>
      <c r="O7" s="557"/>
      <c r="P7" s="557"/>
      <c r="Q7" s="557"/>
      <c r="R7" s="557"/>
      <c r="S7" s="557"/>
      <c r="T7" s="225"/>
      <c r="U7" s="225"/>
      <c r="V7" s="225"/>
    </row>
    <row r="8" spans="1:23" ht="15" customHeight="1">
      <c r="A8" s="557"/>
      <c r="B8" s="557"/>
      <c r="C8" s="557"/>
      <c r="D8" s="557"/>
      <c r="E8" s="557"/>
      <c r="F8" s="557"/>
      <c r="G8" s="557"/>
      <c r="H8" s="557"/>
      <c r="I8" s="557"/>
      <c r="J8" s="557"/>
      <c r="K8" s="557"/>
      <c r="L8" s="557"/>
      <c r="M8" s="557"/>
      <c r="N8" s="557"/>
      <c r="O8" s="557"/>
      <c r="P8" s="557"/>
      <c r="Q8" s="557"/>
      <c r="R8" s="557"/>
      <c r="S8" s="557"/>
      <c r="T8" s="225"/>
      <c r="U8" s="225"/>
      <c r="V8" s="225"/>
    </row>
    <row r="9" spans="1:23" ht="17.25" customHeight="1">
      <c r="A9" s="557"/>
      <c r="B9" s="557"/>
      <c r="C9" s="557"/>
      <c r="D9" s="557"/>
      <c r="E9" s="557"/>
      <c r="F9" s="557"/>
      <c r="G9" s="557"/>
      <c r="H9" s="557"/>
      <c r="I9" s="557"/>
      <c r="J9" s="557"/>
      <c r="K9" s="557"/>
      <c r="L9" s="557"/>
      <c r="M9" s="557"/>
      <c r="N9" s="557"/>
      <c r="O9" s="557"/>
      <c r="P9" s="557"/>
      <c r="Q9" s="557"/>
      <c r="R9" s="557"/>
      <c r="S9" s="557"/>
      <c r="T9" s="225"/>
      <c r="U9" s="225"/>
      <c r="V9" s="225"/>
    </row>
    <row r="10" spans="1:23" ht="16.5" customHeight="1" thickBot="1">
      <c r="A10" s="116"/>
      <c r="L10" s="317"/>
    </row>
    <row r="11" spans="1:23" ht="12.75" customHeight="1" thickBot="1">
      <c r="A11" s="540" t="s">
        <v>8</v>
      </c>
      <c r="B11" s="559" t="s">
        <v>13</v>
      </c>
      <c r="C11" s="560"/>
      <c r="D11" s="561"/>
      <c r="E11" s="536" t="s">
        <v>112</v>
      </c>
      <c r="F11" s="537"/>
      <c r="G11" s="538"/>
      <c r="H11" s="536" t="s">
        <v>114</v>
      </c>
      <c r="I11" s="537"/>
      <c r="J11" s="538"/>
      <c r="K11" s="536" t="s">
        <v>111</v>
      </c>
      <c r="L11" s="537"/>
      <c r="M11" s="538"/>
      <c r="N11" s="536" t="s">
        <v>113</v>
      </c>
      <c r="O11" s="537"/>
      <c r="P11" s="538"/>
      <c r="Q11" s="536" t="s">
        <v>115</v>
      </c>
      <c r="R11" s="537"/>
      <c r="S11" s="538"/>
      <c r="T11" s="536" t="s">
        <v>7</v>
      </c>
      <c r="U11" s="537"/>
      <c r="V11" s="538"/>
    </row>
    <row r="12" spans="1:23" ht="44.25" customHeight="1" thickBot="1">
      <c r="A12" s="558"/>
      <c r="B12" s="230" t="s">
        <v>4</v>
      </c>
      <c r="C12" s="231" t="s">
        <v>142</v>
      </c>
      <c r="D12" s="232" t="s">
        <v>164</v>
      </c>
      <c r="E12" s="230" t="s">
        <v>4</v>
      </c>
      <c r="F12" s="231" t="s">
        <v>142</v>
      </c>
      <c r="G12" s="232" t="s">
        <v>164</v>
      </c>
      <c r="H12" s="230" t="s">
        <v>4</v>
      </c>
      <c r="I12" s="231" t="s">
        <v>142</v>
      </c>
      <c r="J12" s="232" t="s">
        <v>164</v>
      </c>
      <c r="K12" s="230" t="s">
        <v>4</v>
      </c>
      <c r="L12" s="231" t="s">
        <v>142</v>
      </c>
      <c r="M12" s="232" t="s">
        <v>164</v>
      </c>
      <c r="N12" s="230" t="s">
        <v>4</v>
      </c>
      <c r="O12" s="231" t="s">
        <v>142</v>
      </c>
      <c r="P12" s="232" t="s">
        <v>164</v>
      </c>
      <c r="Q12" s="230" t="s">
        <v>4</v>
      </c>
      <c r="R12" s="231" t="s">
        <v>142</v>
      </c>
      <c r="S12" s="232" t="s">
        <v>164</v>
      </c>
      <c r="T12" s="230" t="s">
        <v>4</v>
      </c>
      <c r="U12" s="231" t="s">
        <v>142</v>
      </c>
      <c r="V12" s="232" t="s">
        <v>164</v>
      </c>
    </row>
    <row r="13" spans="1:23" ht="12.75" customHeight="1">
      <c r="A13" s="340">
        <v>2000</v>
      </c>
      <c r="B13" s="342">
        <v>5572</v>
      </c>
      <c r="C13" s="343">
        <v>122277</v>
      </c>
      <c r="D13" s="326">
        <f t="shared" ref="D13:D28" si="0">IF(C13=0, "NA", B13/C13)</f>
        <v>4.5568667860676988E-2</v>
      </c>
      <c r="E13" s="342">
        <v>850</v>
      </c>
      <c r="F13" s="343">
        <v>19845</v>
      </c>
      <c r="G13" s="326">
        <f t="shared" ref="G13:G28" si="1">IF(F13=0, "NA", E13/F13)</f>
        <v>4.2831947593852358E-2</v>
      </c>
      <c r="H13" s="342"/>
      <c r="I13" s="343"/>
      <c r="J13" s="326"/>
      <c r="K13" s="342">
        <v>11</v>
      </c>
      <c r="L13" s="343">
        <v>248</v>
      </c>
      <c r="M13" s="326">
        <f t="shared" ref="M13:M28" si="2">IF(L13=0, "NA", K13/L13)</f>
        <v>4.4354838709677422E-2</v>
      </c>
      <c r="N13" s="342">
        <v>0</v>
      </c>
      <c r="O13" s="343">
        <v>10</v>
      </c>
      <c r="P13" s="326">
        <f t="shared" ref="P13:P28" si="3">IF(O13=0, "NA", N13/O13)</f>
        <v>0</v>
      </c>
      <c r="Q13" s="342"/>
      <c r="R13" s="343"/>
      <c r="S13" s="326"/>
      <c r="T13" s="342">
        <f>SUM(Q13,N13,K13,H13,E13,B13)</f>
        <v>6433</v>
      </c>
      <c r="U13" s="343">
        <f>SUM(R13,O13,L13,I13,F13,C13)</f>
        <v>142380</v>
      </c>
      <c r="V13" s="326">
        <f t="shared" ref="V13:V28" si="4">IF(U13=0, "NA", T13/U13)</f>
        <v>4.51819075712881E-2</v>
      </c>
      <c r="W13" s="43"/>
    </row>
    <row r="14" spans="1:23" ht="13.5" customHeight="1">
      <c r="A14" s="340">
        <v>2001</v>
      </c>
      <c r="B14" s="344">
        <v>4246</v>
      </c>
      <c r="C14" s="341">
        <v>134879</v>
      </c>
      <c r="D14" s="325">
        <f t="shared" si="0"/>
        <v>3.1480067319597564E-2</v>
      </c>
      <c r="E14" s="344">
        <v>792</v>
      </c>
      <c r="F14" s="341">
        <v>22370</v>
      </c>
      <c r="G14" s="325">
        <f t="shared" si="1"/>
        <v>3.5404559678140365E-2</v>
      </c>
      <c r="H14" s="344"/>
      <c r="I14" s="341"/>
      <c r="J14" s="325"/>
      <c r="K14" s="344">
        <v>4</v>
      </c>
      <c r="L14" s="341">
        <v>214</v>
      </c>
      <c r="M14" s="325">
        <f t="shared" si="2"/>
        <v>1.8691588785046728E-2</v>
      </c>
      <c r="N14" s="344">
        <v>2</v>
      </c>
      <c r="O14" s="341">
        <v>2</v>
      </c>
      <c r="P14" s="325">
        <f t="shared" si="3"/>
        <v>1</v>
      </c>
      <c r="Q14" s="344"/>
      <c r="R14" s="341"/>
      <c r="S14" s="325"/>
      <c r="T14" s="344">
        <f t="shared" ref="T14:U28" si="5">SUM(Q14,N14,K14,H14,E14,B14)</f>
        <v>5044</v>
      </c>
      <c r="U14" s="341">
        <f t="shared" si="5"/>
        <v>157465</v>
      </c>
      <c r="V14" s="325">
        <f t="shared" si="4"/>
        <v>3.2032515162099512E-2</v>
      </c>
      <c r="W14" s="43"/>
    </row>
    <row r="15" spans="1:23" ht="12.75" customHeight="1">
      <c r="A15" s="340">
        <v>2002</v>
      </c>
      <c r="B15" s="344">
        <v>3789</v>
      </c>
      <c r="C15" s="341">
        <v>162504</v>
      </c>
      <c r="D15" s="325">
        <f t="shared" si="0"/>
        <v>2.3316349136021267E-2</v>
      </c>
      <c r="E15" s="344">
        <v>651</v>
      </c>
      <c r="F15" s="341">
        <v>28880</v>
      </c>
      <c r="G15" s="325">
        <f t="shared" si="1"/>
        <v>2.2541551246537395E-2</v>
      </c>
      <c r="H15" s="344"/>
      <c r="I15" s="341"/>
      <c r="J15" s="325"/>
      <c r="K15" s="344">
        <v>6</v>
      </c>
      <c r="L15" s="341">
        <v>379</v>
      </c>
      <c r="M15" s="325">
        <f t="shared" si="2"/>
        <v>1.5831134564643801E-2</v>
      </c>
      <c r="N15" s="344">
        <v>0</v>
      </c>
      <c r="O15" s="341">
        <v>2</v>
      </c>
      <c r="P15" s="325">
        <f t="shared" si="3"/>
        <v>0</v>
      </c>
      <c r="Q15" s="344"/>
      <c r="R15" s="341"/>
      <c r="S15" s="325"/>
      <c r="T15" s="344">
        <f t="shared" si="5"/>
        <v>4446</v>
      </c>
      <c r="U15" s="341">
        <f t="shared" si="5"/>
        <v>191765</v>
      </c>
      <c r="V15" s="325">
        <f t="shared" si="4"/>
        <v>2.3184627017443223E-2</v>
      </c>
      <c r="W15" s="43"/>
    </row>
    <row r="16" spans="1:23">
      <c r="A16" s="340">
        <v>2003</v>
      </c>
      <c r="B16" s="344">
        <v>3186</v>
      </c>
      <c r="C16" s="341">
        <v>186615</v>
      </c>
      <c r="D16" s="325">
        <f t="shared" si="0"/>
        <v>1.707258258982397E-2</v>
      </c>
      <c r="E16" s="344">
        <v>623</v>
      </c>
      <c r="F16" s="341">
        <v>32989</v>
      </c>
      <c r="G16" s="325">
        <f t="shared" si="1"/>
        <v>1.8885082906423354E-2</v>
      </c>
      <c r="H16" s="344"/>
      <c r="I16" s="341"/>
      <c r="J16" s="325"/>
      <c r="K16" s="344">
        <v>5</v>
      </c>
      <c r="L16" s="341">
        <v>449</v>
      </c>
      <c r="M16" s="325">
        <f t="shared" si="2"/>
        <v>1.1135857461024499E-2</v>
      </c>
      <c r="N16" s="344">
        <v>0</v>
      </c>
      <c r="O16" s="341">
        <v>3</v>
      </c>
      <c r="P16" s="325">
        <f t="shared" si="3"/>
        <v>0</v>
      </c>
      <c r="Q16" s="344"/>
      <c r="R16" s="341"/>
      <c r="S16" s="325"/>
      <c r="T16" s="344">
        <f t="shared" si="5"/>
        <v>3814</v>
      </c>
      <c r="U16" s="341">
        <f t="shared" si="5"/>
        <v>220056</v>
      </c>
      <c r="V16" s="325">
        <f t="shared" si="4"/>
        <v>1.7331951866797542E-2</v>
      </c>
      <c r="W16" s="43"/>
    </row>
    <row r="17" spans="1:35">
      <c r="A17" s="340">
        <v>2004</v>
      </c>
      <c r="B17" s="344">
        <v>2623</v>
      </c>
      <c r="C17" s="341">
        <v>210829</v>
      </c>
      <c r="D17" s="325">
        <f t="shared" si="0"/>
        <v>1.2441362431164593E-2</v>
      </c>
      <c r="E17" s="344">
        <v>568</v>
      </c>
      <c r="F17" s="341">
        <v>41298</v>
      </c>
      <c r="G17" s="325">
        <f t="shared" si="1"/>
        <v>1.3753692672768656E-2</v>
      </c>
      <c r="H17" s="344"/>
      <c r="I17" s="341"/>
      <c r="J17" s="325"/>
      <c r="K17" s="344">
        <v>2</v>
      </c>
      <c r="L17" s="341">
        <v>173</v>
      </c>
      <c r="M17" s="325">
        <f t="shared" si="2"/>
        <v>1.1560693641618497E-2</v>
      </c>
      <c r="N17" s="344">
        <v>0</v>
      </c>
      <c r="O17" s="341">
        <v>5</v>
      </c>
      <c r="P17" s="325">
        <f t="shared" si="3"/>
        <v>0</v>
      </c>
      <c r="Q17" s="344"/>
      <c r="R17" s="341"/>
      <c r="S17" s="325"/>
      <c r="T17" s="344">
        <f t="shared" si="5"/>
        <v>3193</v>
      </c>
      <c r="U17" s="341">
        <f t="shared" si="5"/>
        <v>252305</v>
      </c>
      <c r="V17" s="325">
        <f t="shared" si="4"/>
        <v>1.265531796833198E-2</v>
      </c>
      <c r="W17" s="43"/>
    </row>
    <row r="18" spans="1:35">
      <c r="A18" s="340">
        <v>2005</v>
      </c>
      <c r="B18" s="344">
        <v>2121</v>
      </c>
      <c r="C18" s="341">
        <v>229486</v>
      </c>
      <c r="D18" s="325">
        <f t="shared" si="0"/>
        <v>9.2423938715215734E-3</v>
      </c>
      <c r="E18" s="344">
        <v>405</v>
      </c>
      <c r="F18" s="341">
        <v>39912</v>
      </c>
      <c r="G18" s="325">
        <f t="shared" si="1"/>
        <v>1.0147324113048707E-2</v>
      </c>
      <c r="H18" s="344"/>
      <c r="I18" s="341"/>
      <c r="J18" s="325"/>
      <c r="K18" s="344">
        <v>5</v>
      </c>
      <c r="L18" s="341">
        <v>316</v>
      </c>
      <c r="M18" s="325">
        <f t="shared" si="2"/>
        <v>1.5822784810126583E-2</v>
      </c>
      <c r="N18" s="344">
        <v>0</v>
      </c>
      <c r="O18" s="341">
        <v>10</v>
      </c>
      <c r="P18" s="325">
        <f t="shared" si="3"/>
        <v>0</v>
      </c>
      <c r="Q18" s="344"/>
      <c r="R18" s="341"/>
      <c r="S18" s="325"/>
      <c r="T18" s="344">
        <f t="shared" si="5"/>
        <v>2531</v>
      </c>
      <c r="U18" s="341">
        <f t="shared" si="5"/>
        <v>269724</v>
      </c>
      <c r="V18" s="325">
        <f t="shared" si="4"/>
        <v>9.3836662662573588E-3</v>
      </c>
      <c r="W18" s="43"/>
    </row>
    <row r="19" spans="1:35">
      <c r="A19" s="340">
        <v>2006</v>
      </c>
      <c r="B19" s="344">
        <v>1585</v>
      </c>
      <c r="C19" s="341">
        <v>224213</v>
      </c>
      <c r="D19" s="325">
        <f t="shared" si="0"/>
        <v>7.069170833091748E-3</v>
      </c>
      <c r="E19" s="344">
        <v>286</v>
      </c>
      <c r="F19" s="341">
        <v>36605</v>
      </c>
      <c r="G19" s="325">
        <f t="shared" si="1"/>
        <v>7.8131402813823251E-3</v>
      </c>
      <c r="H19" s="344"/>
      <c r="I19" s="341"/>
      <c r="J19" s="325"/>
      <c r="K19" s="344">
        <v>3</v>
      </c>
      <c r="L19" s="341">
        <v>306</v>
      </c>
      <c r="M19" s="325">
        <f t="shared" si="2"/>
        <v>9.8039215686274508E-3</v>
      </c>
      <c r="N19" s="344">
        <v>0</v>
      </c>
      <c r="O19" s="341">
        <v>19</v>
      </c>
      <c r="P19" s="325">
        <f t="shared" si="3"/>
        <v>0</v>
      </c>
      <c r="Q19" s="344"/>
      <c r="R19" s="341"/>
      <c r="S19" s="325"/>
      <c r="T19" s="344">
        <f t="shared" si="5"/>
        <v>1874</v>
      </c>
      <c r="U19" s="341">
        <f t="shared" si="5"/>
        <v>261143</v>
      </c>
      <c r="V19" s="325">
        <f t="shared" si="4"/>
        <v>7.1761448708179045E-3</v>
      </c>
      <c r="W19" s="43"/>
    </row>
    <row r="20" spans="1:35">
      <c r="A20" s="340">
        <v>2007</v>
      </c>
      <c r="B20" s="344">
        <v>1046</v>
      </c>
      <c r="C20" s="341">
        <v>244557</v>
      </c>
      <c r="D20" s="325">
        <f t="shared" si="0"/>
        <v>4.2771214890598101E-3</v>
      </c>
      <c r="E20" s="344">
        <v>214</v>
      </c>
      <c r="F20" s="341">
        <v>35647</v>
      </c>
      <c r="G20" s="325">
        <f t="shared" si="1"/>
        <v>6.003310236485539E-3</v>
      </c>
      <c r="H20" s="344"/>
      <c r="I20" s="341"/>
      <c r="J20" s="325"/>
      <c r="K20" s="344">
        <v>1</v>
      </c>
      <c r="L20" s="341">
        <v>67</v>
      </c>
      <c r="M20" s="325">
        <f t="shared" si="2"/>
        <v>1.4925373134328358E-2</v>
      </c>
      <c r="N20" s="344">
        <v>0</v>
      </c>
      <c r="O20" s="341">
        <v>21</v>
      </c>
      <c r="P20" s="325">
        <f t="shared" si="3"/>
        <v>0</v>
      </c>
      <c r="Q20" s="344">
        <v>51</v>
      </c>
      <c r="R20" s="341">
        <v>2492</v>
      </c>
      <c r="S20" s="325">
        <f t="shared" ref="S20:S28" si="6">IF(R20=0, "NA", Q20/R20)</f>
        <v>2.0465489566613163E-2</v>
      </c>
      <c r="T20" s="344">
        <f t="shared" si="5"/>
        <v>1312</v>
      </c>
      <c r="U20" s="341">
        <f t="shared" si="5"/>
        <v>282784</v>
      </c>
      <c r="V20" s="325">
        <f t="shared" si="4"/>
        <v>4.6395835690845313E-3</v>
      </c>
      <c r="W20" s="43"/>
    </row>
    <row r="21" spans="1:35">
      <c r="A21" s="340">
        <v>2008</v>
      </c>
      <c r="B21" s="344">
        <v>663</v>
      </c>
      <c r="C21" s="341">
        <v>235966</v>
      </c>
      <c r="D21" s="325">
        <f t="shared" si="0"/>
        <v>2.8097268250510668E-3</v>
      </c>
      <c r="E21" s="344">
        <v>156</v>
      </c>
      <c r="F21" s="341">
        <v>36592</v>
      </c>
      <c r="G21" s="325">
        <f t="shared" si="1"/>
        <v>4.263226934849147E-3</v>
      </c>
      <c r="H21" s="344">
        <v>52</v>
      </c>
      <c r="I21" s="341">
        <v>9983</v>
      </c>
      <c r="J21" s="325">
        <f t="shared" ref="J21:J28" si="7">IF(I21=0, "NA", H21/I21)</f>
        <v>5.2088550535911047E-3</v>
      </c>
      <c r="K21" s="344">
        <v>0</v>
      </c>
      <c r="L21" s="341">
        <v>73</v>
      </c>
      <c r="M21" s="325">
        <f t="shared" si="2"/>
        <v>0</v>
      </c>
      <c r="N21" s="344">
        <v>0</v>
      </c>
      <c r="O21" s="341">
        <v>11</v>
      </c>
      <c r="P21" s="325">
        <f t="shared" si="3"/>
        <v>0</v>
      </c>
      <c r="Q21" s="344">
        <v>66</v>
      </c>
      <c r="R21" s="341">
        <v>3080</v>
      </c>
      <c r="S21" s="325">
        <f t="shared" si="6"/>
        <v>2.1428571428571429E-2</v>
      </c>
      <c r="T21" s="344">
        <f t="shared" si="5"/>
        <v>937</v>
      </c>
      <c r="U21" s="341">
        <f t="shared" si="5"/>
        <v>285705</v>
      </c>
      <c r="V21" s="325">
        <f t="shared" si="4"/>
        <v>3.2796065872140847E-3</v>
      </c>
      <c r="W21" s="43"/>
    </row>
    <row r="22" spans="1:35">
      <c r="A22" s="340">
        <v>2009</v>
      </c>
      <c r="B22" s="344">
        <v>353</v>
      </c>
      <c r="C22" s="341">
        <v>189279</v>
      </c>
      <c r="D22" s="325">
        <f t="shared" si="0"/>
        <v>1.8649718140945376E-3</v>
      </c>
      <c r="E22" s="344">
        <v>41</v>
      </c>
      <c r="F22" s="341">
        <v>22476</v>
      </c>
      <c r="G22" s="325">
        <f t="shared" si="1"/>
        <v>1.8241680014237408E-3</v>
      </c>
      <c r="H22" s="344">
        <v>30</v>
      </c>
      <c r="I22" s="341">
        <v>6432</v>
      </c>
      <c r="J22" s="325">
        <f t="shared" si="7"/>
        <v>4.6641791044776115E-3</v>
      </c>
      <c r="K22" s="344">
        <v>6</v>
      </c>
      <c r="L22" s="341">
        <v>1064</v>
      </c>
      <c r="M22" s="325">
        <f t="shared" si="2"/>
        <v>5.6390977443609019E-3</v>
      </c>
      <c r="N22" s="344">
        <v>0</v>
      </c>
      <c r="O22" s="341">
        <v>42</v>
      </c>
      <c r="P22" s="325">
        <f t="shared" si="3"/>
        <v>0</v>
      </c>
      <c r="Q22" s="344">
        <v>14</v>
      </c>
      <c r="R22" s="341">
        <v>1031</v>
      </c>
      <c r="S22" s="325">
        <f t="shared" si="6"/>
        <v>1.3579049466537343E-2</v>
      </c>
      <c r="T22" s="344">
        <f t="shared" si="5"/>
        <v>444</v>
      </c>
      <c r="U22" s="341">
        <f t="shared" si="5"/>
        <v>220324</v>
      </c>
      <c r="V22" s="325">
        <f t="shared" si="4"/>
        <v>2.0152139576260415E-3</v>
      </c>
      <c r="W22" s="43"/>
    </row>
    <row r="23" spans="1:35">
      <c r="A23" s="340">
        <v>2010</v>
      </c>
      <c r="B23" s="344">
        <v>274</v>
      </c>
      <c r="C23" s="341">
        <v>231865</v>
      </c>
      <c r="D23" s="325">
        <f t="shared" si="0"/>
        <v>1.1817221227869666E-3</v>
      </c>
      <c r="E23" s="344">
        <v>45</v>
      </c>
      <c r="F23" s="341">
        <v>32326</v>
      </c>
      <c r="G23" s="325">
        <f t="shared" si="1"/>
        <v>1.3920683041514571E-3</v>
      </c>
      <c r="H23" s="344">
        <v>22</v>
      </c>
      <c r="I23" s="341">
        <v>5985</v>
      </c>
      <c r="J23" s="325">
        <f t="shared" si="7"/>
        <v>3.6758563074352547E-3</v>
      </c>
      <c r="K23" s="344">
        <v>11</v>
      </c>
      <c r="L23" s="341">
        <v>2129</v>
      </c>
      <c r="M23" s="325">
        <f t="shared" si="2"/>
        <v>5.1667449506810712E-3</v>
      </c>
      <c r="N23" s="344">
        <v>0</v>
      </c>
      <c r="O23" s="341">
        <v>66</v>
      </c>
      <c r="P23" s="325">
        <f t="shared" si="3"/>
        <v>0</v>
      </c>
      <c r="Q23" s="344">
        <v>15</v>
      </c>
      <c r="R23" s="341">
        <v>1070</v>
      </c>
      <c r="S23" s="325">
        <f t="shared" si="6"/>
        <v>1.4018691588785047E-2</v>
      </c>
      <c r="T23" s="344">
        <f t="shared" si="5"/>
        <v>367</v>
      </c>
      <c r="U23" s="341">
        <f t="shared" si="5"/>
        <v>273441</v>
      </c>
      <c r="V23" s="325">
        <f t="shared" si="4"/>
        <v>1.3421542489970414E-3</v>
      </c>
      <c r="W23" s="43"/>
    </row>
    <row r="24" spans="1:35">
      <c r="A24" s="340">
        <v>2011</v>
      </c>
      <c r="B24" s="344">
        <v>173</v>
      </c>
      <c r="C24" s="341">
        <v>243759</v>
      </c>
      <c r="D24" s="325">
        <f t="shared" si="0"/>
        <v>7.0971738479399735E-4</v>
      </c>
      <c r="E24" s="344">
        <v>39</v>
      </c>
      <c r="F24" s="341">
        <v>39335</v>
      </c>
      <c r="G24" s="325">
        <f t="shared" si="1"/>
        <v>9.9148341171984228E-4</v>
      </c>
      <c r="H24" s="344">
        <v>27</v>
      </c>
      <c r="I24" s="341">
        <v>9633</v>
      </c>
      <c r="J24" s="325">
        <f t="shared" si="7"/>
        <v>2.8028651510432889E-3</v>
      </c>
      <c r="K24" s="344">
        <v>5</v>
      </c>
      <c r="L24" s="341">
        <v>2246</v>
      </c>
      <c r="M24" s="325">
        <f t="shared" si="2"/>
        <v>2.2261798753339269E-3</v>
      </c>
      <c r="N24" s="344">
        <v>1</v>
      </c>
      <c r="O24" s="341">
        <v>118</v>
      </c>
      <c r="P24" s="325">
        <f t="shared" si="3"/>
        <v>8.4745762711864406E-3</v>
      </c>
      <c r="Q24" s="344">
        <v>45</v>
      </c>
      <c r="R24" s="341">
        <v>2753</v>
      </c>
      <c r="S24" s="325">
        <f t="shared" si="6"/>
        <v>1.634580457682528E-2</v>
      </c>
      <c r="T24" s="344">
        <f t="shared" si="5"/>
        <v>290</v>
      </c>
      <c r="U24" s="341">
        <f t="shared" si="5"/>
        <v>297844</v>
      </c>
      <c r="V24" s="325">
        <f t="shared" si="4"/>
        <v>9.736640657525416E-4</v>
      </c>
      <c r="W24" s="43"/>
    </row>
    <row r="25" spans="1:35">
      <c r="A25" s="340">
        <v>2012</v>
      </c>
      <c r="B25" s="344">
        <v>123</v>
      </c>
      <c r="C25" s="341">
        <v>259010</v>
      </c>
      <c r="D25" s="325">
        <f t="shared" si="0"/>
        <v>4.7488513956990075E-4</v>
      </c>
      <c r="E25" s="344">
        <v>21</v>
      </c>
      <c r="F25" s="341">
        <v>36181</v>
      </c>
      <c r="G25" s="325">
        <f t="shared" si="1"/>
        <v>5.8041513501561591E-4</v>
      </c>
      <c r="H25" s="344">
        <v>12</v>
      </c>
      <c r="I25" s="341">
        <v>9514</v>
      </c>
      <c r="J25" s="325">
        <f t="shared" si="7"/>
        <v>1.2612991381122556E-3</v>
      </c>
      <c r="K25" s="344">
        <v>3</v>
      </c>
      <c r="L25" s="341">
        <v>2944</v>
      </c>
      <c r="M25" s="325">
        <f t="shared" si="2"/>
        <v>1.0190217391304348E-3</v>
      </c>
      <c r="N25" s="344">
        <v>0</v>
      </c>
      <c r="O25" s="341">
        <v>145</v>
      </c>
      <c r="P25" s="325">
        <f t="shared" si="3"/>
        <v>0</v>
      </c>
      <c r="Q25" s="344">
        <v>15</v>
      </c>
      <c r="R25" s="341">
        <v>2286</v>
      </c>
      <c r="S25" s="325">
        <f t="shared" si="6"/>
        <v>6.5616797900262466E-3</v>
      </c>
      <c r="T25" s="344">
        <f t="shared" si="5"/>
        <v>174</v>
      </c>
      <c r="U25" s="341">
        <f t="shared" si="5"/>
        <v>310080</v>
      </c>
      <c r="V25" s="325">
        <f t="shared" si="4"/>
        <v>5.6114551083591326E-4</v>
      </c>
      <c r="W25" s="43"/>
    </row>
    <row r="26" spans="1:35">
      <c r="A26" s="340">
        <v>2013</v>
      </c>
      <c r="B26" s="344">
        <v>93</v>
      </c>
      <c r="C26" s="341">
        <v>257702</v>
      </c>
      <c r="D26" s="325">
        <f t="shared" si="0"/>
        <v>3.608819489177422E-4</v>
      </c>
      <c r="E26" s="344">
        <v>13</v>
      </c>
      <c r="F26" s="341">
        <v>36847</v>
      </c>
      <c r="G26" s="325">
        <f t="shared" si="1"/>
        <v>3.5281026949276741E-4</v>
      </c>
      <c r="H26" s="344">
        <v>10</v>
      </c>
      <c r="I26" s="341">
        <v>7903</v>
      </c>
      <c r="J26" s="325">
        <f t="shared" si="7"/>
        <v>1.2653422750854106E-3</v>
      </c>
      <c r="K26" s="344">
        <v>4</v>
      </c>
      <c r="L26" s="341">
        <v>2659</v>
      </c>
      <c r="M26" s="325">
        <f t="shared" si="2"/>
        <v>1.5043249341857841E-3</v>
      </c>
      <c r="N26" s="344">
        <v>0</v>
      </c>
      <c r="O26" s="341">
        <v>102</v>
      </c>
      <c r="P26" s="325">
        <f t="shared" si="3"/>
        <v>0</v>
      </c>
      <c r="Q26" s="344">
        <v>24</v>
      </c>
      <c r="R26" s="341">
        <v>1552</v>
      </c>
      <c r="S26" s="325">
        <f t="shared" si="6"/>
        <v>1.5463917525773196E-2</v>
      </c>
      <c r="T26" s="344">
        <f t="shared" si="5"/>
        <v>144</v>
      </c>
      <c r="U26" s="341">
        <f t="shared" si="5"/>
        <v>306765</v>
      </c>
      <c r="V26" s="325">
        <f t="shared" si="4"/>
        <v>4.6941469854774827E-4</v>
      </c>
      <c r="W26" s="43"/>
    </row>
    <row r="27" spans="1:35">
      <c r="A27" s="340">
        <v>2014</v>
      </c>
      <c r="B27" s="344">
        <v>42</v>
      </c>
      <c r="C27" s="341">
        <v>59216</v>
      </c>
      <c r="D27" s="325">
        <f t="shared" si="0"/>
        <v>7.0926776546879227E-4</v>
      </c>
      <c r="E27" s="344">
        <v>10</v>
      </c>
      <c r="F27" s="341">
        <v>8548</v>
      </c>
      <c r="G27" s="325">
        <f t="shared" si="1"/>
        <v>1.169864295741694E-3</v>
      </c>
      <c r="H27" s="344">
        <v>4</v>
      </c>
      <c r="I27" s="341">
        <v>1332</v>
      </c>
      <c r="J27" s="325">
        <f t="shared" si="7"/>
        <v>3.003003003003003E-3</v>
      </c>
      <c r="K27" s="344">
        <v>5</v>
      </c>
      <c r="L27" s="341">
        <v>835</v>
      </c>
      <c r="M27" s="325">
        <f t="shared" si="2"/>
        <v>5.9880239520958087E-3</v>
      </c>
      <c r="N27" s="344">
        <v>2</v>
      </c>
      <c r="O27" s="341">
        <v>48</v>
      </c>
      <c r="P27" s="325">
        <f t="shared" si="3"/>
        <v>4.1666666666666664E-2</v>
      </c>
      <c r="Q27" s="344">
        <v>11</v>
      </c>
      <c r="R27" s="341">
        <v>313</v>
      </c>
      <c r="S27" s="325">
        <f t="shared" si="6"/>
        <v>3.5143769968051117E-2</v>
      </c>
      <c r="T27" s="344">
        <f t="shared" si="5"/>
        <v>74</v>
      </c>
      <c r="U27" s="341">
        <f t="shared" si="5"/>
        <v>70292</v>
      </c>
      <c r="V27" s="325">
        <f t="shared" si="4"/>
        <v>1.05275137995789E-3</v>
      </c>
      <c r="W27" s="43"/>
    </row>
    <row r="28" spans="1:35" ht="13.5" thickBot="1">
      <c r="A28" s="345">
        <v>2015</v>
      </c>
      <c r="B28" s="347">
        <v>7</v>
      </c>
      <c r="C28" s="346">
        <v>555</v>
      </c>
      <c r="D28" s="329">
        <f t="shared" si="0"/>
        <v>1.2612612612612612E-2</v>
      </c>
      <c r="E28" s="347">
        <v>0</v>
      </c>
      <c r="F28" s="346">
        <v>53</v>
      </c>
      <c r="G28" s="329">
        <f t="shared" si="1"/>
        <v>0</v>
      </c>
      <c r="H28" s="347">
        <v>0</v>
      </c>
      <c r="I28" s="346">
        <v>32</v>
      </c>
      <c r="J28" s="329">
        <f t="shared" si="7"/>
        <v>0</v>
      </c>
      <c r="K28" s="347">
        <v>1</v>
      </c>
      <c r="L28" s="346">
        <v>4</v>
      </c>
      <c r="M28" s="329">
        <f t="shared" si="2"/>
        <v>0.25</v>
      </c>
      <c r="N28" s="347">
        <v>0</v>
      </c>
      <c r="O28" s="346">
        <v>1</v>
      </c>
      <c r="P28" s="329">
        <f t="shared" si="3"/>
        <v>0</v>
      </c>
      <c r="Q28" s="347">
        <v>0</v>
      </c>
      <c r="R28" s="346">
        <v>28</v>
      </c>
      <c r="S28" s="329">
        <f t="shared" si="6"/>
        <v>0</v>
      </c>
      <c r="T28" s="347">
        <f t="shared" si="5"/>
        <v>8</v>
      </c>
      <c r="U28" s="346">
        <f t="shared" si="5"/>
        <v>673</v>
      </c>
      <c r="V28" s="329">
        <f t="shared" si="4"/>
        <v>1.188707280832095E-2</v>
      </c>
      <c r="W28" s="43"/>
    </row>
    <row r="29" spans="1:35" ht="13.5" thickBot="1">
      <c r="A29" s="285" t="s">
        <v>7</v>
      </c>
      <c r="B29" s="115">
        <f>SUM(B13:B28)</f>
        <v>25896</v>
      </c>
      <c r="C29" s="169">
        <f>SUM(C13:C28)</f>
        <v>2992712</v>
      </c>
      <c r="D29" s="42">
        <f>B29/C29</f>
        <v>8.6530210725255224E-3</v>
      </c>
      <c r="E29" s="115">
        <f>SUM(E13:E28)</f>
        <v>4714</v>
      </c>
      <c r="F29" s="169">
        <f>SUM(F13:F28)</f>
        <v>469904</v>
      </c>
      <c r="G29" s="42">
        <f>E29/F29</f>
        <v>1.0031836289965609E-2</v>
      </c>
      <c r="H29" s="115">
        <f>SUM(H13:H28)</f>
        <v>157</v>
      </c>
      <c r="I29" s="169">
        <f>SUM(I13:I28)</f>
        <v>50814</v>
      </c>
      <c r="J29" s="42">
        <f>H29/I29</f>
        <v>3.0896996890620696E-3</v>
      </c>
      <c r="K29" s="115">
        <f>SUM(K13:K28)</f>
        <v>72</v>
      </c>
      <c r="L29" s="169">
        <f>SUM(L13:L28)</f>
        <v>14106</v>
      </c>
      <c r="M29" s="42">
        <f>K29/L29</f>
        <v>5.1042109740535944E-3</v>
      </c>
      <c r="N29" s="115">
        <f>SUM(N13:N28)</f>
        <v>5</v>
      </c>
      <c r="O29" s="169">
        <f>SUM(O13:O28)</f>
        <v>605</v>
      </c>
      <c r="P29" s="42">
        <f>N29/O29</f>
        <v>8.2644628099173556E-3</v>
      </c>
      <c r="Q29" s="115">
        <f>SUM(Q13:Q28)</f>
        <v>241</v>
      </c>
      <c r="R29" s="169">
        <f>SUM(R13:R28)</f>
        <v>14605</v>
      </c>
      <c r="S29" s="42">
        <f>Q29/R29</f>
        <v>1.6501198219787745E-2</v>
      </c>
      <c r="T29" s="115">
        <f>SUM(T13:T28)</f>
        <v>31085</v>
      </c>
      <c r="U29" s="169">
        <f>SUM(U13:U28)</f>
        <v>3542746</v>
      </c>
      <c r="V29" s="42">
        <f>T29/U29</f>
        <v>8.7742671927369328E-3</v>
      </c>
      <c r="W29" s="43"/>
    </row>
    <row r="30" spans="1:35">
      <c r="A30" s="222"/>
      <c r="B30" s="250"/>
      <c r="C30" s="250"/>
      <c r="D30" s="255"/>
      <c r="E30" s="250"/>
      <c r="F30" s="250"/>
      <c r="G30" s="255"/>
      <c r="H30" s="250"/>
      <c r="I30" s="250"/>
      <c r="J30" s="255"/>
      <c r="K30" s="237"/>
      <c r="L30" s="237"/>
      <c r="M30" s="237"/>
      <c r="N30" s="250"/>
      <c r="O30" s="250"/>
      <c r="P30" s="250"/>
      <c r="Q30" s="250"/>
      <c r="R30" s="250"/>
      <c r="S30" s="255"/>
      <c r="T30" s="250"/>
      <c r="U30" s="389"/>
      <c r="V30" s="255"/>
      <c r="W30" s="43"/>
    </row>
    <row r="31" spans="1:35">
      <c r="T31" s="43"/>
      <c r="U31" s="439"/>
      <c r="V31" s="427"/>
      <c r="W31" s="43"/>
    </row>
    <row r="32" spans="1:35" ht="13.5" customHeight="1">
      <c r="O32" s="324"/>
      <c r="P32" s="251"/>
      <c r="Q32" s="251"/>
      <c r="R32" s="251"/>
      <c r="S32" s="251"/>
      <c r="T32" s="251"/>
      <c r="U32" s="251"/>
      <c r="V32" s="440"/>
      <c r="W32" s="324"/>
      <c r="X32" s="251"/>
      <c r="Y32" s="251"/>
      <c r="Z32" s="251"/>
      <c r="AA32" s="251"/>
      <c r="AB32" s="251"/>
      <c r="AC32" s="251"/>
      <c r="AD32" s="251"/>
      <c r="AE32" s="251"/>
      <c r="AF32" s="251"/>
      <c r="AG32" s="251"/>
      <c r="AH32" s="251"/>
      <c r="AI32" s="251"/>
    </row>
    <row r="33" spans="1:39" ht="12.75" customHeight="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row>
    <row r="34" spans="1:39">
      <c r="O34" s="251"/>
      <c r="P34" s="324"/>
      <c r="Q34" s="331"/>
      <c r="R34" s="251"/>
      <c r="S34" s="251"/>
      <c r="T34" s="251"/>
      <c r="U34" s="251"/>
      <c r="V34" s="251"/>
      <c r="W34" s="251"/>
      <c r="X34" s="251"/>
      <c r="Y34" s="251"/>
      <c r="Z34" s="251"/>
      <c r="AA34" s="251"/>
      <c r="AB34" s="251"/>
      <c r="AC34" s="251"/>
      <c r="AD34" s="251"/>
      <c r="AE34" s="251"/>
      <c r="AF34" s="251"/>
      <c r="AG34" s="251"/>
      <c r="AH34" s="251"/>
      <c r="AI34" s="251"/>
    </row>
    <row r="35" spans="1:39">
      <c r="O35" s="365"/>
      <c r="P35" s="365"/>
      <c r="Q35" s="365"/>
      <c r="R35" s="365"/>
      <c r="S35" s="365"/>
      <c r="T35" s="365"/>
      <c r="U35" s="365"/>
      <c r="V35" s="365"/>
      <c r="W35" s="365"/>
      <c r="X35" s="365"/>
      <c r="Y35" s="365"/>
      <c r="Z35" s="365"/>
      <c r="AA35" s="365"/>
      <c r="AB35" s="365"/>
      <c r="AC35" s="365"/>
      <c r="AD35" s="365"/>
      <c r="AE35" s="365"/>
      <c r="AF35" s="365"/>
      <c r="AG35" s="365"/>
      <c r="AH35" s="365"/>
      <c r="AI35" s="365"/>
    </row>
    <row r="36" spans="1:39">
      <c r="O36" s="364"/>
      <c r="P36" s="366"/>
      <c r="Q36" s="366"/>
      <c r="R36" s="366"/>
      <c r="S36" s="366"/>
      <c r="T36" s="366"/>
      <c r="U36" s="366"/>
      <c r="V36" s="364"/>
      <c r="W36" s="366"/>
      <c r="X36" s="364"/>
      <c r="Y36" s="366"/>
      <c r="Z36" s="366"/>
      <c r="AA36" s="366"/>
      <c r="AB36" s="366"/>
      <c r="AC36" s="366"/>
      <c r="AD36" s="366"/>
      <c r="AE36" s="366"/>
      <c r="AF36" s="366"/>
      <c r="AG36" s="366"/>
      <c r="AH36" s="366"/>
      <c r="AI36" s="366"/>
      <c r="AJ36" s="251"/>
      <c r="AK36" s="251"/>
      <c r="AL36" s="251"/>
      <c r="AM36" s="251"/>
    </row>
    <row r="37" spans="1:39">
      <c r="O37" s="453"/>
      <c r="P37" s="453"/>
      <c r="Q37" s="453"/>
      <c r="R37" s="453"/>
      <c r="S37" s="453"/>
      <c r="T37" s="453"/>
      <c r="U37" s="453"/>
      <c r="V37" s="453"/>
      <c r="W37" s="453"/>
      <c r="X37" s="453"/>
      <c r="Y37" s="453"/>
      <c r="Z37" s="453"/>
      <c r="AA37" s="453"/>
      <c r="AB37" s="453"/>
      <c r="AC37" s="453"/>
      <c r="AD37" s="453"/>
      <c r="AE37" s="453"/>
      <c r="AF37" s="453"/>
      <c r="AG37" s="453"/>
      <c r="AH37" s="453"/>
      <c r="AI37" s="454"/>
      <c r="AJ37" s="453"/>
      <c r="AK37" s="453"/>
      <c r="AL37" s="453"/>
      <c r="AM37" s="251"/>
    </row>
    <row r="38" spans="1:39">
      <c r="O38" s="450"/>
      <c r="P38" s="455"/>
      <c r="Q38" s="455"/>
      <c r="R38" s="455"/>
      <c r="S38" s="455"/>
      <c r="T38" s="455"/>
      <c r="U38" s="455"/>
      <c r="V38" s="455"/>
      <c r="W38" s="455"/>
      <c r="X38" s="455"/>
      <c r="Y38" s="455"/>
      <c r="Z38" s="455"/>
      <c r="AA38" s="455"/>
      <c r="AB38" s="455"/>
      <c r="AC38" s="455"/>
      <c r="AD38" s="455"/>
      <c r="AE38" s="455"/>
      <c r="AF38" s="455"/>
      <c r="AG38" s="455"/>
      <c r="AH38" s="450"/>
      <c r="AI38" s="366"/>
      <c r="AJ38" s="251"/>
      <c r="AK38" s="251"/>
      <c r="AL38" s="251"/>
      <c r="AM38" s="251"/>
    </row>
    <row r="39" spans="1:39">
      <c r="O39" s="450"/>
      <c r="P39" s="455"/>
      <c r="Q39" s="455"/>
      <c r="R39" s="455"/>
      <c r="S39" s="455"/>
      <c r="T39" s="455"/>
      <c r="U39" s="455"/>
      <c r="V39" s="455"/>
      <c r="W39" s="455"/>
      <c r="X39" s="450"/>
      <c r="Y39" s="455"/>
      <c r="Z39" s="455"/>
      <c r="AA39" s="455"/>
      <c r="AB39" s="455"/>
      <c r="AC39" s="455"/>
      <c r="AD39" s="455"/>
      <c r="AE39" s="455"/>
      <c r="AF39" s="455"/>
      <c r="AG39" s="455"/>
      <c r="AH39" s="455"/>
      <c r="AI39" s="366"/>
      <c r="AJ39" s="251"/>
      <c r="AK39" s="251"/>
      <c r="AL39" s="251"/>
      <c r="AM39" s="251"/>
    </row>
    <row r="40" spans="1:39">
      <c r="O40" s="450"/>
      <c r="P40" s="455"/>
      <c r="Q40" s="455"/>
      <c r="R40" s="455"/>
      <c r="S40" s="455"/>
      <c r="T40" s="455"/>
      <c r="U40" s="455"/>
      <c r="V40" s="455"/>
      <c r="W40" s="455"/>
      <c r="X40" s="450"/>
      <c r="Y40" s="450"/>
      <c r="Z40" s="455"/>
      <c r="AA40" s="455"/>
      <c r="AB40" s="455"/>
      <c r="AC40" s="455"/>
      <c r="AD40" s="455"/>
      <c r="AE40" s="455"/>
      <c r="AF40" s="455"/>
      <c r="AG40" s="455"/>
      <c r="AH40" s="455"/>
      <c r="AI40" s="366"/>
      <c r="AJ40" s="251"/>
      <c r="AK40" s="251"/>
      <c r="AL40" s="251"/>
      <c r="AM40" s="251"/>
    </row>
    <row r="41" spans="1:39">
      <c r="O41" s="450"/>
      <c r="P41" s="455"/>
      <c r="Q41" s="455"/>
      <c r="R41" s="455"/>
      <c r="S41" s="455"/>
      <c r="T41" s="455"/>
      <c r="U41" s="455"/>
      <c r="V41" s="455"/>
      <c r="W41" s="455"/>
      <c r="X41" s="450"/>
      <c r="Y41" s="455"/>
      <c r="Z41" s="455"/>
      <c r="AA41" s="455"/>
      <c r="AB41" s="455"/>
      <c r="AC41" s="455"/>
      <c r="AD41" s="455"/>
      <c r="AE41" s="455"/>
      <c r="AF41" s="455"/>
      <c r="AG41" s="455"/>
      <c r="AH41" s="455"/>
      <c r="AI41" s="366"/>
      <c r="AJ41" s="251"/>
      <c r="AK41" s="251"/>
      <c r="AL41" s="251"/>
      <c r="AM41" s="251"/>
    </row>
    <row r="42" spans="1:39" s="237" customFormat="1">
      <c r="A42" s="3"/>
      <c r="B42" s="3"/>
      <c r="O42" s="450"/>
      <c r="P42" s="455"/>
      <c r="Q42" s="455"/>
      <c r="R42" s="455"/>
      <c r="S42" s="455"/>
      <c r="T42" s="455"/>
      <c r="U42" s="455"/>
      <c r="V42" s="450"/>
      <c r="W42" s="450"/>
      <c r="X42" s="450"/>
      <c r="Y42" s="455"/>
      <c r="Z42" s="455"/>
      <c r="AA42" s="455"/>
      <c r="AB42" s="455"/>
      <c r="AC42" s="455"/>
      <c r="AD42" s="455"/>
      <c r="AE42" s="455"/>
      <c r="AF42" s="455"/>
      <c r="AG42" s="455"/>
      <c r="AH42" s="455"/>
      <c r="AI42" s="366"/>
    </row>
    <row r="43" spans="1:39">
      <c r="O43" s="450"/>
      <c r="P43" s="455"/>
      <c r="Q43" s="455"/>
      <c r="R43" s="455"/>
      <c r="S43" s="455"/>
      <c r="T43" s="455"/>
      <c r="U43" s="455"/>
      <c r="V43" s="455"/>
      <c r="W43" s="455"/>
      <c r="X43" s="450"/>
      <c r="Y43" s="455"/>
      <c r="Z43" s="455"/>
      <c r="AA43" s="455"/>
      <c r="AB43" s="455"/>
      <c r="AC43" s="455"/>
      <c r="AD43" s="455"/>
      <c r="AE43" s="455"/>
      <c r="AF43" s="455"/>
      <c r="AG43" s="455"/>
      <c r="AH43" s="455"/>
      <c r="AI43" s="366"/>
      <c r="AJ43" s="251"/>
      <c r="AK43" s="251"/>
      <c r="AL43" s="251"/>
      <c r="AM43" s="251"/>
    </row>
    <row r="44" spans="1:39">
      <c r="O44" s="450"/>
      <c r="P44" s="455"/>
      <c r="Q44" s="455"/>
      <c r="R44" s="455"/>
      <c r="S44" s="455"/>
      <c r="T44" s="455"/>
      <c r="U44" s="455"/>
      <c r="V44" s="450"/>
      <c r="W44" s="455"/>
      <c r="X44" s="455"/>
      <c r="Y44" s="455"/>
      <c r="Z44" s="455"/>
      <c r="AA44" s="455"/>
      <c r="AB44" s="455"/>
      <c r="AC44" s="455"/>
      <c r="AD44" s="455"/>
      <c r="AE44" s="455"/>
      <c r="AF44" s="455"/>
      <c r="AG44" s="455"/>
      <c r="AH44" s="455"/>
      <c r="AI44" s="366"/>
      <c r="AJ44" s="251"/>
      <c r="AK44" s="251"/>
      <c r="AL44" s="251"/>
      <c r="AM44" s="251"/>
    </row>
    <row r="45" spans="1:39">
      <c r="O45" s="450"/>
      <c r="P45" s="455"/>
      <c r="Q45" s="455"/>
      <c r="R45" s="455"/>
      <c r="S45" s="455"/>
      <c r="T45" s="455"/>
      <c r="U45" s="455"/>
      <c r="V45" s="455"/>
      <c r="W45" s="450"/>
      <c r="X45" s="455"/>
      <c r="Y45" s="455"/>
      <c r="Z45" s="455"/>
      <c r="AA45" s="455"/>
      <c r="AB45" s="455"/>
      <c r="AC45" s="455"/>
      <c r="AD45" s="455"/>
      <c r="AE45" s="455"/>
      <c r="AF45" s="455"/>
      <c r="AG45" s="455"/>
      <c r="AH45" s="455"/>
      <c r="AI45" s="366"/>
      <c r="AJ45" s="251"/>
      <c r="AK45" s="251"/>
      <c r="AL45" s="251"/>
      <c r="AM45" s="251"/>
    </row>
    <row r="46" spans="1:39">
      <c r="O46" s="450"/>
      <c r="P46" s="455"/>
      <c r="Q46" s="455"/>
      <c r="R46" s="455"/>
      <c r="S46" s="455"/>
      <c r="T46" s="455"/>
      <c r="U46" s="455"/>
      <c r="V46" s="455"/>
      <c r="W46" s="450"/>
      <c r="X46" s="450"/>
      <c r="Y46" s="455"/>
      <c r="Z46" s="455"/>
      <c r="AA46" s="455"/>
      <c r="AB46" s="455"/>
      <c r="AC46" s="455"/>
      <c r="AD46" s="455"/>
      <c r="AE46" s="455"/>
      <c r="AF46" s="455"/>
      <c r="AG46" s="455"/>
      <c r="AH46" s="455"/>
      <c r="AI46" s="366"/>
      <c r="AJ46" s="251"/>
      <c r="AK46" s="251"/>
      <c r="AL46" s="251"/>
      <c r="AM46" s="251"/>
    </row>
    <row r="47" spans="1:39">
      <c r="O47" s="450"/>
      <c r="P47" s="455"/>
      <c r="Q47" s="455"/>
      <c r="R47" s="455"/>
      <c r="S47" s="455"/>
      <c r="T47" s="455"/>
      <c r="U47" s="455"/>
      <c r="V47" s="455"/>
      <c r="W47" s="450"/>
      <c r="X47" s="450"/>
      <c r="Y47" s="455"/>
      <c r="Z47" s="455"/>
      <c r="AA47" s="455"/>
      <c r="AB47" s="455"/>
      <c r="AC47" s="455"/>
      <c r="AD47" s="455"/>
      <c r="AE47" s="455"/>
      <c r="AF47" s="455"/>
      <c r="AG47" s="455"/>
      <c r="AH47" s="455"/>
      <c r="AI47" s="364"/>
      <c r="AJ47" s="251"/>
      <c r="AK47" s="251"/>
      <c r="AL47" s="251"/>
      <c r="AM47" s="251"/>
    </row>
    <row r="48" spans="1:39" ht="13.5" customHeight="1">
      <c r="O48" s="450"/>
      <c r="P48" s="455"/>
      <c r="Q48" s="455"/>
      <c r="R48" s="455"/>
      <c r="S48" s="450"/>
      <c r="T48" s="450"/>
      <c r="U48" s="455"/>
      <c r="V48" s="455"/>
      <c r="W48" s="450"/>
      <c r="X48" s="455"/>
      <c r="Y48" s="450"/>
      <c r="Z48" s="455"/>
      <c r="AA48" s="455"/>
      <c r="AB48" s="455"/>
      <c r="AC48" s="455"/>
      <c r="AD48" s="455"/>
      <c r="AE48" s="455"/>
      <c r="AF48" s="455"/>
      <c r="AG48" s="455"/>
      <c r="AH48" s="455"/>
      <c r="AI48" s="364"/>
      <c r="AJ48" s="251"/>
      <c r="AK48" s="251"/>
      <c r="AL48" s="251"/>
      <c r="AM48" s="251"/>
    </row>
    <row r="49" spans="15:39">
      <c r="O49" s="450"/>
      <c r="P49" s="455"/>
      <c r="Q49" s="455"/>
      <c r="R49" s="455"/>
      <c r="S49" s="455"/>
      <c r="T49" s="455"/>
      <c r="U49" s="455"/>
      <c r="V49" s="450"/>
      <c r="W49" s="455"/>
      <c r="X49" s="455"/>
      <c r="Y49" s="455"/>
      <c r="Z49" s="455"/>
      <c r="AA49" s="455"/>
      <c r="AB49" s="455"/>
      <c r="AC49" s="455"/>
      <c r="AD49" s="455"/>
      <c r="AE49" s="455"/>
      <c r="AF49" s="455"/>
      <c r="AG49" s="455"/>
      <c r="AH49" s="455"/>
      <c r="AI49" s="364"/>
      <c r="AJ49" s="251"/>
      <c r="AK49" s="251"/>
      <c r="AL49" s="251"/>
      <c r="AM49" s="251"/>
    </row>
    <row r="50" spans="15:39">
      <c r="O50" s="450"/>
      <c r="P50" s="455"/>
      <c r="Q50" s="455"/>
      <c r="R50" s="455"/>
      <c r="S50" s="450"/>
      <c r="T50" s="455"/>
      <c r="U50" s="455"/>
      <c r="V50" s="450"/>
      <c r="W50" s="455"/>
      <c r="X50" s="455"/>
      <c r="Y50" s="450"/>
      <c r="Z50" s="455"/>
      <c r="AA50" s="455"/>
      <c r="AB50" s="455"/>
      <c r="AC50" s="455"/>
      <c r="AD50" s="455"/>
      <c r="AE50" s="455"/>
      <c r="AF50" s="455"/>
      <c r="AG50" s="455"/>
      <c r="AH50" s="455"/>
      <c r="AI50" s="364"/>
      <c r="AJ50" s="251"/>
      <c r="AK50" s="251"/>
      <c r="AL50" s="251"/>
      <c r="AM50" s="251"/>
    </row>
    <row r="51" spans="15:39">
      <c r="O51" s="450"/>
      <c r="P51" s="455"/>
      <c r="Q51" s="455"/>
      <c r="R51" s="455"/>
      <c r="S51" s="455"/>
      <c r="T51" s="450"/>
      <c r="U51" s="455"/>
      <c r="V51" s="450"/>
      <c r="W51" s="450"/>
      <c r="X51" s="450"/>
      <c r="Y51" s="455"/>
      <c r="Z51" s="455"/>
      <c r="AA51" s="455"/>
      <c r="AB51" s="455"/>
      <c r="AC51" s="455"/>
      <c r="AD51" s="455"/>
      <c r="AE51" s="455"/>
      <c r="AF51" s="455"/>
      <c r="AG51" s="455"/>
      <c r="AH51" s="455"/>
      <c r="AI51" s="364"/>
      <c r="AJ51" s="251"/>
      <c r="AK51" s="251"/>
      <c r="AL51" s="251"/>
      <c r="AM51" s="251"/>
    </row>
    <row r="52" spans="15:39">
      <c r="O52" s="450"/>
      <c r="P52" s="455"/>
      <c r="Q52" s="455"/>
      <c r="R52" s="455"/>
      <c r="S52" s="450"/>
      <c r="T52" s="450"/>
      <c r="U52" s="455"/>
      <c r="V52" s="450"/>
      <c r="W52" s="450"/>
      <c r="X52" s="450"/>
      <c r="Y52" s="455"/>
      <c r="Z52" s="455"/>
      <c r="AA52" s="455"/>
      <c r="AB52" s="455"/>
      <c r="AC52" s="455"/>
      <c r="AD52" s="455"/>
      <c r="AE52" s="455"/>
      <c r="AF52" s="455"/>
      <c r="AG52" s="455"/>
      <c r="AH52" s="455"/>
      <c r="AI52" s="364"/>
      <c r="AJ52" s="251"/>
      <c r="AK52" s="251"/>
      <c r="AL52" s="251"/>
      <c r="AM52" s="251"/>
    </row>
    <row r="53" spans="15:39">
      <c r="O53" s="450"/>
      <c r="P53" s="455"/>
      <c r="Q53" s="455"/>
      <c r="R53" s="455"/>
      <c r="S53" s="450"/>
      <c r="T53" s="450"/>
      <c r="U53" s="455"/>
      <c r="V53" s="450"/>
      <c r="W53" s="455"/>
      <c r="X53" s="450"/>
      <c r="Y53" s="455"/>
      <c r="Z53" s="455"/>
      <c r="AA53" s="455"/>
      <c r="AB53" s="455"/>
      <c r="AC53" s="455"/>
      <c r="AD53" s="455"/>
      <c r="AE53" s="455"/>
      <c r="AF53" s="455"/>
      <c r="AG53" s="455"/>
      <c r="AH53" s="455"/>
      <c r="AI53" s="364"/>
      <c r="AJ53" s="251"/>
      <c r="AK53" s="251"/>
      <c r="AL53" s="251"/>
      <c r="AM53" s="251"/>
    </row>
    <row r="54" spans="15:39" ht="13.5" customHeight="1">
      <c r="O54" s="450"/>
      <c r="P54" s="455"/>
      <c r="Q54" s="455"/>
      <c r="R54" s="455"/>
      <c r="S54" s="450"/>
      <c r="T54" s="450"/>
      <c r="U54" s="455"/>
      <c r="V54" s="450"/>
      <c r="W54" s="450"/>
      <c r="X54" s="455"/>
      <c r="Y54" s="455"/>
      <c r="Z54" s="455"/>
      <c r="AA54" s="455"/>
      <c r="AB54" s="455"/>
      <c r="AC54" s="455"/>
      <c r="AD54" s="455"/>
      <c r="AE54" s="450"/>
      <c r="AF54" s="450"/>
      <c r="AG54" s="450"/>
      <c r="AH54" s="450"/>
      <c r="AI54" s="364"/>
      <c r="AJ54" s="251"/>
      <c r="AK54" s="251"/>
      <c r="AL54" s="251"/>
      <c r="AM54" s="251"/>
    </row>
    <row r="55" spans="15:39">
      <c r="O55" s="450"/>
      <c r="P55" s="455"/>
      <c r="Q55" s="455"/>
      <c r="R55" s="455"/>
      <c r="S55" s="450"/>
      <c r="T55" s="450"/>
      <c r="U55" s="455"/>
      <c r="V55" s="450"/>
      <c r="W55" s="455"/>
      <c r="X55" s="450"/>
      <c r="Y55" s="455"/>
      <c r="Z55" s="455"/>
      <c r="AA55" s="455"/>
      <c r="AB55" s="455"/>
      <c r="AC55" s="455"/>
      <c r="AD55" s="450"/>
      <c r="AE55" s="450"/>
      <c r="AF55" s="450"/>
      <c r="AG55" s="450"/>
      <c r="AH55" s="450"/>
      <c r="AI55" s="364"/>
      <c r="AJ55" s="251"/>
      <c r="AK55" s="421"/>
      <c r="AL55" s="251"/>
      <c r="AM55" s="251"/>
    </row>
    <row r="56" spans="15:39">
      <c r="O56" s="450"/>
      <c r="P56" s="455"/>
      <c r="Q56" s="455"/>
      <c r="R56" s="455"/>
      <c r="S56" s="450"/>
      <c r="T56" s="450"/>
      <c r="U56" s="455"/>
      <c r="V56" s="455"/>
      <c r="W56" s="450"/>
      <c r="X56" s="455"/>
      <c r="Y56" s="450"/>
      <c r="Z56" s="450"/>
      <c r="AA56" s="455"/>
      <c r="AB56" s="455"/>
      <c r="AC56" s="455"/>
      <c r="AD56" s="455"/>
      <c r="AE56" s="450"/>
      <c r="AF56" s="450"/>
      <c r="AG56" s="450"/>
      <c r="AH56" s="450"/>
      <c r="AI56" s="364"/>
      <c r="AJ56" s="251"/>
      <c r="AK56" s="251"/>
      <c r="AL56" s="251"/>
      <c r="AM56" s="251"/>
    </row>
    <row r="57" spans="15:39">
      <c r="O57" s="450"/>
      <c r="P57" s="455"/>
      <c r="Q57" s="455"/>
      <c r="R57" s="455"/>
      <c r="S57" s="450"/>
      <c r="T57" s="450"/>
      <c r="U57" s="450"/>
      <c r="V57" s="455"/>
      <c r="W57" s="455"/>
      <c r="X57" s="450"/>
      <c r="Y57" s="455"/>
      <c r="Z57" s="450"/>
      <c r="AA57" s="455"/>
      <c r="AB57" s="455"/>
      <c r="AC57" s="455"/>
      <c r="AD57" s="455"/>
      <c r="AE57" s="450"/>
      <c r="AF57" s="450"/>
      <c r="AG57" s="450"/>
      <c r="AH57" s="450"/>
      <c r="AI57" s="364"/>
      <c r="AJ57" s="251"/>
      <c r="AK57" s="251"/>
      <c r="AL57" s="251"/>
      <c r="AM57" s="251"/>
    </row>
    <row r="58" spans="15:39">
      <c r="O58" s="450"/>
      <c r="P58" s="450"/>
      <c r="Q58" s="455"/>
      <c r="R58" s="455"/>
      <c r="S58" s="450"/>
      <c r="T58" s="455"/>
      <c r="U58" s="450"/>
      <c r="V58" s="450"/>
      <c r="W58" s="455"/>
      <c r="X58" s="455"/>
      <c r="Y58" s="455"/>
      <c r="Z58" s="455"/>
      <c r="AA58" s="455"/>
      <c r="AB58" s="455"/>
      <c r="AC58" s="455"/>
      <c r="AD58" s="455"/>
      <c r="AE58" s="450"/>
      <c r="AF58" s="450"/>
      <c r="AG58" s="450"/>
      <c r="AH58" s="450"/>
      <c r="AI58" s="364"/>
      <c r="AJ58" s="251"/>
      <c r="AK58" s="251"/>
      <c r="AL58" s="251"/>
      <c r="AM58" s="251"/>
    </row>
    <row r="59" spans="15:39">
      <c r="O59" s="450"/>
      <c r="P59" s="455"/>
      <c r="Q59" s="455"/>
      <c r="R59" s="455"/>
      <c r="S59" s="450"/>
      <c r="T59" s="450"/>
      <c r="U59" s="450"/>
      <c r="V59" s="450"/>
      <c r="W59" s="450"/>
      <c r="X59" s="450"/>
      <c r="Y59" s="455"/>
      <c r="Z59" s="450"/>
      <c r="AA59" s="455"/>
      <c r="AB59" s="455"/>
      <c r="AC59" s="455"/>
      <c r="AD59" s="455"/>
      <c r="AE59" s="450"/>
      <c r="AF59" s="450"/>
      <c r="AG59" s="450"/>
      <c r="AH59" s="450"/>
      <c r="AI59" s="364"/>
      <c r="AJ59" s="251"/>
      <c r="AK59" s="251"/>
      <c r="AL59" s="251"/>
      <c r="AM59" s="251"/>
    </row>
    <row r="60" spans="15:39">
      <c r="O60" s="450"/>
      <c r="P60" s="455"/>
      <c r="Q60" s="455"/>
      <c r="R60" s="455"/>
      <c r="S60" s="450"/>
      <c r="T60" s="450"/>
      <c r="U60" s="450"/>
      <c r="V60" s="450"/>
      <c r="W60" s="450"/>
      <c r="X60" s="455"/>
      <c r="Y60" s="455"/>
      <c r="Z60" s="455"/>
      <c r="AA60" s="455"/>
      <c r="AB60" s="455"/>
      <c r="AC60" s="455"/>
      <c r="AD60" s="455"/>
      <c r="AE60" s="450"/>
      <c r="AF60" s="455"/>
      <c r="AG60" s="450"/>
      <c r="AH60" s="450"/>
      <c r="AI60" s="364"/>
      <c r="AJ60" s="251"/>
      <c r="AK60" s="251"/>
      <c r="AL60" s="251"/>
      <c r="AM60" s="251"/>
    </row>
    <row r="61" spans="15:39">
      <c r="O61" s="450"/>
      <c r="P61" s="455"/>
      <c r="Q61" s="455"/>
      <c r="R61" s="450"/>
      <c r="S61" s="450"/>
      <c r="T61" s="455"/>
      <c r="U61" s="455"/>
      <c r="V61" s="450"/>
      <c r="W61" s="450"/>
      <c r="X61" s="450"/>
      <c r="Y61" s="450"/>
      <c r="Z61" s="450"/>
      <c r="AA61" s="455"/>
      <c r="AB61" s="455"/>
      <c r="AC61" s="455"/>
      <c r="AD61" s="455"/>
      <c r="AE61" s="450"/>
      <c r="AF61" s="450"/>
      <c r="AG61" s="450"/>
      <c r="AH61" s="450"/>
      <c r="AI61" s="364"/>
      <c r="AJ61" s="251"/>
      <c r="AK61" s="251"/>
      <c r="AL61" s="251"/>
      <c r="AM61" s="251"/>
    </row>
    <row r="62" spans="15:39">
      <c r="O62" s="450"/>
      <c r="P62" s="455"/>
      <c r="Q62" s="455"/>
      <c r="R62" s="450"/>
      <c r="S62" s="450"/>
      <c r="T62" s="455"/>
      <c r="U62" s="455"/>
      <c r="V62" s="450"/>
      <c r="W62" s="455"/>
      <c r="X62" s="450"/>
      <c r="Y62" s="455"/>
      <c r="Z62" s="450"/>
      <c r="AA62" s="450"/>
      <c r="AB62" s="450"/>
      <c r="AC62" s="455"/>
      <c r="AD62" s="455"/>
      <c r="AE62" s="455"/>
      <c r="AF62" s="455"/>
      <c r="AG62" s="450"/>
      <c r="AH62" s="450"/>
      <c r="AI62" s="364"/>
      <c r="AJ62" s="251"/>
      <c r="AK62" s="251"/>
      <c r="AL62" s="251"/>
      <c r="AM62" s="251"/>
    </row>
    <row r="63" spans="15:39">
      <c r="O63" s="450"/>
      <c r="P63" s="455"/>
      <c r="Q63" s="455"/>
      <c r="R63" s="450"/>
      <c r="S63" s="450"/>
      <c r="T63" s="455"/>
      <c r="U63" s="455"/>
      <c r="V63" s="455"/>
      <c r="W63" s="450"/>
      <c r="X63" s="455"/>
      <c r="Y63" s="455"/>
      <c r="Z63" s="455"/>
      <c r="AA63" s="450"/>
      <c r="AB63" s="450"/>
      <c r="AC63" s="455"/>
      <c r="AD63" s="455"/>
      <c r="AE63" s="450"/>
      <c r="AF63" s="455"/>
      <c r="AG63" s="450"/>
      <c r="AH63" s="450"/>
      <c r="AI63" s="364"/>
      <c r="AJ63" s="251"/>
      <c r="AK63" s="251"/>
      <c r="AL63" s="251"/>
      <c r="AM63" s="251"/>
    </row>
    <row r="64" spans="15:39">
      <c r="O64" s="450"/>
      <c r="P64" s="455"/>
      <c r="Q64" s="455"/>
      <c r="R64" s="450"/>
      <c r="S64" s="450"/>
      <c r="T64" s="455"/>
      <c r="U64" s="455"/>
      <c r="V64" s="455"/>
      <c r="W64" s="455"/>
      <c r="X64" s="455"/>
      <c r="Y64" s="455"/>
      <c r="Z64" s="455"/>
      <c r="AA64" s="450"/>
      <c r="AB64" s="450"/>
      <c r="AC64" s="455"/>
      <c r="AD64" s="455"/>
      <c r="AE64" s="450"/>
      <c r="AF64" s="455"/>
      <c r="AG64" s="450"/>
      <c r="AH64" s="450"/>
      <c r="AI64" s="364"/>
      <c r="AJ64" s="251"/>
      <c r="AK64" s="251"/>
      <c r="AL64" s="251"/>
      <c r="AM64" s="251"/>
    </row>
    <row r="65" spans="15:39">
      <c r="O65" s="450"/>
      <c r="P65" s="450"/>
      <c r="Q65" s="455"/>
      <c r="R65" s="450"/>
      <c r="S65" s="450"/>
      <c r="T65" s="450"/>
      <c r="U65" s="455"/>
      <c r="V65" s="455"/>
      <c r="W65" s="455"/>
      <c r="X65" s="455"/>
      <c r="Y65" s="455"/>
      <c r="Z65" s="450"/>
      <c r="AA65" s="450"/>
      <c r="AB65" s="450"/>
      <c r="AC65" s="450"/>
      <c r="AD65" s="455"/>
      <c r="AE65" s="450"/>
      <c r="AF65" s="455"/>
      <c r="AG65" s="450"/>
      <c r="AH65" s="450"/>
      <c r="AI65" s="364"/>
      <c r="AJ65" s="251"/>
      <c r="AK65" s="251"/>
      <c r="AL65" s="251"/>
      <c r="AM65" s="251"/>
    </row>
    <row r="66" spans="15:39">
      <c r="O66" s="450"/>
      <c r="P66" s="455"/>
      <c r="Q66" s="450"/>
      <c r="R66" s="450"/>
      <c r="S66" s="450"/>
      <c r="T66" s="455"/>
      <c r="U66" s="455"/>
      <c r="V66" s="455"/>
      <c r="W66" s="455"/>
      <c r="X66" s="455"/>
      <c r="Y66" s="455"/>
      <c r="Z66" s="455"/>
      <c r="AA66" s="450"/>
      <c r="AB66" s="455"/>
      <c r="AC66" s="455"/>
      <c r="AD66" s="455"/>
      <c r="AE66" s="450"/>
      <c r="AF66" s="450"/>
      <c r="AG66" s="450"/>
      <c r="AH66" s="450"/>
      <c r="AI66" s="364"/>
      <c r="AJ66" s="251"/>
      <c r="AK66" s="251"/>
      <c r="AL66" s="251"/>
      <c r="AM66" s="251"/>
    </row>
    <row r="67" spans="15:39">
      <c r="O67" s="450"/>
      <c r="P67" s="455"/>
      <c r="Q67" s="455"/>
      <c r="R67" s="450"/>
      <c r="S67" s="450"/>
      <c r="T67" s="455"/>
      <c r="U67" s="455"/>
      <c r="V67" s="455"/>
      <c r="W67" s="455"/>
      <c r="X67" s="450"/>
      <c r="Y67" s="455"/>
      <c r="Z67" s="455"/>
      <c r="AA67" s="450"/>
      <c r="AB67" s="450"/>
      <c r="AC67" s="455"/>
      <c r="AD67" s="455"/>
      <c r="AE67" s="450"/>
      <c r="AF67" s="450"/>
      <c r="AG67" s="450"/>
      <c r="AH67" s="450"/>
      <c r="AI67" s="364"/>
      <c r="AJ67" s="251"/>
      <c r="AK67" s="251"/>
      <c r="AL67" s="251"/>
      <c r="AM67" s="251"/>
    </row>
    <row r="68" spans="15:39">
      <c r="O68" s="450"/>
      <c r="P68" s="455"/>
      <c r="Q68" s="455"/>
      <c r="R68" s="450"/>
      <c r="S68" s="450"/>
      <c r="T68" s="455"/>
      <c r="U68" s="455"/>
      <c r="V68" s="455"/>
      <c r="W68" s="455"/>
      <c r="X68" s="455"/>
      <c r="Y68" s="455"/>
      <c r="Z68" s="455"/>
      <c r="AA68" s="450"/>
      <c r="AB68" s="450"/>
      <c r="AC68" s="455"/>
      <c r="AD68" s="450"/>
      <c r="AE68" s="450"/>
      <c r="AF68" s="450"/>
      <c r="AG68" s="450"/>
      <c r="AH68" s="450"/>
      <c r="AI68" s="364"/>
      <c r="AJ68" s="251"/>
      <c r="AK68" s="421"/>
      <c r="AL68" s="251"/>
      <c r="AM68" s="251"/>
    </row>
    <row r="69" spans="15:39">
      <c r="O69" s="450"/>
      <c r="P69" s="455"/>
      <c r="Q69" s="455"/>
      <c r="R69" s="455"/>
      <c r="S69" s="455"/>
      <c r="T69" s="455"/>
      <c r="U69" s="455"/>
      <c r="V69" s="455"/>
      <c r="W69" s="455"/>
      <c r="X69" s="455"/>
      <c r="Y69" s="455"/>
      <c r="Z69" s="455"/>
      <c r="AA69" s="455"/>
      <c r="AB69" s="455"/>
      <c r="AC69" s="455"/>
      <c r="AD69" s="455"/>
      <c r="AE69" s="450"/>
      <c r="AF69" s="455"/>
      <c r="AG69" s="455"/>
      <c r="AH69" s="450"/>
      <c r="AI69" s="364"/>
      <c r="AJ69" s="251"/>
      <c r="AK69" s="251"/>
      <c r="AL69" s="251"/>
      <c r="AM69" s="251"/>
    </row>
    <row r="70" spans="15:39">
      <c r="O70" s="251"/>
      <c r="P70" s="251"/>
      <c r="Q70" s="364"/>
      <c r="R70" s="251"/>
      <c r="S70" s="251"/>
      <c r="T70" s="251"/>
      <c r="U70" s="251"/>
      <c r="V70" s="251"/>
      <c r="W70" s="251"/>
      <c r="X70" s="251"/>
      <c r="Y70" s="251"/>
      <c r="Z70" s="364"/>
      <c r="AA70" s="251"/>
      <c r="AB70" s="251"/>
      <c r="AC70" s="251"/>
      <c r="AD70" s="251"/>
      <c r="AE70" s="251"/>
      <c r="AF70" s="364"/>
      <c r="AG70" s="251"/>
      <c r="AH70" s="251"/>
      <c r="AI70" s="251"/>
      <c r="AJ70" s="251"/>
      <c r="AK70" s="251"/>
      <c r="AL70" s="251"/>
      <c r="AM70" s="251"/>
    </row>
    <row r="71" spans="15:39">
      <c r="O71" s="251"/>
      <c r="P71" s="251"/>
      <c r="Q71" s="364"/>
      <c r="R71" s="251"/>
      <c r="S71" s="251"/>
      <c r="T71" s="251"/>
      <c r="U71" s="251"/>
      <c r="V71" s="251"/>
      <c r="W71" s="251"/>
      <c r="X71" s="251"/>
      <c r="Y71" s="251"/>
      <c r="Z71" s="364"/>
      <c r="AA71" s="251"/>
      <c r="AB71" s="251"/>
      <c r="AC71" s="251"/>
      <c r="AD71" s="251"/>
      <c r="AE71" s="251"/>
      <c r="AF71" s="364"/>
      <c r="AG71" s="251"/>
      <c r="AH71" s="251"/>
      <c r="AI71" s="251"/>
      <c r="AJ71" s="251"/>
      <c r="AK71" s="251"/>
      <c r="AL71" s="251"/>
      <c r="AM71" s="251"/>
    </row>
    <row r="72" spans="15:39">
      <c r="O72" s="251"/>
      <c r="P72" s="251"/>
      <c r="Q72" s="364"/>
      <c r="R72" s="251"/>
      <c r="S72" s="251"/>
      <c r="T72" s="251"/>
      <c r="U72" s="251"/>
      <c r="V72" s="251"/>
      <c r="W72" s="251"/>
      <c r="X72" s="251"/>
      <c r="Y72" s="251"/>
      <c r="Z72" s="364"/>
      <c r="AA72" s="251"/>
      <c r="AB72" s="251"/>
      <c r="AC72" s="251"/>
      <c r="AD72" s="251"/>
      <c r="AE72" s="251"/>
      <c r="AF72" s="364"/>
      <c r="AG72" s="251"/>
      <c r="AH72" s="251"/>
      <c r="AI72" s="251"/>
      <c r="AJ72" s="251"/>
      <c r="AK72" s="251"/>
      <c r="AL72" s="251"/>
      <c r="AM72" s="251"/>
    </row>
    <row r="73" spans="15:39">
      <c r="O73" s="251"/>
      <c r="P73" s="451"/>
      <c r="Q73" s="451"/>
      <c r="R73" s="360"/>
      <c r="S73" s="451"/>
      <c r="T73" s="451"/>
      <c r="U73" s="360"/>
      <c r="V73" s="451"/>
      <c r="W73" s="451"/>
      <c r="X73" s="360"/>
      <c r="Y73" s="451"/>
      <c r="Z73" s="451"/>
      <c r="AA73" s="360"/>
      <c r="AB73" s="451"/>
      <c r="AC73" s="451"/>
      <c r="AD73" s="360"/>
      <c r="AE73" s="451"/>
      <c r="AF73" s="451"/>
      <c r="AG73" s="360"/>
      <c r="AH73" s="451"/>
      <c r="AI73" s="451"/>
      <c r="AJ73" s="360"/>
      <c r="AK73" s="251"/>
      <c r="AL73" s="251"/>
      <c r="AM73" s="251"/>
    </row>
    <row r="74" spans="15:39">
      <c r="O74" s="251"/>
      <c r="P74" s="451"/>
      <c r="Q74" s="451"/>
      <c r="R74" s="360"/>
      <c r="S74" s="451"/>
      <c r="T74" s="451"/>
      <c r="U74" s="360"/>
      <c r="V74" s="451"/>
      <c r="W74" s="451"/>
      <c r="X74" s="360"/>
      <c r="Y74" s="451"/>
      <c r="Z74" s="451"/>
      <c r="AA74" s="360"/>
      <c r="AB74" s="451"/>
      <c r="AC74" s="451"/>
      <c r="AD74" s="360"/>
      <c r="AE74" s="451"/>
      <c r="AF74" s="451"/>
      <c r="AG74" s="360"/>
      <c r="AH74" s="451"/>
      <c r="AI74" s="451"/>
      <c r="AJ74" s="360"/>
      <c r="AK74" s="251"/>
      <c r="AL74" s="251"/>
      <c r="AM74" s="251"/>
    </row>
    <row r="75" spans="15:39">
      <c r="O75" s="251"/>
      <c r="P75" s="451"/>
      <c r="Q75" s="451"/>
      <c r="R75" s="360"/>
      <c r="S75" s="451"/>
      <c r="T75" s="451"/>
      <c r="U75" s="360"/>
      <c r="V75" s="451"/>
      <c r="W75" s="451"/>
      <c r="X75" s="360"/>
      <c r="Y75" s="451"/>
      <c r="Z75" s="451"/>
      <c r="AA75" s="360"/>
      <c r="AB75" s="451"/>
      <c r="AC75" s="451"/>
      <c r="AD75" s="360"/>
      <c r="AE75" s="451"/>
      <c r="AF75" s="451"/>
      <c r="AG75" s="360"/>
      <c r="AH75" s="451"/>
      <c r="AI75" s="451"/>
      <c r="AJ75" s="360"/>
      <c r="AK75" s="251"/>
      <c r="AL75" s="251"/>
      <c r="AM75" s="251"/>
    </row>
    <row r="76" spans="15:39">
      <c r="O76" s="251"/>
      <c r="P76" s="451"/>
      <c r="Q76" s="451"/>
      <c r="R76" s="360"/>
      <c r="S76" s="451"/>
      <c r="T76" s="451"/>
      <c r="U76" s="360"/>
      <c r="V76" s="451"/>
      <c r="W76" s="451"/>
      <c r="X76" s="360"/>
      <c r="Y76" s="451"/>
      <c r="Z76" s="451"/>
      <c r="AA76" s="360"/>
      <c r="AB76" s="451"/>
      <c r="AC76" s="451"/>
      <c r="AD76" s="360"/>
      <c r="AE76" s="451"/>
      <c r="AF76" s="451"/>
      <c r="AG76" s="360"/>
      <c r="AH76" s="451"/>
      <c r="AI76" s="451"/>
      <c r="AJ76" s="360"/>
      <c r="AK76" s="251"/>
      <c r="AL76" s="251"/>
      <c r="AM76" s="251"/>
    </row>
    <row r="77" spans="15:39">
      <c r="O77" s="251"/>
      <c r="P77" s="451"/>
      <c r="Q77" s="451"/>
      <c r="R77" s="360"/>
      <c r="S77" s="451"/>
      <c r="T77" s="451"/>
      <c r="U77" s="360"/>
      <c r="V77" s="451"/>
      <c r="W77" s="451"/>
      <c r="X77" s="360"/>
      <c r="Y77" s="451"/>
      <c r="Z77" s="451"/>
      <c r="AA77" s="360"/>
      <c r="AB77" s="451"/>
      <c r="AC77" s="451"/>
      <c r="AD77" s="360"/>
      <c r="AE77" s="451"/>
      <c r="AF77" s="451"/>
      <c r="AG77" s="360"/>
      <c r="AH77" s="451"/>
      <c r="AI77" s="451"/>
      <c r="AJ77" s="360"/>
      <c r="AK77" s="251"/>
      <c r="AL77" s="251"/>
      <c r="AM77" s="251"/>
    </row>
    <row r="78" spans="15:39">
      <c r="O78" s="251"/>
      <c r="P78" s="451"/>
      <c r="Q78" s="451"/>
      <c r="R78" s="360"/>
      <c r="S78" s="451"/>
      <c r="T78" s="451"/>
      <c r="U78" s="360"/>
      <c r="V78" s="451"/>
      <c r="W78" s="451"/>
      <c r="X78" s="360"/>
      <c r="Y78" s="451"/>
      <c r="Z78" s="451"/>
      <c r="AA78" s="360"/>
      <c r="AB78" s="451"/>
      <c r="AC78" s="451"/>
      <c r="AD78" s="360"/>
      <c r="AE78" s="451"/>
      <c r="AF78" s="451"/>
      <c r="AG78" s="360"/>
      <c r="AH78" s="451"/>
      <c r="AI78" s="451"/>
      <c r="AJ78" s="360"/>
      <c r="AK78" s="251"/>
      <c r="AL78" s="251"/>
      <c r="AM78" s="251"/>
    </row>
    <row r="79" spans="15:39">
      <c r="O79" s="251"/>
      <c r="P79" s="451"/>
      <c r="Q79" s="451"/>
      <c r="R79" s="360"/>
      <c r="S79" s="451"/>
      <c r="T79" s="451"/>
      <c r="U79" s="360"/>
      <c r="V79" s="451"/>
      <c r="W79" s="451"/>
      <c r="X79" s="360"/>
      <c r="Y79" s="451"/>
      <c r="Z79" s="451"/>
      <c r="AA79" s="360"/>
      <c r="AB79" s="451"/>
      <c r="AC79" s="451"/>
      <c r="AD79" s="360"/>
      <c r="AE79" s="451"/>
      <c r="AF79" s="451"/>
      <c r="AG79" s="360"/>
      <c r="AH79" s="451"/>
      <c r="AI79" s="451"/>
      <c r="AJ79" s="360"/>
      <c r="AK79" s="251"/>
      <c r="AL79" s="251"/>
      <c r="AM79" s="251"/>
    </row>
    <row r="80" spans="15:39">
      <c r="O80" s="251"/>
      <c r="P80" s="451"/>
      <c r="Q80" s="451"/>
      <c r="R80" s="360"/>
      <c r="S80" s="451"/>
      <c r="T80" s="451"/>
      <c r="U80" s="360"/>
      <c r="V80" s="451"/>
      <c r="W80" s="451"/>
      <c r="X80" s="360"/>
      <c r="Y80" s="451"/>
      <c r="Z80" s="451"/>
      <c r="AA80" s="360"/>
      <c r="AB80" s="451"/>
      <c r="AC80" s="451"/>
      <c r="AD80" s="360"/>
      <c r="AE80" s="451"/>
      <c r="AF80" s="451"/>
      <c r="AG80" s="360"/>
      <c r="AH80" s="451"/>
      <c r="AI80" s="451"/>
      <c r="AJ80" s="360"/>
      <c r="AK80" s="251"/>
      <c r="AL80" s="251"/>
      <c r="AM80" s="251"/>
    </row>
    <row r="81" spans="15:39">
      <c r="O81" s="251"/>
      <c r="P81" s="451"/>
      <c r="Q81" s="451"/>
      <c r="R81" s="360"/>
      <c r="S81" s="451"/>
      <c r="T81" s="451"/>
      <c r="U81" s="360"/>
      <c r="V81" s="451"/>
      <c r="W81" s="451"/>
      <c r="X81" s="360"/>
      <c r="Y81" s="451"/>
      <c r="Z81" s="451"/>
      <c r="AA81" s="360"/>
      <c r="AB81" s="451"/>
      <c r="AC81" s="451"/>
      <c r="AD81" s="360"/>
      <c r="AE81" s="451"/>
      <c r="AF81" s="451"/>
      <c r="AG81" s="360"/>
      <c r="AH81" s="451"/>
      <c r="AI81" s="451"/>
      <c r="AJ81" s="360"/>
      <c r="AK81" s="251"/>
      <c r="AL81" s="251"/>
      <c r="AM81" s="251"/>
    </row>
    <row r="82" spans="15:39">
      <c r="O82" s="251"/>
      <c r="P82" s="451"/>
      <c r="Q82" s="451"/>
      <c r="R82" s="360"/>
      <c r="S82" s="451"/>
      <c r="T82" s="451"/>
      <c r="U82" s="360"/>
      <c r="V82" s="451"/>
      <c r="W82" s="451"/>
      <c r="X82" s="360"/>
      <c r="Y82" s="451"/>
      <c r="Z82" s="451"/>
      <c r="AA82" s="360"/>
      <c r="AB82" s="451"/>
      <c r="AC82" s="451"/>
      <c r="AD82" s="360"/>
      <c r="AE82" s="451"/>
      <c r="AF82" s="451"/>
      <c r="AG82" s="360"/>
      <c r="AH82" s="451"/>
      <c r="AI82" s="451"/>
      <c r="AJ82" s="360"/>
      <c r="AK82" s="251"/>
      <c r="AL82" s="251"/>
      <c r="AM82" s="251"/>
    </row>
    <row r="83" spans="15:39">
      <c r="O83" s="251"/>
      <c r="P83" s="451"/>
      <c r="Q83" s="451"/>
      <c r="R83" s="360"/>
      <c r="S83" s="451"/>
      <c r="T83" s="451"/>
      <c r="U83" s="360"/>
      <c r="V83" s="451"/>
      <c r="W83" s="451"/>
      <c r="X83" s="360"/>
      <c r="Y83" s="451"/>
      <c r="Z83" s="451"/>
      <c r="AA83" s="360"/>
      <c r="AB83" s="451"/>
      <c r="AC83" s="451"/>
      <c r="AD83" s="360"/>
      <c r="AE83" s="451"/>
      <c r="AF83" s="451"/>
      <c r="AG83" s="360"/>
      <c r="AH83" s="451"/>
      <c r="AI83" s="451"/>
      <c r="AJ83" s="360"/>
      <c r="AK83" s="251"/>
      <c r="AL83" s="251"/>
      <c r="AM83" s="251"/>
    </row>
    <row r="84" spans="15:39">
      <c r="O84" s="251"/>
      <c r="P84" s="451"/>
      <c r="Q84" s="451"/>
      <c r="R84" s="360"/>
      <c r="S84" s="451"/>
      <c r="T84" s="451"/>
      <c r="U84" s="360"/>
      <c r="V84" s="451"/>
      <c r="W84" s="451"/>
      <c r="X84" s="360"/>
      <c r="Y84" s="451"/>
      <c r="Z84" s="451"/>
      <c r="AA84" s="360"/>
      <c r="AB84" s="451"/>
      <c r="AC84" s="451"/>
      <c r="AD84" s="360"/>
      <c r="AE84" s="451"/>
      <c r="AF84" s="451"/>
      <c r="AG84" s="360"/>
      <c r="AH84" s="451"/>
      <c r="AI84" s="451"/>
      <c r="AJ84" s="360"/>
      <c r="AK84" s="251"/>
      <c r="AL84" s="251"/>
      <c r="AM84" s="251"/>
    </row>
    <row r="85" spans="15:39">
      <c r="O85" s="251"/>
      <c r="P85" s="451"/>
      <c r="Q85" s="451"/>
      <c r="R85" s="360"/>
      <c r="S85" s="451"/>
      <c r="T85" s="451"/>
      <c r="U85" s="360"/>
      <c r="V85" s="451"/>
      <c r="W85" s="451"/>
      <c r="X85" s="360"/>
      <c r="Y85" s="451"/>
      <c r="Z85" s="451"/>
      <c r="AA85" s="360"/>
      <c r="AB85" s="451"/>
      <c r="AC85" s="451"/>
      <c r="AD85" s="360"/>
      <c r="AE85" s="451"/>
      <c r="AF85" s="451"/>
      <c r="AG85" s="360"/>
      <c r="AH85" s="451"/>
      <c r="AI85" s="451"/>
      <c r="AJ85" s="360"/>
      <c r="AK85" s="251"/>
      <c r="AL85" s="251"/>
      <c r="AM85" s="251"/>
    </row>
    <row r="86" spans="15:39">
      <c r="O86" s="251"/>
      <c r="P86" s="451"/>
      <c r="Q86" s="451"/>
      <c r="R86" s="360"/>
      <c r="S86" s="451"/>
      <c r="T86" s="451"/>
      <c r="U86" s="360"/>
      <c r="V86" s="451"/>
      <c r="W86" s="451"/>
      <c r="X86" s="360"/>
      <c r="Y86" s="451"/>
      <c r="Z86" s="451"/>
      <c r="AA86" s="360"/>
      <c r="AB86" s="451"/>
      <c r="AC86" s="451"/>
      <c r="AD86" s="360"/>
      <c r="AE86" s="451"/>
      <c r="AF86" s="451"/>
      <c r="AG86" s="360"/>
      <c r="AH86" s="451"/>
      <c r="AI86" s="451"/>
      <c r="AJ86" s="360"/>
      <c r="AK86" s="251"/>
      <c r="AL86" s="251"/>
      <c r="AM86" s="251"/>
    </row>
    <row r="87" spans="15:39" ht="13.5" customHeight="1">
      <c r="O87" s="251"/>
      <c r="P87" s="451"/>
      <c r="Q87" s="451"/>
      <c r="R87" s="360"/>
      <c r="S87" s="451"/>
      <c r="T87" s="451"/>
      <c r="U87" s="360"/>
      <c r="V87" s="451"/>
      <c r="W87" s="451"/>
      <c r="X87" s="360"/>
      <c r="Y87" s="451"/>
      <c r="Z87" s="451"/>
      <c r="AA87" s="360"/>
      <c r="AB87" s="451"/>
      <c r="AC87" s="451"/>
      <c r="AD87" s="360"/>
      <c r="AE87" s="451"/>
      <c r="AF87" s="451"/>
      <c r="AG87" s="360"/>
      <c r="AH87" s="451"/>
      <c r="AI87" s="451"/>
      <c r="AJ87" s="360"/>
      <c r="AK87" s="251"/>
      <c r="AL87" s="251"/>
      <c r="AM87" s="251"/>
    </row>
    <row r="88" spans="15:39">
      <c r="O88" s="251"/>
      <c r="P88" s="451"/>
      <c r="Q88" s="451"/>
      <c r="R88" s="360"/>
      <c r="S88" s="451"/>
      <c r="T88" s="451"/>
      <c r="U88" s="360"/>
      <c r="V88" s="451"/>
      <c r="W88" s="451"/>
      <c r="X88" s="360"/>
      <c r="Y88" s="451"/>
      <c r="Z88" s="451"/>
      <c r="AA88" s="360"/>
      <c r="AB88" s="451"/>
      <c r="AC88" s="451"/>
      <c r="AD88" s="360"/>
      <c r="AE88" s="451"/>
      <c r="AF88" s="451"/>
      <c r="AG88" s="360"/>
      <c r="AH88" s="451"/>
      <c r="AI88" s="451"/>
      <c r="AJ88" s="360"/>
      <c r="AK88" s="251"/>
      <c r="AL88" s="251"/>
      <c r="AM88" s="251"/>
    </row>
    <row r="89" spans="15:39">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row>
    <row r="90" spans="15:39">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row>
    <row r="91" spans="15:39">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row>
    <row r="92" spans="15:39">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row>
    <row r="93" spans="15:39">
      <c r="O93" s="251"/>
      <c r="P93" s="456"/>
      <c r="Q93" s="456"/>
      <c r="R93" s="456"/>
      <c r="S93" s="456"/>
      <c r="T93" s="456"/>
      <c r="U93" s="456"/>
      <c r="V93" s="456"/>
      <c r="W93" s="456"/>
      <c r="X93" s="456"/>
      <c r="Y93" s="456"/>
      <c r="Z93" s="456"/>
      <c r="AA93" s="456"/>
      <c r="AB93" s="456"/>
      <c r="AC93" s="456"/>
      <c r="AD93" s="456"/>
      <c r="AE93" s="456"/>
      <c r="AF93" s="456"/>
      <c r="AG93" s="456"/>
      <c r="AH93" s="456"/>
      <c r="AI93" s="456"/>
      <c r="AJ93" s="251"/>
      <c r="AK93" s="251"/>
      <c r="AL93" s="251"/>
      <c r="AM93" s="251"/>
    </row>
    <row r="94" spans="15:39">
      <c r="O94" s="251"/>
      <c r="P94" s="452"/>
      <c r="Q94" s="457"/>
      <c r="R94" s="457"/>
      <c r="S94" s="457"/>
      <c r="T94" s="457"/>
      <c r="U94" s="457"/>
      <c r="V94" s="457"/>
      <c r="W94" s="457"/>
      <c r="X94" s="457"/>
      <c r="Y94" s="457"/>
      <c r="Z94" s="457"/>
      <c r="AA94" s="457"/>
      <c r="AB94" s="457"/>
      <c r="AC94" s="457"/>
      <c r="AD94" s="457"/>
      <c r="AE94" s="457"/>
      <c r="AF94" s="457"/>
      <c r="AG94" s="457"/>
      <c r="AH94" s="457"/>
      <c r="AI94" s="452"/>
      <c r="AJ94" s="251"/>
      <c r="AK94" s="251"/>
      <c r="AL94" s="251"/>
      <c r="AM94" s="251"/>
    </row>
    <row r="95" spans="15:39">
      <c r="O95" s="251"/>
      <c r="P95" s="452"/>
      <c r="Q95" s="457"/>
      <c r="R95" s="457"/>
      <c r="S95" s="457"/>
      <c r="T95" s="457"/>
      <c r="U95" s="457"/>
      <c r="V95" s="457"/>
      <c r="W95" s="457"/>
      <c r="X95" s="457"/>
      <c r="Y95" s="452"/>
      <c r="Z95" s="457"/>
      <c r="AA95" s="457"/>
      <c r="AB95" s="457"/>
      <c r="AC95" s="457"/>
      <c r="AD95" s="457"/>
      <c r="AE95" s="457"/>
      <c r="AF95" s="457"/>
      <c r="AG95" s="457"/>
      <c r="AH95" s="457"/>
      <c r="AI95" s="457"/>
      <c r="AJ95" s="251"/>
      <c r="AK95" s="251"/>
      <c r="AL95" s="251"/>
      <c r="AM95" s="251"/>
    </row>
    <row r="96" spans="15:39">
      <c r="O96" s="251"/>
      <c r="P96" s="452"/>
      <c r="Q96" s="457"/>
      <c r="R96" s="457"/>
      <c r="S96" s="457"/>
      <c r="T96" s="457"/>
      <c r="U96" s="457"/>
      <c r="V96" s="457"/>
      <c r="W96" s="457"/>
      <c r="X96" s="457"/>
      <c r="Y96" s="452"/>
      <c r="Z96" s="452"/>
      <c r="AA96" s="457"/>
      <c r="AB96" s="457"/>
      <c r="AC96" s="457"/>
      <c r="AD96" s="457"/>
      <c r="AE96" s="457"/>
      <c r="AF96" s="457"/>
      <c r="AG96" s="457"/>
      <c r="AH96" s="457"/>
      <c r="AI96" s="457"/>
      <c r="AJ96" s="251"/>
      <c r="AK96" s="251"/>
      <c r="AL96" s="251"/>
      <c r="AM96" s="251"/>
    </row>
    <row r="97" spans="15:39">
      <c r="O97" s="251"/>
      <c r="P97" s="452"/>
      <c r="Q97" s="457"/>
      <c r="R97" s="457"/>
      <c r="S97" s="457"/>
      <c r="T97" s="457"/>
      <c r="U97" s="457"/>
      <c r="V97" s="457"/>
      <c r="W97" s="457"/>
      <c r="X97" s="457"/>
      <c r="Y97" s="452"/>
      <c r="Z97" s="457"/>
      <c r="AA97" s="457"/>
      <c r="AB97" s="457"/>
      <c r="AC97" s="457"/>
      <c r="AD97" s="457"/>
      <c r="AE97" s="457"/>
      <c r="AF97" s="457"/>
      <c r="AG97" s="457"/>
      <c r="AH97" s="457"/>
      <c r="AI97" s="457"/>
      <c r="AJ97" s="251"/>
      <c r="AK97" s="251"/>
      <c r="AL97" s="251"/>
      <c r="AM97" s="251"/>
    </row>
    <row r="98" spans="15:39">
      <c r="O98" s="251"/>
      <c r="P98" s="452"/>
      <c r="Q98" s="457"/>
      <c r="R98" s="457"/>
      <c r="S98" s="457"/>
      <c r="T98" s="457"/>
      <c r="U98" s="457"/>
      <c r="V98" s="457"/>
      <c r="W98" s="452"/>
      <c r="X98" s="452"/>
      <c r="Y98" s="452"/>
      <c r="Z98" s="457"/>
      <c r="AA98" s="457"/>
      <c r="AB98" s="457"/>
      <c r="AC98" s="457"/>
      <c r="AD98" s="457"/>
      <c r="AE98" s="457"/>
      <c r="AF98" s="457"/>
      <c r="AG98" s="457"/>
      <c r="AH98" s="457"/>
      <c r="AI98" s="457"/>
      <c r="AJ98" s="251"/>
      <c r="AK98" s="251"/>
      <c r="AL98" s="251"/>
      <c r="AM98" s="251"/>
    </row>
    <row r="99" spans="15:39">
      <c r="O99" s="251"/>
      <c r="P99" s="452"/>
      <c r="Q99" s="457"/>
      <c r="R99" s="457"/>
      <c r="S99" s="457"/>
      <c r="T99" s="457"/>
      <c r="U99" s="457"/>
      <c r="V99" s="457"/>
      <c r="W99" s="457"/>
      <c r="X99" s="457"/>
      <c r="Y99" s="452"/>
      <c r="Z99" s="457"/>
      <c r="AA99" s="457"/>
      <c r="AB99" s="457"/>
      <c r="AC99" s="457"/>
      <c r="AD99" s="457"/>
      <c r="AE99" s="457"/>
      <c r="AF99" s="457"/>
      <c r="AG99" s="457"/>
      <c r="AH99" s="457"/>
      <c r="AI99" s="457"/>
      <c r="AJ99" s="251"/>
      <c r="AK99" s="251"/>
      <c r="AL99" s="251"/>
      <c r="AM99" s="251"/>
    </row>
    <row r="100" spans="15:39">
      <c r="O100" s="251"/>
      <c r="P100" s="452"/>
      <c r="Q100" s="457"/>
      <c r="R100" s="457"/>
      <c r="S100" s="457"/>
      <c r="T100" s="457"/>
      <c r="U100" s="457"/>
      <c r="V100" s="457"/>
      <c r="W100" s="452"/>
      <c r="X100" s="457"/>
      <c r="Y100" s="457"/>
      <c r="Z100" s="457"/>
      <c r="AA100" s="457"/>
      <c r="AB100" s="457"/>
      <c r="AC100" s="457"/>
      <c r="AD100" s="457"/>
      <c r="AE100" s="457"/>
      <c r="AF100" s="457"/>
      <c r="AG100" s="457"/>
      <c r="AH100" s="457"/>
      <c r="AI100" s="457"/>
      <c r="AJ100" s="251"/>
      <c r="AK100" s="251"/>
      <c r="AL100" s="251"/>
      <c r="AM100" s="251"/>
    </row>
    <row r="101" spans="15:39">
      <c r="O101" s="251"/>
      <c r="P101" s="452"/>
      <c r="Q101" s="457"/>
      <c r="R101" s="457"/>
      <c r="S101" s="457"/>
      <c r="T101" s="457"/>
      <c r="U101" s="457"/>
      <c r="V101" s="457"/>
      <c r="W101" s="457"/>
      <c r="X101" s="452"/>
      <c r="Y101" s="457"/>
      <c r="Z101" s="457"/>
      <c r="AA101" s="457"/>
      <c r="AB101" s="457"/>
      <c r="AC101" s="457"/>
      <c r="AD101" s="457"/>
      <c r="AE101" s="457"/>
      <c r="AF101" s="457"/>
      <c r="AG101" s="457"/>
      <c r="AH101" s="457"/>
      <c r="AI101" s="457"/>
      <c r="AJ101" s="251"/>
      <c r="AK101" s="251"/>
      <c r="AL101" s="251"/>
      <c r="AM101" s="251"/>
    </row>
    <row r="102" spans="15:39">
      <c r="O102" s="251"/>
      <c r="P102" s="452"/>
      <c r="Q102" s="457"/>
      <c r="R102" s="457"/>
      <c r="S102" s="457"/>
      <c r="T102" s="457"/>
      <c r="U102" s="457"/>
      <c r="V102" s="457"/>
      <c r="W102" s="457"/>
      <c r="X102" s="452"/>
      <c r="Y102" s="452"/>
      <c r="Z102" s="457"/>
      <c r="AA102" s="457"/>
      <c r="AB102" s="457"/>
      <c r="AC102" s="457"/>
      <c r="AD102" s="457"/>
      <c r="AE102" s="457"/>
      <c r="AF102" s="457"/>
      <c r="AG102" s="457"/>
      <c r="AH102" s="457"/>
      <c r="AI102" s="457"/>
      <c r="AJ102" s="251"/>
      <c r="AK102" s="251"/>
      <c r="AL102" s="251"/>
      <c r="AM102" s="251"/>
    </row>
    <row r="103" spans="15:39">
      <c r="O103" s="251"/>
      <c r="P103" s="452"/>
      <c r="Q103" s="457"/>
      <c r="R103" s="457"/>
      <c r="S103" s="457"/>
      <c r="T103" s="457"/>
      <c r="U103" s="457"/>
      <c r="V103" s="457"/>
      <c r="W103" s="457"/>
      <c r="X103" s="452"/>
      <c r="Y103" s="452"/>
      <c r="Z103" s="457"/>
      <c r="AA103" s="457"/>
      <c r="AB103" s="457"/>
      <c r="AC103" s="457"/>
      <c r="AD103" s="457"/>
      <c r="AE103" s="457"/>
      <c r="AF103" s="457"/>
      <c r="AG103" s="457"/>
      <c r="AH103" s="457"/>
      <c r="AI103" s="457"/>
      <c r="AJ103" s="251"/>
      <c r="AK103" s="251"/>
      <c r="AL103" s="251"/>
      <c r="AM103" s="251"/>
    </row>
    <row r="104" spans="15:39">
      <c r="O104" s="251"/>
      <c r="P104" s="452"/>
      <c r="Q104" s="457"/>
      <c r="R104" s="457"/>
      <c r="S104" s="457"/>
      <c r="T104" s="452"/>
      <c r="U104" s="452"/>
      <c r="V104" s="457"/>
      <c r="W104" s="457"/>
      <c r="X104" s="452"/>
      <c r="Y104" s="457"/>
      <c r="Z104" s="452"/>
      <c r="AA104" s="457"/>
      <c r="AB104" s="457"/>
      <c r="AC104" s="457"/>
      <c r="AD104" s="457"/>
      <c r="AE104" s="457"/>
      <c r="AF104" s="457"/>
      <c r="AG104" s="457"/>
      <c r="AH104" s="457"/>
      <c r="AI104" s="457"/>
      <c r="AJ104" s="251"/>
      <c r="AK104" s="251"/>
      <c r="AL104" s="251"/>
      <c r="AM104" s="251"/>
    </row>
    <row r="105" spans="15:39">
      <c r="O105" s="251"/>
      <c r="P105" s="452"/>
      <c r="Q105" s="457"/>
      <c r="R105" s="457"/>
      <c r="S105" s="457"/>
      <c r="T105" s="457"/>
      <c r="U105" s="457"/>
      <c r="V105" s="457"/>
      <c r="W105" s="452"/>
      <c r="X105" s="457"/>
      <c r="Y105" s="457"/>
      <c r="Z105" s="457"/>
      <c r="AA105" s="457"/>
      <c r="AB105" s="457"/>
      <c r="AC105" s="457"/>
      <c r="AD105" s="457"/>
      <c r="AE105" s="457"/>
      <c r="AF105" s="457"/>
      <c r="AG105" s="457"/>
      <c r="AH105" s="457"/>
      <c r="AI105" s="457"/>
      <c r="AJ105" s="251"/>
      <c r="AK105" s="251"/>
      <c r="AL105" s="251"/>
      <c r="AM105" s="251"/>
    </row>
    <row r="106" spans="15:39">
      <c r="O106" s="251"/>
      <c r="P106" s="452"/>
      <c r="Q106" s="457"/>
      <c r="R106" s="457"/>
      <c r="S106" s="457"/>
      <c r="T106" s="452"/>
      <c r="U106" s="457"/>
      <c r="V106" s="457"/>
      <c r="W106" s="452"/>
      <c r="X106" s="457"/>
      <c r="Y106" s="457"/>
      <c r="Z106" s="452"/>
      <c r="AA106" s="457"/>
      <c r="AB106" s="457"/>
      <c r="AC106" s="457"/>
      <c r="AD106" s="457"/>
      <c r="AE106" s="457"/>
      <c r="AF106" s="457"/>
      <c r="AG106" s="457"/>
      <c r="AH106" s="457"/>
      <c r="AI106" s="457"/>
      <c r="AJ106" s="251"/>
      <c r="AK106" s="251"/>
      <c r="AL106" s="251"/>
      <c r="AM106" s="251"/>
    </row>
    <row r="107" spans="15:39">
      <c r="O107" s="251"/>
      <c r="P107" s="452"/>
      <c r="Q107" s="457"/>
      <c r="R107" s="457"/>
      <c r="S107" s="457"/>
      <c r="T107" s="457"/>
      <c r="U107" s="452"/>
      <c r="V107" s="457"/>
      <c r="W107" s="452"/>
      <c r="X107" s="452"/>
      <c r="Y107" s="452"/>
      <c r="Z107" s="457"/>
      <c r="AA107" s="457"/>
      <c r="AB107" s="457"/>
      <c r="AC107" s="457"/>
      <c r="AD107" s="457"/>
      <c r="AE107" s="457"/>
      <c r="AF107" s="457"/>
      <c r="AG107" s="457"/>
      <c r="AH107" s="457"/>
      <c r="AI107" s="457"/>
      <c r="AJ107" s="251"/>
      <c r="AK107" s="251"/>
      <c r="AL107" s="251"/>
      <c r="AM107" s="251"/>
    </row>
    <row r="108" spans="15:39">
      <c r="O108" s="251"/>
      <c r="P108" s="452"/>
      <c r="Q108" s="457"/>
      <c r="R108" s="457"/>
      <c r="S108" s="457"/>
      <c r="T108" s="452"/>
      <c r="U108" s="452"/>
      <c r="V108" s="457"/>
      <c r="W108" s="452"/>
      <c r="X108" s="452"/>
      <c r="Y108" s="452"/>
      <c r="Z108" s="457"/>
      <c r="AA108" s="457"/>
      <c r="AB108" s="457"/>
      <c r="AC108" s="457"/>
      <c r="AD108" s="457"/>
      <c r="AE108" s="457"/>
      <c r="AF108" s="457"/>
      <c r="AG108" s="457"/>
      <c r="AH108" s="457"/>
      <c r="AI108" s="457"/>
      <c r="AJ108" s="251"/>
      <c r="AK108" s="251"/>
      <c r="AL108" s="251"/>
      <c r="AM108" s="251"/>
    </row>
    <row r="109" spans="15:39">
      <c r="O109" s="251"/>
      <c r="P109" s="452"/>
      <c r="Q109" s="457"/>
      <c r="R109" s="457"/>
      <c r="S109" s="457"/>
      <c r="T109" s="452"/>
      <c r="U109" s="452"/>
      <c r="V109" s="457"/>
      <c r="W109" s="452"/>
      <c r="X109" s="457"/>
      <c r="Y109" s="452"/>
      <c r="Z109" s="457"/>
      <c r="AA109" s="457"/>
      <c r="AB109" s="457"/>
      <c r="AC109" s="457"/>
      <c r="AD109" s="457"/>
      <c r="AE109" s="457"/>
      <c r="AF109" s="457"/>
      <c r="AG109" s="457"/>
      <c r="AH109" s="457"/>
      <c r="AI109" s="457"/>
      <c r="AJ109" s="251"/>
      <c r="AK109" s="251"/>
      <c r="AL109" s="251"/>
      <c r="AM109" s="251"/>
    </row>
    <row r="110" spans="15:39">
      <c r="O110" s="251"/>
      <c r="P110" s="452"/>
      <c r="Q110" s="457"/>
      <c r="R110" s="457"/>
      <c r="S110" s="457"/>
      <c r="T110" s="452"/>
      <c r="U110" s="452"/>
      <c r="V110" s="457"/>
      <c r="W110" s="452"/>
      <c r="X110" s="452"/>
      <c r="Y110" s="457"/>
      <c r="Z110" s="457"/>
      <c r="AA110" s="457"/>
      <c r="AB110" s="457"/>
      <c r="AC110" s="457"/>
      <c r="AD110" s="457"/>
      <c r="AE110" s="457"/>
      <c r="AF110" s="452"/>
      <c r="AG110" s="452"/>
      <c r="AH110" s="452"/>
      <c r="AI110" s="452"/>
      <c r="AJ110" s="251"/>
      <c r="AK110" s="251"/>
      <c r="AL110" s="251"/>
      <c r="AM110" s="251"/>
    </row>
    <row r="111" spans="15:39">
      <c r="O111" s="251"/>
      <c r="P111" s="452"/>
      <c r="Q111" s="457"/>
      <c r="R111" s="457"/>
      <c r="S111" s="457"/>
      <c r="T111" s="452"/>
      <c r="U111" s="452"/>
      <c r="V111" s="457"/>
      <c r="W111" s="452"/>
      <c r="X111" s="457"/>
      <c r="Y111" s="452"/>
      <c r="Z111" s="457"/>
      <c r="AA111" s="457"/>
      <c r="AB111" s="457"/>
      <c r="AC111" s="457"/>
      <c r="AD111" s="457"/>
      <c r="AE111" s="452"/>
      <c r="AF111" s="452"/>
      <c r="AG111" s="452"/>
      <c r="AH111" s="452"/>
      <c r="AI111" s="452"/>
      <c r="AJ111" s="251"/>
      <c r="AK111" s="251"/>
      <c r="AL111" s="251"/>
      <c r="AM111" s="251"/>
    </row>
    <row r="112" spans="15:39">
      <c r="O112" s="251"/>
      <c r="P112" s="452"/>
      <c r="Q112" s="457"/>
      <c r="R112" s="457"/>
      <c r="S112" s="457"/>
      <c r="T112" s="452"/>
      <c r="U112" s="452"/>
      <c r="V112" s="457"/>
      <c r="W112" s="457"/>
      <c r="X112" s="452"/>
      <c r="Y112" s="457"/>
      <c r="Z112" s="452"/>
      <c r="AA112" s="452"/>
      <c r="AB112" s="457"/>
      <c r="AC112" s="457"/>
      <c r="AD112" s="457"/>
      <c r="AE112" s="457"/>
      <c r="AF112" s="452"/>
      <c r="AG112" s="452"/>
      <c r="AH112" s="452"/>
      <c r="AI112" s="452"/>
      <c r="AJ112" s="251"/>
      <c r="AK112" s="251"/>
      <c r="AL112" s="251"/>
      <c r="AM112" s="251"/>
    </row>
    <row r="113" spans="15:39">
      <c r="O113" s="251"/>
      <c r="P113" s="452"/>
      <c r="Q113" s="457"/>
      <c r="R113" s="457"/>
      <c r="S113" s="457"/>
      <c r="T113" s="452"/>
      <c r="U113" s="452"/>
      <c r="V113" s="452"/>
      <c r="W113" s="457"/>
      <c r="X113" s="457"/>
      <c r="Y113" s="452"/>
      <c r="Z113" s="457"/>
      <c r="AA113" s="452"/>
      <c r="AB113" s="457"/>
      <c r="AC113" s="457"/>
      <c r="AD113" s="457"/>
      <c r="AE113" s="457"/>
      <c r="AF113" s="452"/>
      <c r="AG113" s="452"/>
      <c r="AH113" s="452"/>
      <c r="AI113" s="452"/>
      <c r="AJ113" s="251"/>
      <c r="AK113" s="251"/>
      <c r="AL113" s="251"/>
      <c r="AM113" s="251"/>
    </row>
    <row r="114" spans="15:39">
      <c r="O114" s="251"/>
      <c r="P114" s="452"/>
      <c r="Q114" s="452"/>
      <c r="R114" s="457"/>
      <c r="S114" s="457"/>
      <c r="T114" s="452"/>
      <c r="U114" s="457"/>
      <c r="V114" s="452"/>
      <c r="W114" s="452"/>
      <c r="X114" s="457"/>
      <c r="Y114" s="457"/>
      <c r="Z114" s="457"/>
      <c r="AA114" s="457"/>
      <c r="AB114" s="457"/>
      <c r="AC114" s="457"/>
      <c r="AD114" s="457"/>
      <c r="AE114" s="457"/>
      <c r="AF114" s="452"/>
      <c r="AG114" s="452"/>
      <c r="AH114" s="452"/>
      <c r="AI114" s="452"/>
      <c r="AJ114" s="251"/>
      <c r="AK114" s="251"/>
      <c r="AL114" s="251"/>
      <c r="AM114" s="251"/>
    </row>
    <row r="115" spans="15:39">
      <c r="O115" s="251"/>
      <c r="P115" s="452"/>
      <c r="Q115" s="457"/>
      <c r="R115" s="457"/>
      <c r="S115" s="457"/>
      <c r="T115" s="452"/>
      <c r="U115" s="452"/>
      <c r="V115" s="452"/>
      <c r="W115" s="452"/>
      <c r="X115" s="452"/>
      <c r="Y115" s="452"/>
      <c r="Z115" s="457"/>
      <c r="AA115" s="452"/>
      <c r="AB115" s="457"/>
      <c r="AC115" s="457"/>
      <c r="AD115" s="457"/>
      <c r="AE115" s="457"/>
      <c r="AF115" s="452"/>
      <c r="AG115" s="452"/>
      <c r="AH115" s="452"/>
      <c r="AI115" s="452"/>
      <c r="AJ115" s="251"/>
      <c r="AK115" s="251"/>
      <c r="AL115" s="251"/>
      <c r="AM115" s="251"/>
    </row>
    <row r="116" spans="15:39">
      <c r="O116" s="251"/>
      <c r="P116" s="452"/>
      <c r="Q116" s="457"/>
      <c r="R116" s="457"/>
      <c r="S116" s="457"/>
      <c r="T116" s="452"/>
      <c r="U116" s="452"/>
      <c r="V116" s="452"/>
      <c r="W116" s="452"/>
      <c r="X116" s="452"/>
      <c r="Y116" s="457"/>
      <c r="Z116" s="457"/>
      <c r="AA116" s="457"/>
      <c r="AB116" s="457"/>
      <c r="AC116" s="457"/>
      <c r="AD116" s="457"/>
      <c r="AE116" s="457"/>
      <c r="AF116" s="452"/>
      <c r="AG116" s="457"/>
      <c r="AH116" s="452"/>
      <c r="AI116" s="452"/>
      <c r="AJ116" s="251"/>
      <c r="AK116" s="251"/>
      <c r="AL116" s="251"/>
      <c r="AM116" s="251"/>
    </row>
    <row r="117" spans="15:39">
      <c r="O117" s="251"/>
      <c r="P117" s="452"/>
      <c r="Q117" s="457"/>
      <c r="R117" s="457"/>
      <c r="S117" s="452"/>
      <c r="T117" s="452"/>
      <c r="U117" s="457"/>
      <c r="V117" s="457"/>
      <c r="W117" s="452"/>
      <c r="X117" s="452"/>
      <c r="Y117" s="452"/>
      <c r="Z117" s="452"/>
      <c r="AA117" s="452"/>
      <c r="AB117" s="457"/>
      <c r="AC117" s="457"/>
      <c r="AD117" s="457"/>
      <c r="AE117" s="457"/>
      <c r="AF117" s="452"/>
      <c r="AG117" s="452"/>
      <c r="AH117" s="452"/>
      <c r="AI117" s="452"/>
      <c r="AJ117" s="251"/>
      <c r="AK117" s="251"/>
      <c r="AL117" s="251"/>
      <c r="AM117" s="251"/>
    </row>
    <row r="118" spans="15:39">
      <c r="O118" s="251"/>
      <c r="P118" s="452"/>
      <c r="Q118" s="457"/>
      <c r="R118" s="457"/>
      <c r="S118" s="452"/>
      <c r="T118" s="452"/>
      <c r="U118" s="457"/>
      <c r="V118" s="457"/>
      <c r="W118" s="452"/>
      <c r="X118" s="457"/>
      <c r="Y118" s="452"/>
      <c r="Z118" s="457"/>
      <c r="AA118" s="452"/>
      <c r="AB118" s="452"/>
      <c r="AC118" s="452"/>
      <c r="AD118" s="457"/>
      <c r="AE118" s="457"/>
      <c r="AF118" s="457"/>
      <c r="AG118" s="457"/>
      <c r="AH118" s="452"/>
      <c r="AI118" s="452"/>
      <c r="AJ118" s="251"/>
      <c r="AK118" s="251"/>
      <c r="AL118" s="251"/>
      <c r="AM118" s="251"/>
    </row>
    <row r="119" spans="15:39">
      <c r="O119" s="251"/>
      <c r="P119" s="452"/>
      <c r="Q119" s="457"/>
      <c r="R119" s="457"/>
      <c r="S119" s="452"/>
      <c r="T119" s="452"/>
      <c r="U119" s="457"/>
      <c r="V119" s="457"/>
      <c r="W119" s="457"/>
      <c r="X119" s="452"/>
      <c r="Y119" s="457"/>
      <c r="Z119" s="457"/>
      <c r="AA119" s="457"/>
      <c r="AB119" s="452"/>
      <c r="AC119" s="452"/>
      <c r="AD119" s="457"/>
      <c r="AE119" s="457"/>
      <c r="AF119" s="452"/>
      <c r="AG119" s="457"/>
      <c r="AH119" s="452"/>
      <c r="AI119" s="452"/>
      <c r="AJ119" s="251"/>
      <c r="AK119" s="251"/>
      <c r="AL119" s="251"/>
      <c r="AM119" s="251"/>
    </row>
    <row r="120" spans="15:39">
      <c r="O120" s="251"/>
      <c r="P120" s="452"/>
      <c r="Q120" s="457"/>
      <c r="R120" s="457"/>
      <c r="S120" s="452"/>
      <c r="T120" s="452"/>
      <c r="U120" s="457"/>
      <c r="V120" s="457"/>
      <c r="W120" s="457"/>
      <c r="X120" s="457"/>
      <c r="Y120" s="457"/>
      <c r="Z120" s="457"/>
      <c r="AA120" s="457"/>
      <c r="AB120" s="452"/>
      <c r="AC120" s="452"/>
      <c r="AD120" s="457"/>
      <c r="AE120" s="457"/>
      <c r="AF120" s="452"/>
      <c r="AG120" s="457"/>
      <c r="AH120" s="452"/>
      <c r="AI120" s="452"/>
      <c r="AJ120" s="251"/>
      <c r="AK120" s="251"/>
      <c r="AL120" s="251"/>
      <c r="AM120" s="251"/>
    </row>
    <row r="121" spans="15:39">
      <c r="O121" s="251"/>
      <c r="P121" s="452"/>
      <c r="Q121" s="452"/>
      <c r="R121" s="457"/>
      <c r="S121" s="452"/>
      <c r="T121" s="452"/>
      <c r="U121" s="452"/>
      <c r="V121" s="457"/>
      <c r="W121" s="457"/>
      <c r="X121" s="457"/>
      <c r="Y121" s="457"/>
      <c r="Z121" s="457"/>
      <c r="AA121" s="452"/>
      <c r="AB121" s="452"/>
      <c r="AC121" s="452"/>
      <c r="AD121" s="452"/>
      <c r="AE121" s="457"/>
      <c r="AF121" s="452"/>
      <c r="AG121" s="457"/>
      <c r="AH121" s="452"/>
      <c r="AI121" s="452"/>
      <c r="AJ121" s="251"/>
      <c r="AK121" s="251"/>
      <c r="AL121" s="251"/>
      <c r="AM121" s="251"/>
    </row>
    <row r="122" spans="15:39">
      <c r="O122" s="251"/>
      <c r="P122" s="452"/>
      <c r="Q122" s="457"/>
      <c r="R122" s="452"/>
      <c r="S122" s="452"/>
      <c r="T122" s="452"/>
      <c r="U122" s="457"/>
      <c r="V122" s="457"/>
      <c r="W122" s="457"/>
      <c r="X122" s="457"/>
      <c r="Y122" s="457"/>
      <c r="Z122" s="457"/>
      <c r="AA122" s="457"/>
      <c r="AB122" s="452"/>
      <c r="AC122" s="457"/>
      <c r="AD122" s="457"/>
      <c r="AE122" s="457"/>
      <c r="AF122" s="452"/>
      <c r="AG122" s="452"/>
      <c r="AH122" s="452"/>
      <c r="AI122" s="452"/>
      <c r="AJ122" s="251"/>
      <c r="AK122" s="251"/>
      <c r="AL122" s="251"/>
      <c r="AM122" s="251"/>
    </row>
    <row r="123" spans="15:39">
      <c r="O123" s="251"/>
      <c r="P123" s="452"/>
      <c r="Q123" s="457"/>
      <c r="R123" s="457"/>
      <c r="S123" s="452"/>
      <c r="T123" s="452"/>
      <c r="U123" s="457"/>
      <c r="V123" s="457"/>
      <c r="W123" s="457"/>
      <c r="X123" s="457"/>
      <c r="Y123" s="452"/>
      <c r="Z123" s="457"/>
      <c r="AA123" s="457"/>
      <c r="AB123" s="452"/>
      <c r="AC123" s="452"/>
      <c r="AD123" s="457"/>
      <c r="AE123" s="457"/>
      <c r="AF123" s="452"/>
      <c r="AG123" s="452"/>
      <c r="AH123" s="452"/>
      <c r="AI123" s="452"/>
      <c r="AJ123" s="251"/>
      <c r="AK123" s="251"/>
      <c r="AL123" s="251"/>
      <c r="AM123" s="251"/>
    </row>
    <row r="124" spans="15:39">
      <c r="O124" s="251"/>
      <c r="P124" s="452"/>
      <c r="Q124" s="457"/>
      <c r="R124" s="457"/>
      <c r="S124" s="452"/>
      <c r="T124" s="452"/>
      <c r="U124" s="457"/>
      <c r="V124" s="457"/>
      <c r="W124" s="457"/>
      <c r="X124" s="457"/>
      <c r="Y124" s="457"/>
      <c r="Z124" s="457"/>
      <c r="AA124" s="457"/>
      <c r="AB124" s="452"/>
      <c r="AC124" s="452"/>
      <c r="AD124" s="457"/>
      <c r="AE124" s="452"/>
      <c r="AF124" s="452"/>
      <c r="AG124" s="452"/>
      <c r="AH124" s="452"/>
      <c r="AI124" s="452"/>
      <c r="AJ124" s="251"/>
      <c r="AK124" s="251"/>
      <c r="AL124" s="251"/>
      <c r="AM124" s="251"/>
    </row>
    <row r="125" spans="15:39">
      <c r="O125" s="251"/>
      <c r="P125" s="452"/>
      <c r="Q125" s="457"/>
      <c r="R125" s="457"/>
      <c r="S125" s="457"/>
      <c r="T125" s="457"/>
      <c r="U125" s="457"/>
      <c r="V125" s="457"/>
      <c r="W125" s="457"/>
      <c r="X125" s="457"/>
      <c r="Y125" s="457"/>
      <c r="Z125" s="457"/>
      <c r="AA125" s="457"/>
      <c r="AB125" s="457"/>
      <c r="AC125" s="457"/>
      <c r="AD125" s="457"/>
      <c r="AE125" s="457"/>
      <c r="AF125" s="452"/>
      <c r="AG125" s="457"/>
      <c r="AH125" s="457"/>
      <c r="AI125" s="452"/>
      <c r="AJ125" s="251"/>
      <c r="AK125" s="251"/>
      <c r="AL125" s="251"/>
      <c r="AM125" s="251"/>
    </row>
    <row r="126" spans="15:39">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row>
    <row r="127" spans="15:39">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row>
    <row r="128" spans="15:39">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row>
    <row r="129" spans="15:39">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row>
    <row r="130" spans="15:39">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row>
    <row r="131" spans="15:39">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row>
    <row r="132" spans="15:39">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row>
    <row r="133" spans="15:39">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row>
    <row r="134" spans="15:39">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row>
    <row r="135" spans="15:39">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row>
    <row r="136" spans="15:39">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row>
    <row r="137" spans="15:39">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row>
    <row r="138" spans="15:39">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row>
    <row r="139" spans="15:39">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row>
    <row r="140" spans="15:39">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row>
    <row r="141" spans="15:39">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row>
    <row r="142" spans="15:39">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row>
    <row r="143" spans="15:39">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row>
    <row r="144" spans="15:39">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row>
    <row r="145" spans="15:39">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row>
    <row r="146" spans="15:39">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row>
    <row r="147" spans="15:39">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row>
    <row r="148" spans="15:39">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row>
    <row r="149" spans="15:39">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row>
    <row r="150" spans="15:39">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row>
    <row r="151" spans="15:39">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row>
    <row r="152" spans="15:39">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row>
    <row r="153" spans="15:39">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row>
    <row r="154" spans="15:39">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row>
    <row r="155" spans="15:39">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row>
    <row r="156" spans="15:39">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row>
    <row r="157" spans="15:39">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row>
    <row r="158" spans="15:39">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row>
    <row r="159" spans="15:39">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row>
    <row r="160" spans="15:39">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row>
    <row r="161" spans="15:39">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row>
    <row r="162" spans="15:39">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row>
    <row r="163" spans="15:39">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row>
    <row r="164" spans="15:39">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row>
    <row r="165" spans="15:39">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row>
    <row r="166" spans="15:39">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row>
    <row r="167" spans="15:39">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row>
    <row r="168" spans="15:39">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row>
    <row r="169" spans="15:39">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row>
    <row r="170" spans="15:39">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row>
    <row r="171" spans="15:39">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row>
    <row r="172" spans="15:39">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row>
    <row r="173" spans="15:39">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row>
    <row r="174" spans="15:39">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row>
    <row r="175" spans="15:39">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row>
    <row r="176" spans="15:39">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row>
    <row r="177" spans="15:39">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row>
    <row r="178" spans="15:39">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row>
    <row r="179" spans="15:39">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row>
    <row r="180" spans="15:39">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row>
    <row r="181" spans="15:39">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row>
    <row r="182" spans="15:39">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row>
    <row r="183" spans="15:39">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row>
    <row r="184" spans="15:39">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row>
    <row r="185" spans="15:39">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row>
    <row r="186" spans="15:39">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row>
    <row r="187" spans="15:39">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row>
    <row r="188" spans="15:39">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row>
    <row r="189" spans="15:39">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row>
    <row r="190" spans="15:39">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row>
    <row r="191" spans="15:39">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row>
    <row r="192" spans="15:39">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row>
    <row r="193" spans="15:39">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row>
    <row r="194" spans="15:39">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row>
    <row r="195" spans="15:39">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row>
    <row r="196" spans="15:39">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row>
    <row r="197" spans="15:39">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row>
    <row r="198" spans="15:39">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row>
    <row r="199" spans="15:39">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row>
    <row r="200" spans="15:39">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row>
    <row r="201" spans="15:39">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row>
    <row r="202" spans="15:39">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row>
    <row r="203" spans="15:39">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row>
    <row r="204" spans="15:39">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row>
    <row r="205" spans="15:39">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row>
    <row r="206" spans="15:39">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row>
    <row r="207" spans="15:39">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row>
    <row r="208" spans="15:39">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row>
    <row r="209" spans="15:39">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row>
    <row r="210" spans="15:39">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row>
    <row r="211" spans="15:39">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row>
    <row r="212" spans="15:39">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row>
    <row r="213" spans="15:39">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row>
    <row r="214" spans="15:39">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row>
    <row r="215" spans="15:39">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row>
    <row r="216" spans="15:39">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row>
    <row r="217" spans="15:39">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row>
    <row r="218" spans="15:39">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row>
    <row r="219" spans="15:39">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row>
    <row r="220" spans="15:39">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row>
    <row r="221" spans="15:39">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row>
    <row r="222" spans="15:39">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row>
    <row r="223" spans="15:39">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row>
    <row r="224" spans="15:39">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row>
    <row r="225" spans="15:39">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row>
    <row r="226" spans="15:39">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51"/>
    </row>
    <row r="227" spans="15:39">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row>
    <row r="228" spans="15:39">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row>
    <row r="229" spans="15:39">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row>
    <row r="230" spans="15:39">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c r="AJ230" s="251"/>
      <c r="AK230" s="251"/>
      <c r="AL230" s="251"/>
      <c r="AM230" s="251"/>
    </row>
    <row r="231" spans="15:39">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251"/>
    </row>
    <row r="232" spans="15:39">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row>
    <row r="233" spans="15:39">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c r="AJ233" s="251"/>
      <c r="AK233" s="251"/>
      <c r="AL233" s="251"/>
      <c r="AM233" s="251"/>
    </row>
    <row r="234" spans="15:39">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row>
    <row r="235" spans="15:39">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row>
    <row r="236" spans="15:39">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row>
    <row r="237" spans="15:39">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row>
    <row r="238" spans="15:39">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row>
    <row r="239" spans="15:39">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row>
    <row r="240" spans="15:39">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row>
    <row r="241" spans="15:39">
      <c r="O241" s="251"/>
      <c r="P241" s="251"/>
      <c r="Q241" s="251"/>
      <c r="R241" s="251"/>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row>
    <row r="242" spans="15:39">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row>
    <row r="243" spans="15:39">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c r="AJ243" s="251"/>
      <c r="AK243" s="251"/>
      <c r="AL243" s="251"/>
      <c r="AM243" s="251"/>
    </row>
    <row r="244" spans="15:39">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row>
    <row r="245" spans="15:39">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row>
    <row r="246" spans="15:39">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c r="AJ246" s="251"/>
      <c r="AK246" s="251"/>
      <c r="AL246" s="251"/>
      <c r="AM246" s="251"/>
    </row>
    <row r="247" spans="15:39">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row>
    <row r="248" spans="15:39">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row>
    <row r="249" spans="15:39">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row>
    <row r="250" spans="15:39">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row>
    <row r="251" spans="15:39">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row>
    <row r="252" spans="15:39">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row>
    <row r="253" spans="15:39">
      <c r="O253" s="251"/>
      <c r="P253" s="251"/>
      <c r="Q253" s="251"/>
      <c r="R253" s="251"/>
      <c r="S253" s="251"/>
      <c r="T253" s="251"/>
      <c r="U253" s="251"/>
      <c r="V253" s="251"/>
      <c r="W253" s="251"/>
      <c r="X253" s="251"/>
      <c r="Y253" s="251"/>
      <c r="Z253" s="251"/>
      <c r="AA253" s="251"/>
      <c r="AB253" s="251"/>
      <c r="AC253" s="251"/>
      <c r="AD253" s="251"/>
      <c r="AE253" s="251"/>
      <c r="AF253" s="251"/>
      <c r="AG253" s="251"/>
      <c r="AH253" s="251"/>
      <c r="AI253" s="251"/>
      <c r="AJ253" s="251"/>
      <c r="AK253" s="251"/>
      <c r="AL253" s="251"/>
      <c r="AM253" s="251"/>
    </row>
    <row r="254" spans="15:39">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row>
    <row r="255" spans="15:39">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row>
    <row r="256" spans="15:39">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row>
    <row r="257" spans="15:39">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row>
    <row r="258" spans="15:39">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row>
    <row r="259" spans="15:39">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row>
    <row r="260" spans="15:39">
      <c r="O260" s="251"/>
      <c r="P260" s="251"/>
      <c r="Q260" s="251"/>
      <c r="R260" s="251"/>
      <c r="S260" s="251"/>
      <c r="T260" s="251"/>
      <c r="U260" s="251"/>
      <c r="V260" s="251"/>
      <c r="W260" s="251"/>
      <c r="X260" s="251"/>
      <c r="Y260" s="251"/>
      <c r="Z260" s="251"/>
      <c r="AA260" s="251"/>
      <c r="AB260" s="251"/>
      <c r="AC260" s="251"/>
      <c r="AD260" s="251"/>
      <c r="AE260" s="251"/>
      <c r="AF260" s="251"/>
      <c r="AG260" s="251"/>
      <c r="AH260" s="251"/>
      <c r="AI260" s="251"/>
      <c r="AJ260" s="251"/>
      <c r="AK260" s="251"/>
      <c r="AL260" s="251"/>
      <c r="AM260" s="251"/>
    </row>
    <row r="261" spans="15:39">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251"/>
    </row>
    <row r="262" spans="15:39">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251"/>
    </row>
    <row r="263" spans="15:39">
      <c r="O263" s="251"/>
      <c r="P263" s="251"/>
      <c r="Q263" s="251"/>
      <c r="R263" s="251"/>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row>
    <row r="264" spans="15:39">
      <c r="O264" s="251"/>
      <c r="P264" s="251"/>
      <c r="Q264" s="251"/>
      <c r="R264" s="251"/>
      <c r="S264" s="251"/>
      <c r="T264" s="251"/>
      <c r="U264" s="251"/>
      <c r="V264" s="251"/>
      <c r="W264" s="251"/>
      <c r="X264" s="251"/>
      <c r="Y264" s="251"/>
      <c r="Z264" s="251"/>
      <c r="AA264" s="251"/>
      <c r="AB264" s="251"/>
      <c r="AC264" s="251"/>
      <c r="AD264" s="251"/>
      <c r="AE264" s="251"/>
      <c r="AF264" s="251"/>
      <c r="AG264" s="251"/>
      <c r="AH264" s="251"/>
      <c r="AI264" s="251"/>
      <c r="AJ264" s="251"/>
      <c r="AK264" s="251"/>
      <c r="AL264" s="251"/>
      <c r="AM264" s="251"/>
    </row>
    <row r="265" spans="15:39">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row>
    <row r="266" spans="15:39">
      <c r="O266" s="251"/>
      <c r="P266" s="251"/>
      <c r="Q266" s="251"/>
      <c r="R266" s="251"/>
      <c r="S266" s="251"/>
      <c r="T266" s="251"/>
      <c r="U266" s="251"/>
      <c r="V266" s="251"/>
      <c r="W266" s="251"/>
      <c r="X266" s="251"/>
      <c r="Y266" s="251"/>
      <c r="Z266" s="251"/>
      <c r="AA266" s="251"/>
      <c r="AB266" s="251"/>
      <c r="AC266" s="251"/>
      <c r="AD266" s="251"/>
      <c r="AE266" s="251"/>
      <c r="AF266" s="251"/>
      <c r="AG266" s="251"/>
      <c r="AH266" s="251"/>
      <c r="AI266" s="251"/>
      <c r="AJ266" s="251"/>
      <c r="AK266" s="251"/>
      <c r="AL266" s="251"/>
      <c r="AM266" s="251"/>
    </row>
    <row r="267" spans="15:39">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251"/>
      <c r="AL267" s="251"/>
      <c r="AM267" s="251"/>
    </row>
    <row r="268" spans="15:39">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251"/>
      <c r="AL268" s="251"/>
      <c r="AM268" s="251"/>
    </row>
    <row r="269" spans="15:39">
      <c r="O269" s="251"/>
      <c r="P269" s="251"/>
      <c r="Q269" s="251"/>
      <c r="R269" s="251"/>
      <c r="S269" s="251"/>
      <c r="T269" s="251"/>
      <c r="U269" s="251"/>
      <c r="V269" s="251"/>
      <c r="W269" s="251"/>
      <c r="X269" s="251"/>
      <c r="Y269" s="251"/>
      <c r="Z269" s="251"/>
      <c r="AA269" s="251"/>
      <c r="AB269" s="251"/>
      <c r="AC269" s="251"/>
      <c r="AD269" s="251"/>
      <c r="AE269" s="251"/>
      <c r="AF269" s="251"/>
      <c r="AG269" s="251"/>
      <c r="AH269" s="251"/>
      <c r="AI269" s="251"/>
      <c r="AJ269" s="251"/>
      <c r="AK269" s="251"/>
      <c r="AL269" s="251"/>
      <c r="AM269" s="251"/>
    </row>
    <row r="270" spans="15:39">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c r="AJ270" s="251"/>
      <c r="AK270" s="251"/>
      <c r="AL270" s="251"/>
      <c r="AM270" s="251"/>
    </row>
    <row r="271" spans="15:39">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row>
    <row r="272" spans="15:39">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row>
    <row r="273" spans="15:39">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row>
    <row r="274" spans="15:39">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c r="AJ274" s="251"/>
      <c r="AK274" s="251"/>
      <c r="AL274" s="251"/>
      <c r="AM274" s="251"/>
    </row>
    <row r="275" spans="15:39">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c r="AJ275" s="251"/>
      <c r="AK275" s="251"/>
      <c r="AL275" s="251"/>
      <c r="AM275" s="251"/>
    </row>
    <row r="276" spans="15:39">
      <c r="O276" s="251"/>
      <c r="P276" s="251"/>
      <c r="Q276" s="251"/>
      <c r="R276" s="251"/>
      <c r="S276" s="251"/>
      <c r="T276" s="251"/>
      <c r="U276" s="251"/>
      <c r="V276" s="251"/>
      <c r="W276" s="251"/>
      <c r="X276" s="251"/>
      <c r="Y276" s="251"/>
      <c r="Z276" s="251"/>
      <c r="AA276" s="251"/>
      <c r="AB276" s="251"/>
      <c r="AC276" s="251"/>
      <c r="AD276" s="251"/>
      <c r="AE276" s="251"/>
      <c r="AF276" s="251"/>
      <c r="AG276" s="251"/>
      <c r="AH276" s="251"/>
      <c r="AI276" s="251"/>
      <c r="AJ276" s="251"/>
      <c r="AK276" s="251"/>
      <c r="AL276" s="251"/>
      <c r="AM276" s="251"/>
    </row>
    <row r="277" spans="15:39">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row>
    <row r="278" spans="15:39">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row>
    <row r="279" spans="15:39">
      <c r="O279" s="251"/>
      <c r="P279" s="251"/>
      <c r="Q279" s="251"/>
      <c r="R279" s="251"/>
      <c r="S279" s="251"/>
      <c r="T279" s="251"/>
      <c r="U279" s="251"/>
      <c r="V279" s="251"/>
      <c r="W279" s="251"/>
      <c r="X279" s="251"/>
      <c r="Y279" s="251"/>
      <c r="Z279" s="251"/>
      <c r="AA279" s="251"/>
      <c r="AB279" s="251"/>
      <c r="AC279" s="251"/>
      <c r="AD279" s="251"/>
      <c r="AE279" s="251"/>
      <c r="AF279" s="251"/>
      <c r="AG279" s="251"/>
      <c r="AH279" s="251"/>
      <c r="AI279" s="251"/>
      <c r="AJ279" s="251"/>
      <c r="AK279" s="251"/>
      <c r="AL279" s="251"/>
      <c r="AM279" s="251"/>
    </row>
    <row r="280" spans="15:39">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row>
    <row r="281" spans="15:39">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row>
    <row r="282" spans="15:39">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row>
    <row r="283" spans="15:39">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row>
    <row r="284" spans="15:39">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row>
    <row r="285" spans="15:39">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row>
    <row r="286" spans="15:39">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row>
    <row r="287" spans="15:39">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row>
    <row r="288" spans="15:39">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row>
    <row r="289" spans="15:39">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row>
    <row r="290" spans="15:39">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row>
    <row r="291" spans="15:39">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row>
    <row r="292" spans="15:39">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row>
    <row r="293" spans="15:39">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row>
    <row r="294" spans="15:39">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row>
    <row r="295" spans="15:39">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row>
    <row r="296" spans="15:39">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row>
    <row r="297" spans="15:39">
      <c r="O297" s="251"/>
      <c r="P297" s="251"/>
      <c r="Q297" s="251"/>
      <c r="R297" s="251"/>
      <c r="S297" s="251"/>
      <c r="T297" s="251"/>
      <c r="U297" s="251"/>
      <c r="V297" s="251"/>
      <c r="W297" s="251"/>
      <c r="X297" s="251"/>
      <c r="Y297" s="251"/>
      <c r="Z297" s="251"/>
      <c r="AA297" s="251"/>
      <c r="AB297" s="251"/>
      <c r="AC297" s="251"/>
      <c r="AD297" s="251"/>
      <c r="AE297" s="251"/>
      <c r="AF297" s="251"/>
      <c r="AG297" s="251"/>
      <c r="AH297" s="251"/>
      <c r="AI297" s="251"/>
      <c r="AJ297" s="251"/>
      <c r="AK297" s="251"/>
      <c r="AL297" s="251"/>
      <c r="AM297" s="251"/>
    </row>
    <row r="298" spans="15:39">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row>
    <row r="299" spans="15:39">
      <c r="O299" s="251"/>
      <c r="P299" s="251"/>
      <c r="Q299" s="251"/>
      <c r="R299" s="251"/>
      <c r="S299" s="251"/>
      <c r="T299" s="251"/>
      <c r="U299" s="251"/>
      <c r="V299" s="251"/>
      <c r="W299" s="251"/>
      <c r="X299" s="251"/>
      <c r="Y299" s="251"/>
      <c r="Z299" s="251"/>
      <c r="AA299" s="251"/>
      <c r="AB299" s="251"/>
      <c r="AC299" s="251"/>
      <c r="AD299" s="251"/>
      <c r="AE299" s="251"/>
      <c r="AF299" s="251"/>
      <c r="AG299" s="251"/>
      <c r="AH299" s="251"/>
      <c r="AI299" s="251"/>
      <c r="AJ299" s="251"/>
      <c r="AK299" s="251"/>
      <c r="AL299" s="251"/>
      <c r="AM299" s="251"/>
    </row>
    <row r="300" spans="15:39">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251"/>
      <c r="AL300" s="251"/>
      <c r="AM300" s="251"/>
    </row>
    <row r="301" spans="15:39">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row>
    <row r="302" spans="15:39">
      <c r="O302" s="251"/>
      <c r="P302" s="251"/>
      <c r="Q302" s="251"/>
      <c r="R302" s="251"/>
      <c r="S302" s="251"/>
      <c r="T302" s="251"/>
      <c r="U302" s="251"/>
      <c r="V302" s="251"/>
      <c r="W302" s="251"/>
      <c r="X302" s="251"/>
      <c r="Y302" s="251"/>
      <c r="Z302" s="251"/>
      <c r="AA302" s="251"/>
      <c r="AB302" s="251"/>
      <c r="AC302" s="251"/>
      <c r="AD302" s="251"/>
      <c r="AE302" s="251"/>
      <c r="AF302" s="251"/>
      <c r="AG302" s="251"/>
      <c r="AH302" s="251"/>
      <c r="AI302" s="251"/>
      <c r="AJ302" s="251"/>
      <c r="AK302" s="251"/>
      <c r="AL302" s="251"/>
      <c r="AM302" s="251"/>
    </row>
    <row r="303" spans="15:39">
      <c r="O303" s="251"/>
      <c r="P303" s="251"/>
      <c r="Q303" s="251"/>
      <c r="R303" s="251"/>
      <c r="S303" s="251"/>
      <c r="T303" s="251"/>
      <c r="U303" s="251"/>
      <c r="V303" s="251"/>
      <c r="W303" s="251"/>
      <c r="X303" s="251"/>
      <c r="Y303" s="251"/>
      <c r="Z303" s="251"/>
      <c r="AA303" s="251"/>
      <c r="AB303" s="251"/>
      <c r="AC303" s="251"/>
      <c r="AD303" s="251"/>
      <c r="AE303" s="251"/>
      <c r="AF303" s="251"/>
      <c r="AG303" s="251"/>
      <c r="AH303" s="251"/>
      <c r="AI303" s="251"/>
    </row>
    <row r="304" spans="15:39">
      <c r="O304" s="251"/>
      <c r="P304" s="251"/>
      <c r="Q304" s="251"/>
      <c r="R304" s="251"/>
      <c r="S304" s="251"/>
      <c r="T304" s="251"/>
      <c r="U304" s="251"/>
      <c r="V304" s="251"/>
      <c r="W304" s="251"/>
      <c r="X304" s="251"/>
      <c r="Y304" s="251"/>
      <c r="Z304" s="251"/>
      <c r="AA304" s="251"/>
      <c r="AB304" s="251"/>
      <c r="AC304" s="251"/>
      <c r="AD304" s="251"/>
      <c r="AE304" s="251"/>
      <c r="AF304" s="251"/>
      <c r="AG304" s="251"/>
      <c r="AH304" s="251"/>
      <c r="AI304" s="251"/>
    </row>
    <row r="305" spans="15:35">
      <c r="O305" s="251"/>
      <c r="P305" s="251"/>
      <c r="Q305" s="251"/>
      <c r="R305" s="251"/>
      <c r="S305" s="251"/>
      <c r="T305" s="251"/>
      <c r="U305" s="251"/>
      <c r="V305" s="251"/>
      <c r="W305" s="251"/>
      <c r="X305" s="251"/>
      <c r="Y305" s="251"/>
      <c r="Z305" s="251"/>
      <c r="AA305" s="251"/>
      <c r="AB305" s="251"/>
      <c r="AC305" s="251"/>
      <c r="AD305" s="251"/>
      <c r="AE305" s="251"/>
      <c r="AF305" s="251"/>
      <c r="AG305" s="251"/>
      <c r="AH305" s="251"/>
      <c r="AI305" s="251"/>
    </row>
    <row r="306" spans="15:35">
      <c r="O306" s="251"/>
      <c r="P306" s="251"/>
      <c r="Q306" s="251"/>
      <c r="R306" s="251"/>
      <c r="S306" s="251"/>
      <c r="T306" s="251"/>
      <c r="U306" s="251"/>
      <c r="V306" s="251"/>
      <c r="W306" s="251"/>
      <c r="X306" s="251"/>
      <c r="Y306" s="251"/>
      <c r="Z306" s="251"/>
      <c r="AA306" s="251"/>
      <c r="AB306" s="251"/>
      <c r="AC306" s="251"/>
      <c r="AD306" s="251"/>
      <c r="AE306" s="251"/>
      <c r="AF306" s="251"/>
      <c r="AG306" s="251"/>
      <c r="AH306" s="251"/>
      <c r="AI306" s="251"/>
    </row>
    <row r="307" spans="15:35">
      <c r="O307" s="251"/>
      <c r="P307" s="251"/>
      <c r="Q307" s="251"/>
      <c r="R307" s="251"/>
      <c r="S307" s="251"/>
      <c r="T307" s="251"/>
      <c r="U307" s="251"/>
      <c r="V307" s="251"/>
      <c r="W307" s="251"/>
      <c r="X307" s="251"/>
      <c r="Y307" s="251"/>
      <c r="Z307" s="251"/>
      <c r="AA307" s="251"/>
      <c r="AB307" s="251"/>
      <c r="AC307" s="251"/>
      <c r="AD307" s="251"/>
      <c r="AE307" s="251"/>
      <c r="AF307" s="251"/>
      <c r="AG307" s="251"/>
      <c r="AH307" s="251"/>
      <c r="AI307" s="251"/>
    </row>
    <row r="308" spans="15:35">
      <c r="O308" s="251"/>
      <c r="P308" s="251"/>
      <c r="Q308" s="251"/>
      <c r="R308" s="251"/>
      <c r="S308" s="251"/>
      <c r="T308" s="251"/>
      <c r="U308" s="251"/>
      <c r="V308" s="251"/>
      <c r="W308" s="251"/>
      <c r="X308" s="251"/>
      <c r="Y308" s="251"/>
      <c r="Z308" s="251"/>
      <c r="AA308" s="251"/>
      <c r="AB308" s="251"/>
      <c r="AC308" s="251"/>
      <c r="AD308" s="251"/>
      <c r="AE308" s="251"/>
      <c r="AF308" s="251"/>
      <c r="AG308" s="251"/>
      <c r="AH308" s="251"/>
      <c r="AI308" s="251"/>
    </row>
    <row r="309" spans="15:35">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row>
    <row r="310" spans="15:35">
      <c r="O310" s="251"/>
      <c r="P310" s="251"/>
      <c r="Q310" s="251"/>
      <c r="R310" s="251"/>
      <c r="S310" s="251"/>
      <c r="T310" s="251"/>
      <c r="U310" s="251"/>
      <c r="V310" s="251"/>
      <c r="W310" s="251"/>
      <c r="X310" s="251"/>
      <c r="Y310" s="251"/>
      <c r="Z310" s="251"/>
      <c r="AA310" s="251"/>
      <c r="AB310" s="251"/>
      <c r="AC310" s="251"/>
      <c r="AD310" s="251"/>
      <c r="AE310" s="251"/>
      <c r="AF310" s="251"/>
      <c r="AG310" s="251"/>
      <c r="AH310" s="251"/>
      <c r="AI310" s="251"/>
    </row>
    <row r="311" spans="15:35">
      <c r="O311" s="251"/>
      <c r="P311" s="251"/>
      <c r="Q311" s="251"/>
      <c r="R311" s="251"/>
      <c r="S311" s="251"/>
      <c r="T311" s="251"/>
      <c r="U311" s="251"/>
      <c r="V311" s="251"/>
      <c r="W311" s="251"/>
      <c r="X311" s="251"/>
      <c r="Y311" s="251"/>
      <c r="Z311" s="251"/>
      <c r="AA311" s="251"/>
      <c r="AB311" s="251"/>
      <c r="AC311" s="251"/>
      <c r="AD311" s="251"/>
      <c r="AE311" s="251"/>
      <c r="AF311" s="251"/>
      <c r="AG311" s="251"/>
      <c r="AH311" s="251"/>
      <c r="AI311" s="251"/>
    </row>
    <row r="312" spans="15:35">
      <c r="O312" s="251"/>
      <c r="P312" s="251"/>
      <c r="Q312" s="251"/>
      <c r="R312" s="251"/>
      <c r="S312" s="251"/>
      <c r="T312" s="251"/>
      <c r="U312" s="251"/>
      <c r="V312" s="251"/>
      <c r="W312" s="251"/>
      <c r="X312" s="251"/>
      <c r="Y312" s="251"/>
      <c r="Z312" s="251"/>
      <c r="AA312" s="251"/>
      <c r="AB312" s="251"/>
      <c r="AC312" s="251"/>
      <c r="AD312" s="251"/>
      <c r="AE312" s="251"/>
      <c r="AF312" s="251"/>
      <c r="AG312" s="251"/>
      <c r="AH312" s="251"/>
      <c r="AI312" s="251"/>
    </row>
    <row r="313" spans="15:35">
      <c r="O313" s="251"/>
      <c r="P313" s="251"/>
      <c r="Q313" s="251"/>
      <c r="R313" s="251"/>
      <c r="S313" s="251"/>
      <c r="T313" s="251"/>
      <c r="U313" s="251"/>
      <c r="V313" s="251"/>
      <c r="W313" s="251"/>
      <c r="X313" s="251"/>
      <c r="Y313" s="251"/>
      <c r="Z313" s="251"/>
      <c r="AA313" s="251"/>
      <c r="AB313" s="251"/>
      <c r="AC313" s="251"/>
      <c r="AD313" s="251"/>
      <c r="AE313" s="251"/>
      <c r="AF313" s="251"/>
      <c r="AG313" s="251"/>
      <c r="AH313" s="251"/>
      <c r="AI313" s="251"/>
    </row>
    <row r="314" spans="15:35">
      <c r="O314" s="251"/>
      <c r="P314" s="251"/>
      <c r="Q314" s="251"/>
      <c r="R314" s="251"/>
      <c r="S314" s="251"/>
      <c r="T314" s="251"/>
      <c r="U314" s="251"/>
      <c r="V314" s="251"/>
      <c r="W314" s="251"/>
      <c r="X314" s="251"/>
      <c r="Y314" s="251"/>
      <c r="Z314" s="251"/>
      <c r="AA314" s="251"/>
      <c r="AB314" s="251"/>
      <c r="AC314" s="251"/>
      <c r="AD314" s="251"/>
      <c r="AE314" s="251"/>
      <c r="AF314" s="251"/>
      <c r="AG314" s="251"/>
      <c r="AH314" s="251"/>
      <c r="AI314" s="251"/>
    </row>
    <row r="315" spans="15:35">
      <c r="O315" s="251"/>
      <c r="P315" s="251"/>
      <c r="Q315" s="251"/>
      <c r="R315" s="251"/>
      <c r="S315" s="251"/>
      <c r="T315" s="251"/>
      <c r="U315" s="251"/>
      <c r="V315" s="251"/>
      <c r="W315" s="251"/>
      <c r="X315" s="251"/>
      <c r="Y315" s="251"/>
      <c r="Z315" s="251"/>
      <c r="AA315" s="251"/>
      <c r="AB315" s="251"/>
      <c r="AC315" s="251"/>
      <c r="AD315" s="251"/>
      <c r="AE315" s="251"/>
      <c r="AF315" s="251"/>
      <c r="AG315" s="251"/>
      <c r="AH315" s="251"/>
      <c r="AI315" s="251"/>
    </row>
    <row r="316" spans="15:35">
      <c r="O316" s="251"/>
      <c r="P316" s="251"/>
      <c r="Q316" s="251"/>
      <c r="R316" s="251"/>
      <c r="S316" s="251"/>
      <c r="T316" s="251"/>
      <c r="U316" s="251"/>
      <c r="V316" s="251"/>
      <c r="W316" s="251"/>
      <c r="X316" s="251"/>
      <c r="Y316" s="251"/>
      <c r="Z316" s="251"/>
      <c r="AA316" s="251"/>
      <c r="AB316" s="251"/>
      <c r="AC316" s="251"/>
      <c r="AD316" s="251"/>
      <c r="AE316" s="251"/>
      <c r="AF316" s="251"/>
      <c r="AG316" s="251"/>
      <c r="AH316" s="251"/>
      <c r="AI316" s="251"/>
    </row>
    <row r="317" spans="15:35">
      <c r="O317" s="251"/>
      <c r="P317" s="251"/>
      <c r="Q317" s="251"/>
      <c r="R317" s="251"/>
      <c r="S317" s="251"/>
      <c r="T317" s="251"/>
      <c r="U317" s="251"/>
      <c r="V317" s="251"/>
      <c r="W317" s="251"/>
      <c r="X317" s="251"/>
      <c r="Y317" s="251"/>
      <c r="Z317" s="251"/>
      <c r="AA317" s="251"/>
      <c r="AB317" s="251"/>
      <c r="AC317" s="251"/>
      <c r="AD317" s="251"/>
      <c r="AE317" s="251"/>
      <c r="AF317" s="251"/>
      <c r="AG317" s="251"/>
      <c r="AH317" s="251"/>
      <c r="AI317" s="251"/>
    </row>
    <row r="318" spans="15:35">
      <c r="O318" s="251"/>
      <c r="P318" s="251"/>
      <c r="Q318" s="251"/>
      <c r="R318" s="251"/>
      <c r="S318" s="251"/>
      <c r="T318" s="251"/>
      <c r="U318" s="251"/>
      <c r="V318" s="251"/>
      <c r="W318" s="251"/>
      <c r="X318" s="251"/>
      <c r="Y318" s="251"/>
      <c r="Z318" s="251"/>
      <c r="AA318" s="251"/>
      <c r="AB318" s="251"/>
      <c r="AC318" s="251"/>
      <c r="AD318" s="251"/>
      <c r="AE318" s="251"/>
      <c r="AF318" s="251"/>
      <c r="AG318" s="251"/>
      <c r="AH318" s="251"/>
      <c r="AI318" s="251"/>
    </row>
    <row r="319" spans="15:35">
      <c r="O319" s="251"/>
      <c r="P319" s="251"/>
      <c r="Q319" s="251"/>
      <c r="R319" s="251"/>
      <c r="S319" s="251"/>
      <c r="T319" s="251"/>
      <c r="U319" s="251"/>
      <c r="V319" s="251"/>
      <c r="W319" s="251"/>
      <c r="X319" s="251"/>
      <c r="Y319" s="251"/>
      <c r="Z319" s="251"/>
      <c r="AA319" s="251"/>
      <c r="AB319" s="251"/>
      <c r="AC319" s="251"/>
      <c r="AD319" s="251"/>
      <c r="AE319" s="251"/>
      <c r="AF319" s="251"/>
      <c r="AG319" s="251"/>
      <c r="AH319" s="251"/>
      <c r="AI319" s="251"/>
    </row>
    <row r="320" spans="15:35">
      <c r="O320" s="251"/>
      <c r="P320" s="251"/>
      <c r="Q320" s="251"/>
      <c r="R320" s="251"/>
      <c r="S320" s="251"/>
      <c r="T320" s="251"/>
      <c r="U320" s="251"/>
      <c r="V320" s="251"/>
      <c r="W320" s="251"/>
      <c r="X320" s="251"/>
      <c r="Y320" s="251"/>
      <c r="Z320" s="251"/>
      <c r="AA320" s="251"/>
      <c r="AB320" s="251"/>
      <c r="AC320" s="251"/>
      <c r="AD320" s="251"/>
      <c r="AE320" s="251"/>
      <c r="AF320" s="251"/>
      <c r="AG320" s="251"/>
      <c r="AH320" s="251"/>
      <c r="AI320" s="251"/>
    </row>
    <row r="321" spans="15:35">
      <c r="O321" s="251"/>
      <c r="P321" s="251"/>
      <c r="Q321" s="251"/>
      <c r="R321" s="251"/>
      <c r="S321" s="251"/>
      <c r="T321" s="251"/>
      <c r="U321" s="251"/>
      <c r="V321" s="251"/>
      <c r="W321" s="251"/>
      <c r="X321" s="251"/>
      <c r="Y321" s="251"/>
      <c r="Z321" s="251"/>
      <c r="AA321" s="251"/>
      <c r="AB321" s="251"/>
      <c r="AC321" s="251"/>
      <c r="AD321" s="251"/>
      <c r="AE321" s="251"/>
      <c r="AF321" s="251"/>
      <c r="AG321" s="251"/>
      <c r="AH321" s="251"/>
      <c r="AI321" s="251"/>
    </row>
    <row r="322" spans="15:35">
      <c r="O322" s="251"/>
      <c r="P322" s="251"/>
      <c r="Q322" s="251"/>
      <c r="R322" s="251"/>
      <c r="S322" s="251"/>
      <c r="T322" s="251"/>
      <c r="U322" s="251"/>
      <c r="V322" s="251"/>
      <c r="W322" s="251"/>
      <c r="X322" s="251"/>
      <c r="Y322" s="251"/>
      <c r="Z322" s="251"/>
      <c r="AA322" s="251"/>
      <c r="AB322" s="251"/>
      <c r="AC322" s="251"/>
      <c r="AD322" s="251"/>
      <c r="AE322" s="251"/>
      <c r="AF322" s="251"/>
      <c r="AG322" s="251"/>
      <c r="AH322" s="251"/>
      <c r="AI322" s="251"/>
    </row>
    <row r="323" spans="15:35">
      <c r="O323" s="251"/>
      <c r="P323" s="251"/>
      <c r="Q323" s="251"/>
      <c r="R323" s="251"/>
      <c r="S323" s="251"/>
      <c r="T323" s="251"/>
      <c r="U323" s="251"/>
      <c r="V323" s="251"/>
      <c r="W323" s="251"/>
      <c r="X323" s="251"/>
      <c r="Y323" s="251"/>
      <c r="Z323" s="251"/>
      <c r="AA323" s="251"/>
      <c r="AB323" s="251"/>
      <c r="AC323" s="251"/>
      <c r="AD323" s="251"/>
      <c r="AE323" s="251"/>
      <c r="AF323" s="251"/>
      <c r="AG323" s="251"/>
      <c r="AH323" s="251"/>
      <c r="AI323" s="251"/>
    </row>
    <row r="324" spans="15:35">
      <c r="O324" s="251"/>
      <c r="P324" s="251"/>
      <c r="Q324" s="251"/>
      <c r="R324" s="251"/>
      <c r="S324" s="251"/>
      <c r="T324" s="251"/>
      <c r="U324" s="251"/>
      <c r="V324" s="251"/>
      <c r="W324" s="251"/>
      <c r="X324" s="251"/>
      <c r="Y324" s="251"/>
      <c r="Z324" s="251"/>
      <c r="AA324" s="251"/>
      <c r="AB324" s="251"/>
      <c r="AC324" s="251"/>
      <c r="AD324" s="251"/>
      <c r="AE324" s="251"/>
      <c r="AF324" s="251"/>
      <c r="AG324" s="251"/>
      <c r="AH324" s="251"/>
      <c r="AI324" s="251"/>
    </row>
    <row r="325" spans="15:35">
      <c r="O325" s="251"/>
      <c r="P325" s="251"/>
      <c r="Q325" s="251"/>
      <c r="R325" s="251"/>
      <c r="S325" s="251"/>
      <c r="T325" s="251"/>
      <c r="U325" s="251"/>
      <c r="V325" s="251"/>
      <c r="W325" s="251"/>
      <c r="X325" s="251"/>
      <c r="Y325" s="251"/>
      <c r="Z325" s="251"/>
      <c r="AA325" s="251"/>
      <c r="AB325" s="251"/>
      <c r="AC325" s="251"/>
      <c r="AD325" s="251"/>
      <c r="AE325" s="251"/>
      <c r="AF325" s="251"/>
      <c r="AG325" s="251"/>
      <c r="AH325" s="251"/>
      <c r="AI325" s="251"/>
    </row>
    <row r="326" spans="15:35">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row>
    <row r="327" spans="15:35">
      <c r="O327" s="251"/>
      <c r="P327" s="251"/>
      <c r="Q327" s="251"/>
      <c r="R327" s="251"/>
      <c r="S327" s="251"/>
      <c r="T327" s="251"/>
      <c r="U327" s="251"/>
      <c r="V327" s="251"/>
      <c r="W327" s="251"/>
      <c r="X327" s="251"/>
      <c r="Y327" s="251"/>
      <c r="Z327" s="251"/>
      <c r="AA327" s="251"/>
      <c r="AB327" s="251"/>
      <c r="AC327" s="251"/>
      <c r="AD327" s="251"/>
      <c r="AE327" s="251"/>
      <c r="AF327" s="251"/>
      <c r="AG327" s="251"/>
      <c r="AH327" s="251"/>
      <c r="AI327" s="251"/>
    </row>
    <row r="328" spans="15:35">
      <c r="O328" s="251"/>
      <c r="P328" s="251"/>
      <c r="Q328" s="251"/>
      <c r="R328" s="251"/>
      <c r="S328" s="251"/>
      <c r="T328" s="251"/>
      <c r="U328" s="251"/>
      <c r="V328" s="251"/>
      <c r="W328" s="251"/>
      <c r="X328" s="251"/>
      <c r="Y328" s="251"/>
      <c r="Z328" s="251"/>
      <c r="AA328" s="251"/>
      <c r="AB328" s="251"/>
      <c r="AC328" s="251"/>
      <c r="AD328" s="251"/>
      <c r="AE328" s="251"/>
      <c r="AF328" s="251"/>
      <c r="AG328" s="251"/>
      <c r="AH328" s="251"/>
      <c r="AI328" s="251"/>
    </row>
    <row r="329" spans="15:35">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row>
    <row r="330" spans="15:35">
      <c r="O330" s="251"/>
      <c r="P330" s="251"/>
      <c r="Q330" s="251"/>
      <c r="R330" s="251"/>
      <c r="S330" s="251"/>
      <c r="T330" s="251"/>
      <c r="U330" s="251"/>
      <c r="V330" s="251"/>
      <c r="W330" s="251"/>
      <c r="X330" s="251"/>
      <c r="Y330" s="251"/>
      <c r="Z330" s="251"/>
      <c r="AA330" s="251"/>
      <c r="AB330" s="251"/>
      <c r="AC330" s="251"/>
      <c r="AD330" s="251"/>
      <c r="AE330" s="251"/>
      <c r="AF330" s="251"/>
      <c r="AG330" s="251"/>
      <c r="AH330" s="251"/>
      <c r="AI330" s="251"/>
    </row>
    <row r="331" spans="15:35">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row>
    <row r="332" spans="15:35">
      <c r="O332" s="251"/>
      <c r="P332" s="251"/>
      <c r="Q332" s="251"/>
      <c r="R332" s="251"/>
      <c r="S332" s="251"/>
      <c r="T332" s="251"/>
      <c r="U332" s="251"/>
      <c r="V332" s="251"/>
      <c r="W332" s="251"/>
      <c r="X332" s="251"/>
      <c r="Y332" s="251"/>
      <c r="Z332" s="251"/>
      <c r="AA332" s="251"/>
      <c r="AB332" s="251"/>
      <c r="AC332" s="251"/>
      <c r="AD332" s="251"/>
      <c r="AE332" s="251"/>
      <c r="AF332" s="251"/>
      <c r="AG332" s="251"/>
      <c r="AH332" s="251"/>
      <c r="AI332" s="251"/>
    </row>
    <row r="333" spans="15:35">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row>
    <row r="334" spans="15:35">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row>
    <row r="335" spans="15:35">
      <c r="O335" s="251"/>
      <c r="P335" s="251"/>
      <c r="Q335" s="251"/>
      <c r="R335" s="251"/>
      <c r="S335" s="251"/>
      <c r="T335" s="251"/>
      <c r="U335" s="251"/>
      <c r="V335" s="251"/>
      <c r="W335" s="251"/>
      <c r="X335" s="251"/>
      <c r="Y335" s="251"/>
      <c r="Z335" s="251"/>
      <c r="AA335" s="251"/>
      <c r="AB335" s="251"/>
      <c r="AC335" s="251"/>
      <c r="AD335" s="251"/>
      <c r="AE335" s="251"/>
      <c r="AF335" s="251"/>
      <c r="AG335" s="251"/>
      <c r="AH335" s="251"/>
      <c r="AI335" s="251"/>
    </row>
    <row r="336" spans="15:35">
      <c r="O336" s="251"/>
      <c r="P336" s="251"/>
      <c r="Q336" s="251"/>
      <c r="R336" s="251"/>
      <c r="S336" s="251"/>
      <c r="T336" s="251"/>
      <c r="U336" s="251"/>
      <c r="V336" s="251"/>
      <c r="W336" s="251"/>
      <c r="X336" s="251"/>
      <c r="Y336" s="251"/>
      <c r="Z336" s="251"/>
      <c r="AA336" s="251"/>
      <c r="AB336" s="251"/>
      <c r="AC336" s="251"/>
      <c r="AD336" s="251"/>
      <c r="AE336" s="251"/>
      <c r="AF336" s="251"/>
      <c r="AG336" s="251"/>
      <c r="AH336" s="251"/>
      <c r="AI336" s="251"/>
    </row>
    <row r="337" spans="15:35">
      <c r="O337" s="251"/>
      <c r="P337" s="251"/>
      <c r="Q337" s="251"/>
      <c r="R337" s="251"/>
      <c r="S337" s="251"/>
      <c r="T337" s="251"/>
      <c r="U337" s="251"/>
      <c r="V337" s="251"/>
      <c r="W337" s="251"/>
      <c r="X337" s="251"/>
      <c r="Y337" s="251"/>
      <c r="Z337" s="251"/>
      <c r="AA337" s="251"/>
      <c r="AB337" s="251"/>
      <c r="AC337" s="251"/>
      <c r="AD337" s="251"/>
      <c r="AE337" s="251"/>
      <c r="AF337" s="251"/>
      <c r="AG337" s="251"/>
      <c r="AH337" s="251"/>
      <c r="AI337" s="251"/>
    </row>
    <row r="338" spans="15:35">
      <c r="O338" s="251"/>
      <c r="P338" s="251"/>
      <c r="Q338" s="251"/>
      <c r="R338" s="251"/>
      <c r="S338" s="251"/>
      <c r="T338" s="251"/>
      <c r="U338" s="251"/>
      <c r="V338" s="251"/>
      <c r="W338" s="251"/>
      <c r="X338" s="251"/>
      <c r="Y338" s="251"/>
      <c r="Z338" s="251"/>
      <c r="AA338" s="251"/>
      <c r="AB338" s="251"/>
      <c r="AC338" s="251"/>
      <c r="AD338" s="251"/>
      <c r="AE338" s="251"/>
      <c r="AF338" s="251"/>
      <c r="AG338" s="251"/>
      <c r="AH338" s="251"/>
      <c r="AI338" s="251"/>
    </row>
    <row r="339" spans="15:35">
      <c r="O339" s="251"/>
      <c r="P339" s="251"/>
      <c r="Q339" s="251"/>
      <c r="R339" s="251"/>
      <c r="S339" s="251"/>
      <c r="T339" s="251"/>
      <c r="U339" s="251"/>
      <c r="V339" s="251"/>
      <c r="W339" s="251"/>
      <c r="X339" s="251"/>
      <c r="Y339" s="251"/>
      <c r="Z339" s="251"/>
      <c r="AA339" s="251"/>
      <c r="AB339" s="251"/>
      <c r="AC339" s="251"/>
      <c r="AD339" s="251"/>
      <c r="AE339" s="251"/>
      <c r="AF339" s="251"/>
      <c r="AG339" s="251"/>
      <c r="AH339" s="251"/>
      <c r="AI339" s="251"/>
    </row>
    <row r="340" spans="15:35">
      <c r="O340" s="251"/>
      <c r="P340" s="251"/>
      <c r="Q340" s="251"/>
      <c r="R340" s="251"/>
      <c r="S340" s="251"/>
      <c r="T340" s="251"/>
      <c r="U340" s="251"/>
      <c r="V340" s="251"/>
      <c r="W340" s="251"/>
      <c r="X340" s="251"/>
      <c r="Y340" s="251"/>
      <c r="Z340" s="251"/>
      <c r="AA340" s="251"/>
      <c r="AB340" s="251"/>
      <c r="AC340" s="251"/>
      <c r="AD340" s="251"/>
      <c r="AE340" s="251"/>
      <c r="AF340" s="251"/>
      <c r="AG340" s="251"/>
      <c r="AH340" s="251"/>
      <c r="AI340" s="251"/>
    </row>
    <row r="341" spans="15:35">
      <c r="O341" s="251"/>
      <c r="P341" s="251"/>
      <c r="Q341" s="251"/>
      <c r="R341" s="251"/>
      <c r="S341" s="251"/>
      <c r="T341" s="251"/>
      <c r="U341" s="251"/>
      <c r="V341" s="251"/>
      <c r="W341" s="251"/>
      <c r="X341" s="251"/>
      <c r="Y341" s="251"/>
      <c r="Z341" s="251"/>
      <c r="AA341" s="251"/>
      <c r="AB341" s="251"/>
      <c r="AC341" s="251"/>
      <c r="AD341" s="251"/>
      <c r="AE341" s="251"/>
      <c r="AF341" s="251"/>
      <c r="AG341" s="251"/>
      <c r="AH341" s="251"/>
      <c r="AI341" s="251"/>
    </row>
    <row r="342" spans="15:35">
      <c r="O342" s="251"/>
      <c r="P342" s="251"/>
      <c r="Q342" s="251"/>
      <c r="R342" s="251"/>
      <c r="S342" s="251"/>
      <c r="T342" s="251"/>
      <c r="U342" s="251"/>
      <c r="V342" s="251"/>
      <c r="W342" s="251"/>
      <c r="X342" s="251"/>
      <c r="Y342" s="251"/>
      <c r="Z342" s="251"/>
      <c r="AA342" s="251"/>
      <c r="AB342" s="251"/>
      <c r="AC342" s="251"/>
      <c r="AD342" s="251"/>
      <c r="AE342" s="251"/>
      <c r="AF342" s="251"/>
      <c r="AG342" s="251"/>
      <c r="AH342" s="251"/>
      <c r="AI342" s="251"/>
    </row>
    <row r="343" spans="15:35">
      <c r="O343" s="251"/>
      <c r="P343" s="251"/>
      <c r="Q343" s="251"/>
      <c r="R343" s="251"/>
      <c r="S343" s="251"/>
      <c r="T343" s="251"/>
      <c r="U343" s="251"/>
      <c r="V343" s="251"/>
      <c r="W343" s="251"/>
      <c r="X343" s="251"/>
      <c r="Y343" s="251"/>
      <c r="Z343" s="251"/>
      <c r="AA343" s="251"/>
      <c r="AB343" s="251"/>
      <c r="AC343" s="251"/>
      <c r="AD343" s="251"/>
      <c r="AE343" s="251"/>
      <c r="AF343" s="251"/>
      <c r="AG343" s="251"/>
      <c r="AH343" s="251"/>
      <c r="AI343" s="251"/>
    </row>
    <row r="344" spans="15:35">
      <c r="O344" s="251"/>
      <c r="P344" s="251"/>
      <c r="Q344" s="251"/>
      <c r="R344" s="251"/>
      <c r="S344" s="251"/>
      <c r="T344" s="251"/>
      <c r="U344" s="251"/>
      <c r="V344" s="251"/>
      <c r="W344" s="251"/>
      <c r="X344" s="251"/>
      <c r="Y344" s="251"/>
      <c r="Z344" s="251"/>
      <c r="AA344" s="251"/>
      <c r="AB344" s="251"/>
      <c r="AC344" s="251"/>
      <c r="AD344" s="251"/>
      <c r="AE344" s="251"/>
      <c r="AF344" s="251"/>
      <c r="AG344" s="251"/>
      <c r="AH344" s="251"/>
      <c r="AI344" s="251"/>
    </row>
    <row r="345" spans="15:35">
      <c r="O345" s="251"/>
      <c r="P345" s="251"/>
      <c r="Q345" s="251"/>
      <c r="R345" s="251"/>
      <c r="S345" s="251"/>
      <c r="T345" s="251"/>
      <c r="U345" s="251"/>
      <c r="V345" s="251"/>
      <c r="W345" s="251"/>
      <c r="X345" s="251"/>
      <c r="Y345" s="251"/>
      <c r="Z345" s="251"/>
      <c r="AA345" s="251"/>
      <c r="AB345" s="251"/>
      <c r="AC345" s="251"/>
      <c r="AD345" s="251"/>
      <c r="AE345" s="251"/>
      <c r="AF345" s="251"/>
      <c r="AG345" s="251"/>
      <c r="AH345" s="251"/>
      <c r="AI345" s="251"/>
    </row>
    <row r="346" spans="15:35">
      <c r="O346" s="251"/>
      <c r="P346" s="251"/>
      <c r="Q346" s="251"/>
      <c r="R346" s="251"/>
      <c r="S346" s="251"/>
      <c r="T346" s="251"/>
      <c r="U346" s="251"/>
      <c r="V346" s="251"/>
      <c r="W346" s="251"/>
      <c r="X346" s="251"/>
      <c r="Y346" s="251"/>
      <c r="Z346" s="251"/>
      <c r="AA346" s="251"/>
      <c r="AB346" s="251"/>
      <c r="AC346" s="251"/>
      <c r="AD346" s="251"/>
      <c r="AE346" s="251"/>
      <c r="AF346" s="251"/>
      <c r="AG346" s="251"/>
      <c r="AH346" s="251"/>
      <c r="AI346" s="251"/>
    </row>
    <row r="347" spans="15:35">
      <c r="O347" s="251"/>
      <c r="P347" s="251"/>
      <c r="Q347" s="251"/>
      <c r="R347" s="251"/>
      <c r="S347" s="251"/>
      <c r="T347" s="251"/>
      <c r="U347" s="251"/>
      <c r="V347" s="251"/>
      <c r="W347" s="251"/>
      <c r="X347" s="251"/>
      <c r="Y347" s="251"/>
      <c r="Z347" s="251"/>
      <c r="AA347" s="251"/>
      <c r="AB347" s="251"/>
      <c r="AC347" s="251"/>
      <c r="AD347" s="251"/>
      <c r="AE347" s="251"/>
      <c r="AF347" s="251"/>
      <c r="AG347" s="251"/>
      <c r="AH347" s="251"/>
      <c r="AI347" s="251"/>
    </row>
    <row r="348" spans="15:35">
      <c r="O348" s="251"/>
      <c r="P348" s="251"/>
      <c r="Q348" s="251"/>
      <c r="R348" s="251"/>
      <c r="S348" s="251"/>
      <c r="T348" s="251"/>
      <c r="U348" s="251"/>
      <c r="V348" s="251"/>
      <c r="W348" s="251"/>
      <c r="X348" s="251"/>
      <c r="Y348" s="251"/>
      <c r="Z348" s="251"/>
      <c r="AA348" s="251"/>
      <c r="AB348" s="251"/>
      <c r="AC348" s="251"/>
      <c r="AD348" s="251"/>
      <c r="AE348" s="251"/>
      <c r="AF348" s="251"/>
      <c r="AG348" s="251"/>
      <c r="AH348" s="251"/>
      <c r="AI348" s="251"/>
    </row>
    <row r="349" spans="15:35">
      <c r="O349" s="251"/>
      <c r="P349" s="251"/>
      <c r="Q349" s="251"/>
      <c r="R349" s="251"/>
      <c r="S349" s="251"/>
      <c r="T349" s="251"/>
      <c r="U349" s="251"/>
      <c r="V349" s="251"/>
      <c r="W349" s="251"/>
      <c r="X349" s="251"/>
      <c r="Y349" s="251"/>
      <c r="Z349" s="251"/>
      <c r="AA349" s="251"/>
      <c r="AB349" s="251"/>
      <c r="AC349" s="251"/>
      <c r="AD349" s="251"/>
      <c r="AE349" s="251"/>
      <c r="AF349" s="251"/>
      <c r="AG349" s="251"/>
      <c r="AH349" s="251"/>
      <c r="AI349" s="251"/>
    </row>
    <row r="350" spans="15:35">
      <c r="O350" s="251"/>
      <c r="P350" s="251"/>
      <c r="Q350" s="251"/>
      <c r="R350" s="251"/>
      <c r="S350" s="251"/>
      <c r="T350" s="251"/>
      <c r="U350" s="251"/>
      <c r="V350" s="251"/>
      <c r="W350" s="251"/>
      <c r="X350" s="251"/>
      <c r="Y350" s="251"/>
      <c r="Z350" s="251"/>
      <c r="AA350" s="251"/>
      <c r="AB350" s="251"/>
      <c r="AC350" s="251"/>
      <c r="AD350" s="251"/>
      <c r="AE350" s="251"/>
      <c r="AF350" s="251"/>
      <c r="AG350" s="251"/>
      <c r="AH350" s="251"/>
      <c r="AI350" s="251"/>
    </row>
    <row r="351" spans="15:35">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row>
    <row r="352" spans="15:35">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row>
    <row r="353" spans="15:35">
      <c r="O353" s="251"/>
      <c r="P353" s="251"/>
      <c r="Q353" s="251"/>
      <c r="R353" s="251"/>
      <c r="S353" s="251"/>
      <c r="T353" s="251"/>
      <c r="U353" s="251"/>
      <c r="V353" s="251"/>
      <c r="W353" s="251"/>
      <c r="X353" s="251"/>
      <c r="Y353" s="251"/>
      <c r="Z353" s="251"/>
      <c r="AA353" s="251"/>
      <c r="AB353" s="251"/>
      <c r="AC353" s="251"/>
      <c r="AD353" s="251"/>
      <c r="AE353" s="251"/>
      <c r="AF353" s="251"/>
      <c r="AG353" s="251"/>
      <c r="AH353" s="251"/>
      <c r="AI353" s="251"/>
    </row>
    <row r="354" spans="15:35">
      <c r="O354" s="251"/>
      <c r="P354" s="251"/>
      <c r="Q354" s="251"/>
      <c r="R354" s="251"/>
      <c r="S354" s="251"/>
      <c r="T354" s="251"/>
      <c r="U354" s="251"/>
      <c r="V354" s="251"/>
      <c r="W354" s="251"/>
      <c r="X354" s="251"/>
      <c r="Y354" s="251"/>
      <c r="Z354" s="251"/>
      <c r="AA354" s="251"/>
      <c r="AB354" s="251"/>
      <c r="AC354" s="251"/>
      <c r="AD354" s="251"/>
      <c r="AE354" s="251"/>
      <c r="AF354" s="251"/>
      <c r="AG354" s="251"/>
      <c r="AH354" s="251"/>
      <c r="AI354" s="251"/>
    </row>
    <row r="355" spans="15:35">
      <c r="O355" s="251"/>
      <c r="P355" s="251"/>
      <c r="Q355" s="251"/>
      <c r="R355" s="251"/>
      <c r="S355" s="251"/>
      <c r="T355" s="251"/>
      <c r="U355" s="251"/>
      <c r="V355" s="251"/>
      <c r="W355" s="251"/>
      <c r="X355" s="251"/>
      <c r="Y355" s="251"/>
      <c r="Z355" s="251"/>
      <c r="AA355" s="251"/>
      <c r="AB355" s="251"/>
      <c r="AC355" s="251"/>
      <c r="AD355" s="251"/>
      <c r="AE355" s="251"/>
      <c r="AF355" s="251"/>
      <c r="AG355" s="251"/>
      <c r="AH355" s="251"/>
      <c r="AI355" s="251"/>
    </row>
    <row r="356" spans="15:35">
      <c r="O356" s="251"/>
      <c r="P356" s="251"/>
      <c r="Q356" s="251"/>
      <c r="R356" s="251"/>
      <c r="S356" s="251"/>
      <c r="T356" s="251"/>
      <c r="U356" s="251"/>
      <c r="V356" s="251"/>
      <c r="W356" s="251"/>
      <c r="X356" s="251"/>
      <c r="Y356" s="251"/>
      <c r="Z356" s="251"/>
      <c r="AA356" s="251"/>
      <c r="AB356" s="251"/>
      <c r="AC356" s="251"/>
      <c r="AD356" s="251"/>
      <c r="AE356" s="251"/>
      <c r="AF356" s="251"/>
      <c r="AG356" s="251"/>
      <c r="AH356" s="251"/>
      <c r="AI356" s="251"/>
    </row>
    <row r="357" spans="15:35">
      <c r="O357" s="251"/>
      <c r="P357" s="251"/>
      <c r="Q357" s="251"/>
      <c r="R357" s="251"/>
      <c r="S357" s="251"/>
      <c r="T357" s="251"/>
      <c r="U357" s="251"/>
      <c r="V357" s="251"/>
      <c r="W357" s="251"/>
      <c r="X357" s="251"/>
      <c r="Y357" s="251"/>
      <c r="Z357" s="251"/>
      <c r="AA357" s="251"/>
      <c r="AB357" s="251"/>
      <c r="AC357" s="251"/>
      <c r="AD357" s="251"/>
      <c r="AE357" s="251"/>
      <c r="AF357" s="251"/>
      <c r="AG357" s="251"/>
      <c r="AH357" s="251"/>
      <c r="AI357" s="251"/>
    </row>
    <row r="358" spans="15:35">
      <c r="O358" s="251"/>
      <c r="P358" s="251"/>
      <c r="Q358" s="251"/>
      <c r="R358" s="251"/>
      <c r="S358" s="251"/>
      <c r="T358" s="251"/>
      <c r="U358" s="251"/>
      <c r="V358" s="251"/>
      <c r="W358" s="251"/>
      <c r="X358" s="251"/>
      <c r="Y358" s="251"/>
      <c r="Z358" s="251"/>
      <c r="AA358" s="251"/>
      <c r="AB358" s="251"/>
      <c r="AC358" s="251"/>
      <c r="AD358" s="251"/>
      <c r="AE358" s="251"/>
      <c r="AF358" s="251"/>
      <c r="AG358" s="251"/>
      <c r="AH358" s="251"/>
      <c r="AI358" s="251"/>
    </row>
    <row r="359" spans="15:35">
      <c r="O359" s="251"/>
      <c r="P359" s="251"/>
      <c r="Q359" s="251"/>
      <c r="R359" s="251"/>
      <c r="S359" s="251"/>
      <c r="T359" s="251"/>
      <c r="U359" s="251"/>
      <c r="V359" s="251"/>
      <c r="W359" s="251"/>
      <c r="X359" s="251"/>
      <c r="Y359" s="251"/>
      <c r="Z359" s="251"/>
      <c r="AA359" s="251"/>
      <c r="AB359" s="251"/>
      <c r="AC359" s="251"/>
      <c r="AD359" s="251"/>
      <c r="AE359" s="251"/>
      <c r="AF359" s="251"/>
      <c r="AG359" s="251"/>
      <c r="AH359" s="251"/>
      <c r="AI359" s="251"/>
    </row>
    <row r="360" spans="15:35">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row>
    <row r="361" spans="15:35">
      <c r="O361" s="251"/>
      <c r="P361" s="251"/>
      <c r="Q361" s="251"/>
      <c r="R361" s="251"/>
      <c r="S361" s="251"/>
      <c r="T361" s="251"/>
      <c r="U361" s="251"/>
      <c r="V361" s="251"/>
      <c r="W361" s="251"/>
      <c r="X361" s="251"/>
      <c r="Y361" s="251"/>
      <c r="Z361" s="251"/>
      <c r="AA361" s="251"/>
      <c r="AB361" s="251"/>
      <c r="AC361" s="251"/>
      <c r="AD361" s="251"/>
      <c r="AE361" s="251"/>
      <c r="AF361" s="251"/>
      <c r="AG361" s="251"/>
      <c r="AH361" s="251"/>
      <c r="AI361" s="251"/>
    </row>
    <row r="362" spans="15:35">
      <c r="O362" s="251"/>
      <c r="P362" s="251"/>
      <c r="Q362" s="251"/>
      <c r="R362" s="251"/>
      <c r="S362" s="251"/>
      <c r="T362" s="251"/>
      <c r="U362" s="251"/>
      <c r="V362" s="251"/>
      <c r="W362" s="251"/>
      <c r="X362" s="251"/>
      <c r="Y362" s="251"/>
      <c r="Z362" s="251"/>
      <c r="AA362" s="251"/>
      <c r="AB362" s="251"/>
      <c r="AC362" s="251"/>
      <c r="AD362" s="251"/>
      <c r="AE362" s="251"/>
      <c r="AF362" s="251"/>
      <c r="AG362" s="251"/>
      <c r="AH362" s="251"/>
      <c r="AI362" s="251"/>
    </row>
    <row r="363" spans="15:35">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row>
    <row r="364" spans="15:35">
      <c r="O364" s="251"/>
      <c r="P364" s="251"/>
      <c r="Q364" s="251"/>
      <c r="R364" s="251"/>
      <c r="S364" s="251"/>
      <c r="T364" s="251"/>
      <c r="U364" s="251"/>
      <c r="V364" s="251"/>
      <c r="W364" s="251"/>
      <c r="X364" s="251"/>
      <c r="Y364" s="251"/>
      <c r="Z364" s="251"/>
      <c r="AA364" s="251"/>
      <c r="AB364" s="251"/>
      <c r="AC364" s="251"/>
      <c r="AD364" s="251"/>
      <c r="AE364" s="251"/>
      <c r="AF364" s="251"/>
      <c r="AG364" s="251"/>
      <c r="AH364" s="251"/>
      <c r="AI364" s="251"/>
    </row>
    <row r="365" spans="15:35">
      <c r="O365" s="251"/>
      <c r="P365" s="251"/>
      <c r="Q365" s="251"/>
      <c r="R365" s="251"/>
      <c r="S365" s="251"/>
      <c r="T365" s="251"/>
      <c r="U365" s="251"/>
      <c r="V365" s="251"/>
      <c r="W365" s="251"/>
      <c r="X365" s="251"/>
      <c r="Y365" s="251"/>
      <c r="Z365" s="251"/>
      <c r="AA365" s="251"/>
      <c r="AB365" s="251"/>
      <c r="AC365" s="251"/>
      <c r="AD365" s="251"/>
      <c r="AE365" s="251"/>
      <c r="AF365" s="251"/>
      <c r="AG365" s="251"/>
      <c r="AH365" s="251"/>
      <c r="AI365" s="251"/>
    </row>
    <row r="366" spans="15:35">
      <c r="O366" s="251"/>
      <c r="P366" s="251"/>
      <c r="Q366" s="251"/>
      <c r="R366" s="251"/>
      <c r="S366" s="251"/>
      <c r="T366" s="251"/>
      <c r="U366" s="251"/>
      <c r="V366" s="251"/>
      <c r="W366" s="251"/>
      <c r="X366" s="251"/>
      <c r="Y366" s="251"/>
      <c r="Z366" s="251"/>
      <c r="AA366" s="251"/>
      <c r="AB366" s="251"/>
      <c r="AC366" s="251"/>
      <c r="AD366" s="251"/>
      <c r="AE366" s="251"/>
      <c r="AF366" s="251"/>
      <c r="AG366" s="251"/>
      <c r="AH366" s="251"/>
      <c r="AI366" s="251"/>
    </row>
    <row r="367" spans="15:35">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row>
    <row r="368" spans="15:35">
      <c r="O368" s="251"/>
      <c r="P368" s="251"/>
      <c r="Q368" s="251"/>
      <c r="R368" s="251"/>
      <c r="S368" s="251"/>
      <c r="T368" s="251"/>
      <c r="U368" s="251"/>
      <c r="V368" s="251"/>
      <c r="W368" s="251"/>
      <c r="X368" s="251"/>
      <c r="Y368" s="251"/>
      <c r="Z368" s="251"/>
      <c r="AA368" s="251"/>
      <c r="AB368" s="251"/>
      <c r="AC368" s="251"/>
      <c r="AD368" s="251"/>
      <c r="AE368" s="251"/>
      <c r="AF368" s="251"/>
      <c r="AG368" s="251"/>
      <c r="AH368" s="251"/>
      <c r="AI368" s="251"/>
    </row>
    <row r="369" spans="15:35">
      <c r="O369" s="251"/>
      <c r="P369" s="251"/>
      <c r="Q369" s="251"/>
      <c r="R369" s="251"/>
      <c r="S369" s="251"/>
      <c r="T369" s="251"/>
      <c r="U369" s="251"/>
      <c r="V369" s="251"/>
      <c r="W369" s="251"/>
      <c r="X369" s="251"/>
      <c r="Y369" s="251"/>
      <c r="Z369" s="251"/>
      <c r="AA369" s="251"/>
      <c r="AB369" s="251"/>
      <c r="AC369" s="251"/>
      <c r="AD369" s="251"/>
      <c r="AE369" s="251"/>
      <c r="AF369" s="251"/>
      <c r="AG369" s="251"/>
      <c r="AH369" s="251"/>
      <c r="AI369" s="251"/>
    </row>
    <row r="370" spans="15:35">
      <c r="O370" s="251"/>
      <c r="P370" s="251"/>
      <c r="Q370" s="251"/>
      <c r="R370" s="251"/>
      <c r="S370" s="251"/>
      <c r="T370" s="251"/>
      <c r="U370" s="251"/>
      <c r="V370" s="251"/>
      <c r="W370" s="251"/>
      <c r="X370" s="251"/>
      <c r="Y370" s="251"/>
      <c r="Z370" s="251"/>
      <c r="AA370" s="251"/>
      <c r="AB370" s="251"/>
      <c r="AC370" s="251"/>
      <c r="AD370" s="251"/>
      <c r="AE370" s="251"/>
      <c r="AF370" s="251"/>
      <c r="AG370" s="251"/>
      <c r="AH370" s="251"/>
      <c r="AI370" s="251"/>
    </row>
    <row r="371" spans="15:35">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row>
    <row r="372" spans="15:35">
      <c r="O372" s="251"/>
      <c r="P372" s="251"/>
      <c r="Q372" s="251"/>
      <c r="R372" s="251"/>
      <c r="S372" s="251"/>
      <c r="T372" s="251"/>
      <c r="U372" s="251"/>
      <c r="V372" s="251"/>
      <c r="W372" s="251"/>
      <c r="X372" s="251"/>
      <c r="Y372" s="251"/>
      <c r="Z372" s="251"/>
      <c r="AA372" s="251"/>
      <c r="AB372" s="251"/>
      <c r="AC372" s="251"/>
      <c r="AD372" s="251"/>
      <c r="AE372" s="251"/>
      <c r="AF372" s="251"/>
      <c r="AG372" s="251"/>
      <c r="AH372" s="251"/>
      <c r="AI372" s="251"/>
    </row>
    <row r="373" spans="15:35">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row>
    <row r="374" spans="15:35">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row>
    <row r="375" spans="15:35">
      <c r="O375" s="251"/>
      <c r="P375" s="251"/>
      <c r="Q375" s="251"/>
      <c r="R375" s="251"/>
      <c r="S375" s="251"/>
      <c r="T375" s="251"/>
      <c r="U375" s="251"/>
      <c r="V375" s="251"/>
      <c r="W375" s="251"/>
      <c r="X375" s="251"/>
      <c r="Y375" s="251"/>
      <c r="Z375" s="251"/>
      <c r="AA375" s="251"/>
      <c r="AB375" s="251"/>
      <c r="AC375" s="251"/>
      <c r="AD375" s="251"/>
      <c r="AE375" s="251"/>
      <c r="AF375" s="251"/>
      <c r="AG375" s="251"/>
      <c r="AH375" s="251"/>
      <c r="AI375" s="251"/>
    </row>
    <row r="376" spans="15:35">
      <c r="O376" s="251"/>
      <c r="P376" s="251"/>
      <c r="Q376" s="251"/>
      <c r="R376" s="251"/>
      <c r="S376" s="251"/>
      <c r="T376" s="251"/>
      <c r="U376" s="251"/>
      <c r="V376" s="251"/>
      <c r="W376" s="251"/>
      <c r="X376" s="251"/>
      <c r="Y376" s="251"/>
      <c r="Z376" s="251"/>
      <c r="AA376" s="251"/>
      <c r="AB376" s="251"/>
      <c r="AC376" s="251"/>
      <c r="AD376" s="251"/>
      <c r="AE376" s="251"/>
      <c r="AF376" s="251"/>
      <c r="AG376" s="251"/>
      <c r="AH376" s="251"/>
      <c r="AI376" s="251"/>
    </row>
    <row r="377" spans="15:35">
      <c r="O377" s="251"/>
      <c r="P377" s="251"/>
      <c r="Q377" s="251"/>
      <c r="R377" s="251"/>
      <c r="S377" s="251"/>
      <c r="T377" s="251"/>
      <c r="U377" s="251"/>
      <c r="V377" s="251"/>
      <c r="W377" s="251"/>
      <c r="X377" s="251"/>
      <c r="Y377" s="251"/>
      <c r="Z377" s="251"/>
      <c r="AA377" s="251"/>
      <c r="AB377" s="251"/>
      <c r="AC377" s="251"/>
      <c r="AD377" s="251"/>
      <c r="AE377" s="251"/>
      <c r="AF377" s="251"/>
      <c r="AG377" s="251"/>
      <c r="AH377" s="251"/>
      <c r="AI377" s="251"/>
    </row>
    <row r="378" spans="15:35">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row>
    <row r="379" spans="15:35">
      <c r="O379" s="251"/>
      <c r="P379" s="251"/>
      <c r="Q379" s="251"/>
      <c r="R379" s="251"/>
      <c r="S379" s="251"/>
      <c r="T379" s="251"/>
      <c r="U379" s="251"/>
      <c r="V379" s="251"/>
      <c r="W379" s="251"/>
      <c r="X379" s="251"/>
      <c r="Y379" s="251"/>
      <c r="Z379" s="251"/>
      <c r="AA379" s="251"/>
      <c r="AB379" s="251"/>
      <c r="AC379" s="251"/>
      <c r="AD379" s="251"/>
      <c r="AE379" s="251"/>
      <c r="AF379" s="251"/>
      <c r="AG379" s="251"/>
      <c r="AH379" s="251"/>
      <c r="AI379" s="251"/>
    </row>
    <row r="380" spans="15:35">
      <c r="O380" s="251"/>
      <c r="P380" s="251"/>
      <c r="Q380" s="251"/>
      <c r="R380" s="251"/>
      <c r="S380" s="251"/>
      <c r="T380" s="251"/>
      <c r="U380" s="251"/>
      <c r="V380" s="251"/>
      <c r="W380" s="251"/>
      <c r="X380" s="251"/>
      <c r="Y380" s="251"/>
      <c r="Z380" s="251"/>
      <c r="AA380" s="251"/>
      <c r="AB380" s="251"/>
      <c r="AC380" s="251"/>
      <c r="AD380" s="251"/>
      <c r="AE380" s="251"/>
      <c r="AF380" s="251"/>
      <c r="AG380" s="251"/>
      <c r="AH380" s="251"/>
      <c r="AI380" s="251"/>
    </row>
    <row r="381" spans="15:35">
      <c r="O381" s="251"/>
      <c r="P381" s="251"/>
      <c r="Q381" s="251"/>
      <c r="R381" s="251"/>
      <c r="S381" s="251"/>
      <c r="T381" s="251"/>
      <c r="U381" s="251"/>
      <c r="V381" s="251"/>
      <c r="W381" s="251"/>
      <c r="X381" s="251"/>
      <c r="Y381" s="251"/>
      <c r="Z381" s="251"/>
      <c r="AA381" s="251"/>
      <c r="AB381" s="251"/>
      <c r="AC381" s="251"/>
      <c r="AD381" s="251"/>
      <c r="AE381" s="251"/>
      <c r="AF381" s="251"/>
      <c r="AG381" s="251"/>
      <c r="AH381" s="251"/>
      <c r="AI381" s="251"/>
    </row>
    <row r="382" spans="15:35">
      <c r="O382" s="251"/>
      <c r="P382" s="251"/>
      <c r="Q382" s="251"/>
      <c r="R382" s="251"/>
      <c r="S382" s="251"/>
      <c r="T382" s="251"/>
      <c r="U382" s="251"/>
      <c r="V382" s="251"/>
      <c r="W382" s="251"/>
      <c r="X382" s="251"/>
      <c r="Y382" s="251"/>
      <c r="Z382" s="251"/>
      <c r="AA382" s="251"/>
      <c r="AB382" s="251"/>
      <c r="AC382" s="251"/>
      <c r="AD382" s="251"/>
      <c r="AE382" s="251"/>
      <c r="AF382" s="251"/>
      <c r="AG382" s="251"/>
      <c r="AH382" s="251"/>
      <c r="AI382" s="251"/>
    </row>
    <row r="383" spans="15:35">
      <c r="O383" s="251"/>
      <c r="P383" s="251"/>
      <c r="Q383" s="251"/>
      <c r="R383" s="251"/>
      <c r="S383" s="251"/>
      <c r="T383" s="251"/>
      <c r="U383" s="251"/>
      <c r="V383" s="251"/>
      <c r="W383" s="251"/>
      <c r="X383" s="251"/>
      <c r="Y383" s="251"/>
      <c r="Z383" s="251"/>
      <c r="AA383" s="251"/>
      <c r="AB383" s="251"/>
      <c r="AC383" s="251"/>
      <c r="AD383" s="251"/>
      <c r="AE383" s="251"/>
      <c r="AF383" s="251"/>
      <c r="AG383" s="251"/>
      <c r="AH383" s="251"/>
      <c r="AI383" s="251"/>
    </row>
    <row r="384" spans="15:35">
      <c r="O384" s="251"/>
      <c r="P384" s="251"/>
      <c r="Q384" s="251"/>
      <c r="R384" s="251"/>
      <c r="S384" s="251"/>
      <c r="T384" s="251"/>
      <c r="U384" s="251"/>
      <c r="V384" s="251"/>
      <c r="W384" s="251"/>
      <c r="X384" s="251"/>
      <c r="Y384" s="251"/>
      <c r="Z384" s="251"/>
      <c r="AA384" s="251"/>
      <c r="AB384" s="251"/>
      <c r="AC384" s="251"/>
      <c r="AD384" s="251"/>
      <c r="AE384" s="251"/>
      <c r="AF384" s="251"/>
      <c r="AG384" s="251"/>
      <c r="AH384" s="251"/>
      <c r="AI384" s="251"/>
    </row>
    <row r="385" spans="15:35">
      <c r="O385" s="251"/>
      <c r="P385" s="251"/>
      <c r="Q385" s="251"/>
      <c r="R385" s="251"/>
      <c r="S385" s="251"/>
      <c r="T385" s="251"/>
      <c r="U385" s="251"/>
      <c r="V385" s="251"/>
      <c r="W385" s="251"/>
      <c r="X385" s="251"/>
      <c r="Y385" s="251"/>
      <c r="Z385" s="251"/>
      <c r="AA385" s="251"/>
      <c r="AB385" s="251"/>
      <c r="AC385" s="251"/>
      <c r="AD385" s="251"/>
      <c r="AE385" s="251"/>
      <c r="AF385" s="251"/>
      <c r="AG385" s="251"/>
      <c r="AH385" s="251"/>
      <c r="AI385" s="251"/>
    </row>
    <row r="386" spans="15:35">
      <c r="O386" s="251"/>
      <c r="P386" s="251"/>
      <c r="Q386" s="251"/>
      <c r="R386" s="251"/>
      <c r="S386" s="251"/>
      <c r="T386" s="251"/>
      <c r="U386" s="251"/>
      <c r="V386" s="251"/>
      <c r="W386" s="251"/>
      <c r="X386" s="251"/>
      <c r="Y386" s="251"/>
      <c r="Z386" s="251"/>
      <c r="AA386" s="251"/>
      <c r="AB386" s="251"/>
      <c r="AC386" s="251"/>
      <c r="AD386" s="251"/>
      <c r="AE386" s="251"/>
      <c r="AF386" s="251"/>
      <c r="AG386" s="251"/>
      <c r="AH386" s="251"/>
      <c r="AI386" s="251"/>
    </row>
    <row r="387" spans="15:35">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row>
    <row r="388" spans="15:35">
      <c r="O388" s="251"/>
      <c r="P388" s="251"/>
      <c r="Q388" s="251"/>
      <c r="R388" s="251"/>
      <c r="S388" s="251"/>
      <c r="T388" s="251"/>
      <c r="U388" s="251"/>
      <c r="V388" s="251"/>
      <c r="W388" s="251"/>
      <c r="X388" s="251"/>
      <c r="Y388" s="251"/>
      <c r="Z388" s="251"/>
      <c r="AA388" s="251"/>
      <c r="AB388" s="251"/>
      <c r="AC388" s="251"/>
      <c r="AD388" s="251"/>
      <c r="AE388" s="251"/>
      <c r="AF388" s="251"/>
      <c r="AG388" s="251"/>
      <c r="AH388" s="251"/>
      <c r="AI388" s="251"/>
    </row>
    <row r="389" spans="15:35">
      <c r="O389" s="251"/>
      <c r="P389" s="251"/>
      <c r="Q389" s="251"/>
      <c r="R389" s="251"/>
      <c r="S389" s="251"/>
      <c r="T389" s="251"/>
      <c r="U389" s="251"/>
      <c r="V389" s="251"/>
      <c r="W389" s="251"/>
      <c r="X389" s="251"/>
      <c r="Y389" s="251"/>
      <c r="Z389" s="251"/>
      <c r="AA389" s="251"/>
      <c r="AB389" s="251"/>
      <c r="AC389" s="251"/>
      <c r="AD389" s="251"/>
      <c r="AE389" s="251"/>
      <c r="AF389" s="251"/>
      <c r="AG389" s="251"/>
      <c r="AH389" s="251"/>
      <c r="AI389" s="251"/>
    </row>
    <row r="390" spans="15:35">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row>
    <row r="391" spans="15:35">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row>
    <row r="392" spans="15:35">
      <c r="O392" s="251"/>
      <c r="P392" s="251"/>
      <c r="Q392" s="251"/>
      <c r="R392" s="251"/>
      <c r="S392" s="251"/>
      <c r="T392" s="251"/>
      <c r="U392" s="251"/>
      <c r="V392" s="251"/>
      <c r="W392" s="251"/>
      <c r="X392" s="251"/>
      <c r="Y392" s="251"/>
      <c r="Z392" s="251"/>
      <c r="AA392" s="251"/>
      <c r="AB392" s="251"/>
      <c r="AC392" s="251"/>
      <c r="AD392" s="251"/>
      <c r="AE392" s="251"/>
      <c r="AF392" s="251"/>
      <c r="AG392" s="251"/>
      <c r="AH392" s="251"/>
      <c r="AI392" s="251"/>
    </row>
    <row r="393" spans="15:35">
      <c r="O393" s="251"/>
      <c r="P393" s="251"/>
      <c r="Q393" s="251"/>
      <c r="R393" s="251"/>
      <c r="S393" s="251"/>
      <c r="T393" s="251"/>
      <c r="U393" s="251"/>
      <c r="V393" s="251"/>
      <c r="W393" s="251"/>
      <c r="X393" s="251"/>
      <c r="Y393" s="251"/>
      <c r="Z393" s="251"/>
      <c r="AA393" s="251"/>
      <c r="AB393" s="251"/>
      <c r="AC393" s="251"/>
      <c r="AD393" s="251"/>
      <c r="AE393" s="251"/>
      <c r="AF393" s="251"/>
      <c r="AG393" s="251"/>
      <c r="AH393" s="251"/>
      <c r="AI393" s="251"/>
    </row>
    <row r="394" spans="15:35">
      <c r="O394" s="251"/>
      <c r="P394" s="251"/>
      <c r="Q394" s="251"/>
      <c r="R394" s="251"/>
      <c r="S394" s="251"/>
      <c r="T394" s="251"/>
      <c r="U394" s="251"/>
      <c r="V394" s="251"/>
      <c r="W394" s="251"/>
      <c r="X394" s="251"/>
      <c r="Y394" s="251"/>
      <c r="Z394" s="251"/>
      <c r="AA394" s="251"/>
      <c r="AB394" s="251"/>
      <c r="AC394" s="251"/>
      <c r="AD394" s="251"/>
      <c r="AE394" s="251"/>
      <c r="AF394" s="251"/>
      <c r="AG394" s="251"/>
      <c r="AH394" s="251"/>
      <c r="AI394" s="251"/>
    </row>
    <row r="395" spans="15:35">
      <c r="O395" s="251"/>
      <c r="P395" s="251"/>
      <c r="Q395" s="251"/>
      <c r="R395" s="251"/>
      <c r="S395" s="251"/>
      <c r="T395" s="251"/>
      <c r="U395" s="251"/>
      <c r="V395" s="251"/>
      <c r="W395" s="251"/>
      <c r="X395" s="251"/>
      <c r="Y395" s="251"/>
      <c r="Z395" s="251"/>
      <c r="AA395" s="251"/>
      <c r="AB395" s="251"/>
      <c r="AC395" s="251"/>
      <c r="AD395" s="251"/>
      <c r="AE395" s="251"/>
      <c r="AF395" s="251"/>
      <c r="AG395" s="251"/>
      <c r="AH395" s="251"/>
      <c r="AI395" s="251"/>
    </row>
    <row r="396" spans="15:35">
      <c r="O396" s="251"/>
      <c r="P396" s="251"/>
      <c r="Q396" s="251"/>
      <c r="R396" s="251"/>
      <c r="S396" s="251"/>
      <c r="T396" s="251"/>
      <c r="U396" s="251"/>
      <c r="V396" s="251"/>
      <c r="W396" s="251"/>
      <c r="X396" s="251"/>
      <c r="Y396" s="251"/>
      <c r="Z396" s="251"/>
      <c r="AA396" s="251"/>
      <c r="AB396" s="251"/>
      <c r="AC396" s="251"/>
      <c r="AD396" s="251"/>
      <c r="AE396" s="251"/>
      <c r="AF396" s="251"/>
      <c r="AG396" s="251"/>
      <c r="AH396" s="251"/>
      <c r="AI396" s="251"/>
    </row>
    <row r="397" spans="15:35">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row>
    <row r="398" spans="15:35">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row>
    <row r="399" spans="15:35">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row>
    <row r="400" spans="15:35">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row>
    <row r="401" spans="15:35">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row>
    <row r="402" spans="15:35">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row>
    <row r="403" spans="15:35">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row>
    <row r="404" spans="15:35">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row>
    <row r="405" spans="15:35">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row>
    <row r="406" spans="15:35">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row>
    <row r="407" spans="15:35">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row>
    <row r="408" spans="15:35">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row>
  </sheetData>
  <mergeCells count="9">
    <mergeCell ref="A4:S9"/>
    <mergeCell ref="T11:V11"/>
    <mergeCell ref="Q11:S11"/>
    <mergeCell ref="K11:M11"/>
    <mergeCell ref="N11:P11"/>
    <mergeCell ref="A11:A12"/>
    <mergeCell ref="B11:D11"/>
    <mergeCell ref="E11:G11"/>
    <mergeCell ref="H11:J11"/>
  </mergeCells>
  <phoneticPr fontId="0" type="noConversion"/>
  <pageMargins left="0.75" right="0.75" top="1" bottom="1" header="0.5" footer="0.5"/>
  <pageSetup scale="39" orientation="landscape" r:id="rId1"/>
  <headerFooter alignWithMargins="0">
    <oddFooter>&amp;C&amp;14B-&amp;P-4</oddFooter>
  </headerFooter>
  <ignoredErrors>
    <ignoredError sqref="D29:P29 R29:V29"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C164"/>
  <sheetViews>
    <sheetView zoomScaleNormal="100" workbookViewId="0"/>
  </sheetViews>
  <sheetFormatPr defaultRowHeight="12.75"/>
  <cols>
    <col min="1" max="1" width="13.28515625" style="37" customWidth="1"/>
    <col min="2" max="2" width="11" style="37" customWidth="1"/>
    <col min="3" max="3" width="11.85546875" style="37" bestFit="1" customWidth="1"/>
    <col min="4" max="4" width="9.28515625" style="37" bestFit="1" customWidth="1"/>
    <col min="5" max="5" width="9.28515625" style="37" customWidth="1"/>
    <col min="6" max="6" width="9.140625" style="37" customWidth="1"/>
    <col min="7" max="7" width="8.28515625" style="37" customWidth="1"/>
    <col min="8" max="8" width="9.42578125" style="37" customWidth="1"/>
    <col min="9" max="9" width="8.85546875" style="37" customWidth="1"/>
    <col min="10" max="10" width="9" style="37" customWidth="1"/>
    <col min="11" max="11" width="9.28515625" style="37" customWidth="1"/>
    <col min="12" max="12" width="8.85546875" style="37" bestFit="1" customWidth="1"/>
    <col min="13" max="13" width="9.28515625" style="37" bestFit="1" customWidth="1"/>
    <col min="14" max="15" width="9" style="37" customWidth="1"/>
    <col min="16" max="16" width="8.28515625" style="37" customWidth="1"/>
    <col min="17" max="18" width="9.28515625" style="37" bestFit="1" customWidth="1"/>
    <col min="19" max="19" width="8.42578125" style="37" customWidth="1"/>
    <col min="20" max="21" width="13.85546875" style="37" customWidth="1"/>
    <col min="22" max="22" width="8.42578125" style="37" customWidth="1"/>
    <col min="23" max="16384" width="9.140625" style="37"/>
  </cols>
  <sheetData>
    <row r="1" spans="1:22" ht="26.25">
      <c r="A1" s="227" t="s">
        <v>165</v>
      </c>
    </row>
    <row r="2" spans="1:22" ht="18">
      <c r="A2" s="32" t="s">
        <v>186</v>
      </c>
      <c r="B2" s="33"/>
      <c r="C2" s="33"/>
      <c r="D2" s="33"/>
      <c r="E2" s="33"/>
      <c r="F2" s="33"/>
      <c r="G2" s="33"/>
      <c r="H2" s="33"/>
      <c r="I2" s="33"/>
      <c r="J2" s="33"/>
      <c r="K2" s="33"/>
      <c r="L2" s="33"/>
      <c r="M2" s="33"/>
      <c r="N2" s="33"/>
      <c r="O2" s="33"/>
      <c r="P2" s="33"/>
    </row>
    <row r="3" spans="1:22" ht="15" customHeight="1">
      <c r="A3" s="39"/>
      <c r="B3" s="33"/>
      <c r="C3" s="33"/>
      <c r="D3" s="33"/>
      <c r="E3" s="33"/>
      <c r="F3" s="33"/>
      <c r="G3" s="33"/>
      <c r="H3" s="33"/>
      <c r="I3" s="33"/>
      <c r="J3" s="33"/>
      <c r="K3" s="33"/>
      <c r="L3" s="33"/>
      <c r="M3" s="33"/>
      <c r="N3" s="33"/>
      <c r="O3" s="33"/>
      <c r="P3" s="33"/>
    </row>
    <row r="4" spans="1:22" ht="15" customHeight="1">
      <c r="A4" s="542" t="s">
        <v>187</v>
      </c>
      <c r="B4" s="542"/>
      <c r="C4" s="542"/>
      <c r="D4" s="542"/>
      <c r="E4" s="542"/>
      <c r="F4" s="542"/>
      <c r="G4" s="542"/>
      <c r="H4" s="542"/>
      <c r="I4" s="542"/>
      <c r="J4" s="542"/>
      <c r="K4" s="542"/>
      <c r="L4" s="224"/>
      <c r="M4" s="224"/>
      <c r="N4" s="224"/>
      <c r="O4" s="224"/>
      <c r="P4" s="224"/>
    </row>
    <row r="5" spans="1:22" ht="15" thickBot="1">
      <c r="A5" s="107"/>
      <c r="B5" s="107"/>
      <c r="C5" s="107"/>
      <c r="D5" s="107"/>
      <c r="E5" s="107"/>
      <c r="F5" s="107"/>
      <c r="G5" s="107"/>
      <c r="H5" s="107"/>
      <c r="I5" s="107"/>
      <c r="J5" s="107"/>
      <c r="K5" s="107"/>
      <c r="L5" s="107"/>
      <c r="M5" s="107"/>
      <c r="N5" s="107"/>
      <c r="O5" s="107"/>
      <c r="P5" s="107"/>
    </row>
    <row r="6" spans="1:22" s="182" customFormat="1" ht="12.75" customHeight="1" thickBot="1">
      <c r="A6" s="543" t="s">
        <v>8</v>
      </c>
      <c r="B6" s="562" t="s">
        <v>13</v>
      </c>
      <c r="C6" s="563"/>
      <c r="D6" s="564"/>
      <c r="E6" s="562" t="s">
        <v>112</v>
      </c>
      <c r="F6" s="563"/>
      <c r="G6" s="564"/>
      <c r="H6" s="562" t="s">
        <v>114</v>
      </c>
      <c r="I6" s="563"/>
      <c r="J6" s="564"/>
      <c r="K6" s="562" t="s">
        <v>111</v>
      </c>
      <c r="L6" s="563"/>
      <c r="M6" s="564"/>
      <c r="N6" s="562" t="s">
        <v>113</v>
      </c>
      <c r="O6" s="563"/>
      <c r="P6" s="564"/>
      <c r="Q6" s="562" t="s">
        <v>115</v>
      </c>
      <c r="R6" s="563"/>
      <c r="S6" s="564"/>
      <c r="T6" s="562" t="s">
        <v>7</v>
      </c>
      <c r="U6" s="563"/>
      <c r="V6" s="564"/>
    </row>
    <row r="7" spans="1:22" s="182" customFormat="1" ht="30" customHeight="1" thickBot="1">
      <c r="A7" s="544"/>
      <c r="B7" s="318" t="s">
        <v>16</v>
      </c>
      <c r="C7" s="231" t="s">
        <v>10</v>
      </c>
      <c r="D7" s="232" t="s">
        <v>17</v>
      </c>
      <c r="E7" s="318" t="s">
        <v>16</v>
      </c>
      <c r="F7" s="231" t="s">
        <v>10</v>
      </c>
      <c r="G7" s="232" t="s">
        <v>17</v>
      </c>
      <c r="H7" s="318" t="s">
        <v>16</v>
      </c>
      <c r="I7" s="231" t="s">
        <v>10</v>
      </c>
      <c r="J7" s="232" t="s">
        <v>17</v>
      </c>
      <c r="K7" s="318" t="s">
        <v>16</v>
      </c>
      <c r="L7" s="231" t="s">
        <v>10</v>
      </c>
      <c r="M7" s="232" t="s">
        <v>17</v>
      </c>
      <c r="N7" s="318" t="s">
        <v>16</v>
      </c>
      <c r="O7" s="231" t="s">
        <v>10</v>
      </c>
      <c r="P7" s="232" t="s">
        <v>17</v>
      </c>
      <c r="Q7" s="318" t="s">
        <v>16</v>
      </c>
      <c r="R7" s="231" t="s">
        <v>10</v>
      </c>
      <c r="S7" s="232" t="s">
        <v>17</v>
      </c>
      <c r="T7" s="318" t="s">
        <v>16</v>
      </c>
      <c r="U7" s="231" t="s">
        <v>10</v>
      </c>
      <c r="V7" s="232" t="s">
        <v>17</v>
      </c>
    </row>
    <row r="8" spans="1:22">
      <c r="A8" s="348">
        <v>2000</v>
      </c>
      <c r="B8" s="248">
        <v>114265</v>
      </c>
      <c r="C8" s="262">
        <v>134794</v>
      </c>
      <c r="D8" s="247">
        <f t="shared" ref="D8:D23" si="0">IF(C8=0, "NA", B8/C8)</f>
        <v>0.847700936243453</v>
      </c>
      <c r="E8" s="248">
        <v>18791</v>
      </c>
      <c r="F8" s="262">
        <v>21991</v>
      </c>
      <c r="G8" s="247">
        <f t="shared" ref="G8:G23" si="1">IF(F8=0, "NA", E8/F8)</f>
        <v>0.85448592606066121</v>
      </c>
      <c r="H8" s="248"/>
      <c r="I8" s="262"/>
      <c r="J8" s="247"/>
      <c r="K8" s="248">
        <v>235</v>
      </c>
      <c r="L8" s="262">
        <v>259</v>
      </c>
      <c r="M8" s="247">
        <f t="shared" ref="M8:M23" si="2">IF(L8=0, "NA", K8/L8)</f>
        <v>0.9073359073359073</v>
      </c>
      <c r="N8" s="248">
        <v>10</v>
      </c>
      <c r="O8" s="262">
        <v>11</v>
      </c>
      <c r="P8" s="247">
        <f t="shared" ref="P8:P23" si="3">IF(O8=0, "NA", N8/O8)</f>
        <v>0.90909090909090906</v>
      </c>
      <c r="Q8" s="248"/>
      <c r="R8" s="262"/>
      <c r="S8" s="247"/>
      <c r="T8" s="248">
        <f t="shared" ref="T8:T23" si="4">SUM(Q8,N8,K8,H8,E8,B8)</f>
        <v>133301</v>
      </c>
      <c r="U8" s="262">
        <f t="shared" ref="U8:U23" si="5">SUM(R8,O8,L8,I8,F8,C8)</f>
        <v>157055</v>
      </c>
      <c r="V8" s="247">
        <f t="shared" ref="V8:V23" si="6">IF(U8=0, "NA", T8/U8)</f>
        <v>0.84875362134284171</v>
      </c>
    </row>
    <row r="9" spans="1:22">
      <c r="A9" s="348">
        <v>2001</v>
      </c>
      <c r="B9" s="229">
        <v>126035</v>
      </c>
      <c r="C9" s="257">
        <v>151552</v>
      </c>
      <c r="D9" s="34">
        <f t="shared" si="0"/>
        <v>0.83162874788851349</v>
      </c>
      <c r="E9" s="229">
        <v>21097</v>
      </c>
      <c r="F9" s="257">
        <v>25576</v>
      </c>
      <c r="G9" s="34">
        <f t="shared" si="1"/>
        <v>0.82487488270253362</v>
      </c>
      <c r="H9" s="229"/>
      <c r="I9" s="257"/>
      <c r="J9" s="34"/>
      <c r="K9" s="229">
        <v>209</v>
      </c>
      <c r="L9" s="257">
        <v>224</v>
      </c>
      <c r="M9" s="34">
        <f t="shared" si="2"/>
        <v>0.9330357142857143</v>
      </c>
      <c r="N9" s="229">
        <v>0</v>
      </c>
      <c r="O9" s="257">
        <v>3</v>
      </c>
      <c r="P9" s="34">
        <f t="shared" si="3"/>
        <v>0</v>
      </c>
      <c r="Q9" s="229"/>
      <c r="R9" s="257"/>
      <c r="S9" s="34"/>
      <c r="T9" s="229">
        <f t="shared" si="4"/>
        <v>147341</v>
      </c>
      <c r="U9" s="257">
        <f t="shared" si="5"/>
        <v>177355</v>
      </c>
      <c r="V9" s="34">
        <f t="shared" si="6"/>
        <v>0.83076879704547379</v>
      </c>
    </row>
    <row r="10" spans="1:22">
      <c r="A10" s="348">
        <v>2002</v>
      </c>
      <c r="B10" s="229">
        <v>154753</v>
      </c>
      <c r="C10" s="257">
        <v>178988</v>
      </c>
      <c r="D10" s="34">
        <f t="shared" si="0"/>
        <v>0.8645998614432252</v>
      </c>
      <c r="E10" s="229">
        <v>27795</v>
      </c>
      <c r="F10" s="257">
        <v>32111</v>
      </c>
      <c r="G10" s="34">
        <f t="shared" si="1"/>
        <v>0.86559123041948238</v>
      </c>
      <c r="H10" s="229"/>
      <c r="I10" s="257"/>
      <c r="J10" s="34"/>
      <c r="K10" s="229">
        <v>370</v>
      </c>
      <c r="L10" s="257">
        <v>398</v>
      </c>
      <c r="M10" s="34">
        <f t="shared" si="2"/>
        <v>0.92964824120603018</v>
      </c>
      <c r="N10" s="229">
        <v>2</v>
      </c>
      <c r="O10" s="257">
        <v>2</v>
      </c>
      <c r="P10" s="34">
        <f t="shared" si="3"/>
        <v>1</v>
      </c>
      <c r="Q10" s="229"/>
      <c r="R10" s="257"/>
      <c r="S10" s="34"/>
      <c r="T10" s="229">
        <f t="shared" si="4"/>
        <v>182920</v>
      </c>
      <c r="U10" s="257">
        <f t="shared" si="5"/>
        <v>211499</v>
      </c>
      <c r="V10" s="34">
        <f t="shared" si="6"/>
        <v>0.86487406559841895</v>
      </c>
    </row>
    <row r="11" spans="1:22">
      <c r="A11" s="348">
        <v>2003</v>
      </c>
      <c r="B11" s="229">
        <v>180050</v>
      </c>
      <c r="C11" s="257">
        <v>202228</v>
      </c>
      <c r="D11" s="34">
        <f t="shared" si="0"/>
        <v>0.89033170480843404</v>
      </c>
      <c r="E11" s="229">
        <v>31992</v>
      </c>
      <c r="F11" s="257">
        <v>36303</v>
      </c>
      <c r="G11" s="34">
        <f t="shared" si="1"/>
        <v>0.8812494835137592</v>
      </c>
      <c r="H11" s="229"/>
      <c r="I11" s="257"/>
      <c r="J11" s="34"/>
      <c r="K11" s="229">
        <v>440</v>
      </c>
      <c r="L11" s="257">
        <v>474</v>
      </c>
      <c r="M11" s="34">
        <f t="shared" si="2"/>
        <v>0.92827004219409281</v>
      </c>
      <c r="N11" s="229">
        <v>3</v>
      </c>
      <c r="O11" s="257">
        <v>3</v>
      </c>
      <c r="P11" s="34">
        <f t="shared" si="3"/>
        <v>1</v>
      </c>
      <c r="Q11" s="229"/>
      <c r="R11" s="257"/>
      <c r="S11" s="34"/>
      <c r="T11" s="229">
        <f t="shared" si="4"/>
        <v>212485</v>
      </c>
      <c r="U11" s="257">
        <f t="shared" si="5"/>
        <v>239008</v>
      </c>
      <c r="V11" s="34">
        <f t="shared" si="6"/>
        <v>0.88902881911902532</v>
      </c>
    </row>
    <row r="12" spans="1:22">
      <c r="A12" s="348">
        <v>2004</v>
      </c>
      <c r="B12" s="229">
        <v>205429</v>
      </c>
      <c r="C12" s="257">
        <v>224741</v>
      </c>
      <c r="D12" s="34">
        <f t="shared" si="0"/>
        <v>0.91406997388104527</v>
      </c>
      <c r="E12" s="229">
        <v>40341</v>
      </c>
      <c r="F12" s="257">
        <v>44612</v>
      </c>
      <c r="G12" s="34">
        <f t="shared" si="1"/>
        <v>0.90426342688065986</v>
      </c>
      <c r="H12" s="229"/>
      <c r="I12" s="257"/>
      <c r="J12" s="34"/>
      <c r="K12" s="229">
        <v>167</v>
      </c>
      <c r="L12" s="257">
        <v>178</v>
      </c>
      <c r="M12" s="34">
        <f t="shared" si="2"/>
        <v>0.9382022471910112</v>
      </c>
      <c r="N12" s="229">
        <v>5</v>
      </c>
      <c r="O12" s="257">
        <v>5</v>
      </c>
      <c r="P12" s="34">
        <f t="shared" si="3"/>
        <v>1</v>
      </c>
      <c r="Q12" s="229"/>
      <c r="R12" s="257"/>
      <c r="S12" s="34"/>
      <c r="T12" s="229">
        <f t="shared" si="4"/>
        <v>245942</v>
      </c>
      <c r="U12" s="257">
        <f t="shared" si="5"/>
        <v>269536</v>
      </c>
      <c r="V12" s="34">
        <f t="shared" si="6"/>
        <v>0.91246438323637657</v>
      </c>
    </row>
    <row r="13" spans="1:22">
      <c r="A13" s="348">
        <v>2005</v>
      </c>
      <c r="B13" s="229">
        <v>225089</v>
      </c>
      <c r="C13" s="257">
        <v>242385</v>
      </c>
      <c r="D13" s="34">
        <f t="shared" si="0"/>
        <v>0.92864244899643134</v>
      </c>
      <c r="E13" s="229">
        <v>39198</v>
      </c>
      <c r="F13" s="257">
        <v>42535</v>
      </c>
      <c r="G13" s="34">
        <f t="shared" si="1"/>
        <v>0.92154696132596681</v>
      </c>
      <c r="H13" s="229"/>
      <c r="I13" s="257"/>
      <c r="J13" s="34"/>
      <c r="K13" s="229">
        <v>308</v>
      </c>
      <c r="L13" s="257">
        <v>328</v>
      </c>
      <c r="M13" s="34">
        <f t="shared" si="2"/>
        <v>0.93902439024390238</v>
      </c>
      <c r="N13" s="229">
        <v>10</v>
      </c>
      <c r="O13" s="257">
        <v>10</v>
      </c>
      <c r="P13" s="34">
        <f t="shared" si="3"/>
        <v>1</v>
      </c>
      <c r="Q13" s="229"/>
      <c r="R13" s="257"/>
      <c r="S13" s="34"/>
      <c r="T13" s="229">
        <f t="shared" si="4"/>
        <v>264605</v>
      </c>
      <c r="U13" s="257">
        <f t="shared" si="5"/>
        <v>285258</v>
      </c>
      <c r="V13" s="34">
        <f t="shared" si="6"/>
        <v>0.9275988754040202</v>
      </c>
    </row>
    <row r="14" spans="1:22">
      <c r="A14" s="348">
        <v>2006</v>
      </c>
      <c r="B14" s="229">
        <v>220837</v>
      </c>
      <c r="C14" s="257">
        <v>234749</v>
      </c>
      <c r="D14" s="34">
        <f t="shared" si="0"/>
        <v>0.9407367017537881</v>
      </c>
      <c r="E14" s="229">
        <v>36103</v>
      </c>
      <c r="F14" s="257">
        <v>38588</v>
      </c>
      <c r="G14" s="34">
        <f t="shared" si="1"/>
        <v>0.93560174147403341</v>
      </c>
      <c r="H14" s="229"/>
      <c r="I14" s="257"/>
      <c r="J14" s="34"/>
      <c r="K14" s="229">
        <v>303</v>
      </c>
      <c r="L14" s="257">
        <v>316</v>
      </c>
      <c r="M14" s="34">
        <f t="shared" si="2"/>
        <v>0.95886075949367089</v>
      </c>
      <c r="N14" s="229">
        <v>19</v>
      </c>
      <c r="O14" s="257">
        <v>19</v>
      </c>
      <c r="P14" s="34">
        <f t="shared" si="3"/>
        <v>1</v>
      </c>
      <c r="Q14" s="229"/>
      <c r="R14" s="257"/>
      <c r="S14" s="34"/>
      <c r="T14" s="229">
        <f t="shared" si="4"/>
        <v>257262</v>
      </c>
      <c r="U14" s="257">
        <f t="shared" si="5"/>
        <v>273672</v>
      </c>
      <c r="V14" s="34">
        <f t="shared" si="6"/>
        <v>0.94003770937472597</v>
      </c>
    </row>
    <row r="15" spans="1:22">
      <c r="A15" s="348">
        <v>2007</v>
      </c>
      <c r="B15" s="229">
        <v>242211</v>
      </c>
      <c r="C15" s="257">
        <v>252876</v>
      </c>
      <c r="D15" s="34">
        <f t="shared" si="0"/>
        <v>0.95782517913918286</v>
      </c>
      <c r="E15" s="229">
        <v>35289</v>
      </c>
      <c r="F15" s="257">
        <v>37154</v>
      </c>
      <c r="G15" s="34">
        <f t="shared" si="1"/>
        <v>0.94980352048231687</v>
      </c>
      <c r="H15" s="229"/>
      <c r="I15" s="257"/>
      <c r="J15" s="34"/>
      <c r="K15" s="229">
        <v>66</v>
      </c>
      <c r="L15" s="257">
        <v>68</v>
      </c>
      <c r="M15" s="34">
        <f t="shared" si="2"/>
        <v>0.97058823529411764</v>
      </c>
      <c r="N15" s="229">
        <v>20</v>
      </c>
      <c r="O15" s="257">
        <v>23</v>
      </c>
      <c r="P15" s="34">
        <f t="shared" si="3"/>
        <v>0.86956521739130432</v>
      </c>
      <c r="Q15" s="229">
        <v>2411</v>
      </c>
      <c r="R15" s="257">
        <v>2726</v>
      </c>
      <c r="S15" s="34">
        <f t="shared" ref="S15:S23" si="7">IF(R15=0, "NA", Q15/R15)</f>
        <v>0.88444607483492299</v>
      </c>
      <c r="T15" s="229">
        <f t="shared" si="4"/>
        <v>279997</v>
      </c>
      <c r="U15" s="257">
        <f t="shared" si="5"/>
        <v>292847</v>
      </c>
      <c r="V15" s="34">
        <f t="shared" si="6"/>
        <v>0.95612043148811499</v>
      </c>
    </row>
    <row r="16" spans="1:22">
      <c r="A16" s="348">
        <v>2008</v>
      </c>
      <c r="B16" s="229">
        <v>234420</v>
      </c>
      <c r="C16" s="257">
        <v>242463</v>
      </c>
      <c r="D16" s="34">
        <f t="shared" si="0"/>
        <v>0.96682792838494946</v>
      </c>
      <c r="E16" s="229">
        <v>36349</v>
      </c>
      <c r="F16" s="257">
        <v>37839</v>
      </c>
      <c r="G16" s="34">
        <f t="shared" si="1"/>
        <v>0.96062263801897518</v>
      </c>
      <c r="H16" s="229">
        <v>9850</v>
      </c>
      <c r="I16" s="257">
        <v>10558</v>
      </c>
      <c r="J16" s="34">
        <f t="shared" ref="J16:J23" si="8">IF(I16=0, "NA", H16/I16)</f>
        <v>0.93294184504641031</v>
      </c>
      <c r="K16" s="229">
        <v>72</v>
      </c>
      <c r="L16" s="257">
        <v>77</v>
      </c>
      <c r="M16" s="34">
        <f t="shared" si="2"/>
        <v>0.93506493506493504</v>
      </c>
      <c r="N16" s="229">
        <v>11</v>
      </c>
      <c r="O16" s="257">
        <v>13</v>
      </c>
      <c r="P16" s="34">
        <f t="shared" si="3"/>
        <v>0.84615384615384615</v>
      </c>
      <c r="Q16" s="229">
        <v>2951</v>
      </c>
      <c r="R16" s="257">
        <v>3318</v>
      </c>
      <c r="S16" s="34">
        <f t="shared" si="7"/>
        <v>0.88939119951778178</v>
      </c>
      <c r="T16" s="229">
        <f t="shared" si="4"/>
        <v>283653</v>
      </c>
      <c r="U16" s="257">
        <f t="shared" si="5"/>
        <v>294268</v>
      </c>
      <c r="V16" s="34">
        <f t="shared" si="6"/>
        <v>0.96392744029252242</v>
      </c>
    </row>
    <row r="17" spans="1:29">
      <c r="A17" s="348">
        <v>2009</v>
      </c>
      <c r="B17" s="229">
        <v>188443</v>
      </c>
      <c r="C17" s="257">
        <v>193715</v>
      </c>
      <c r="D17" s="34">
        <f t="shared" si="0"/>
        <v>0.9727847611181375</v>
      </c>
      <c r="E17" s="229">
        <v>22410</v>
      </c>
      <c r="F17" s="257">
        <v>23136</v>
      </c>
      <c r="G17" s="34">
        <f t="shared" si="1"/>
        <v>0.96862033195020747</v>
      </c>
      <c r="H17" s="229">
        <v>6349</v>
      </c>
      <c r="I17" s="257">
        <v>6836</v>
      </c>
      <c r="J17" s="34">
        <f t="shared" si="8"/>
        <v>0.92875950848449385</v>
      </c>
      <c r="K17" s="229">
        <v>1044</v>
      </c>
      <c r="L17" s="257">
        <v>1169</v>
      </c>
      <c r="M17" s="34">
        <f t="shared" si="2"/>
        <v>0.89307100085543201</v>
      </c>
      <c r="N17" s="229">
        <v>41</v>
      </c>
      <c r="O17" s="257">
        <v>49</v>
      </c>
      <c r="P17" s="34">
        <f t="shared" si="3"/>
        <v>0.83673469387755106</v>
      </c>
      <c r="Q17" s="229">
        <v>1003</v>
      </c>
      <c r="R17" s="257">
        <v>1105</v>
      </c>
      <c r="S17" s="34">
        <f t="shared" si="7"/>
        <v>0.90769230769230769</v>
      </c>
      <c r="T17" s="229">
        <f t="shared" si="4"/>
        <v>219290</v>
      </c>
      <c r="U17" s="257">
        <f t="shared" si="5"/>
        <v>226010</v>
      </c>
      <c r="V17" s="34">
        <f t="shared" si="6"/>
        <v>0.97026680235387819</v>
      </c>
    </row>
    <row r="18" spans="1:29">
      <c r="A18" s="348">
        <v>2010</v>
      </c>
      <c r="B18" s="229">
        <v>231139</v>
      </c>
      <c r="C18" s="257">
        <v>236239</v>
      </c>
      <c r="D18" s="34">
        <f t="shared" si="0"/>
        <v>0.97841169324286004</v>
      </c>
      <c r="E18" s="229">
        <v>32238</v>
      </c>
      <c r="F18" s="257">
        <v>32983</v>
      </c>
      <c r="G18" s="34">
        <f t="shared" si="1"/>
        <v>0.97741260649425465</v>
      </c>
      <c r="H18" s="229">
        <v>5930</v>
      </c>
      <c r="I18" s="257">
        <v>6303</v>
      </c>
      <c r="J18" s="34">
        <f t="shared" si="8"/>
        <v>0.94082183087418692</v>
      </c>
      <c r="K18" s="229">
        <v>2090</v>
      </c>
      <c r="L18" s="257">
        <v>2297</v>
      </c>
      <c r="M18" s="34">
        <f t="shared" si="2"/>
        <v>0.90988245537657819</v>
      </c>
      <c r="N18" s="229">
        <v>63</v>
      </c>
      <c r="O18" s="257">
        <v>74</v>
      </c>
      <c r="P18" s="34">
        <f t="shared" si="3"/>
        <v>0.85135135135135132</v>
      </c>
      <c r="Q18" s="229">
        <v>1039</v>
      </c>
      <c r="R18" s="257">
        <v>1154</v>
      </c>
      <c r="S18" s="34">
        <f t="shared" si="7"/>
        <v>0.90034662045060654</v>
      </c>
      <c r="T18" s="229">
        <f t="shared" si="4"/>
        <v>272499</v>
      </c>
      <c r="U18" s="257">
        <f t="shared" si="5"/>
        <v>279050</v>
      </c>
      <c r="V18" s="34">
        <f t="shared" si="6"/>
        <v>0.97652392044436476</v>
      </c>
    </row>
    <row r="19" spans="1:29">
      <c r="A19" s="348">
        <v>2011</v>
      </c>
      <c r="B19" s="229">
        <v>243208</v>
      </c>
      <c r="C19" s="257">
        <v>248216</v>
      </c>
      <c r="D19" s="34">
        <f t="shared" si="0"/>
        <v>0.97982402423695492</v>
      </c>
      <c r="E19" s="229">
        <v>39264</v>
      </c>
      <c r="F19" s="257">
        <v>39981</v>
      </c>
      <c r="G19" s="34">
        <f t="shared" si="1"/>
        <v>0.98206648157874987</v>
      </c>
      <c r="H19" s="229">
        <v>9546</v>
      </c>
      <c r="I19" s="257">
        <v>10007</v>
      </c>
      <c r="J19" s="34">
        <f t="shared" si="8"/>
        <v>0.95393224742680127</v>
      </c>
      <c r="K19" s="229">
        <v>2225</v>
      </c>
      <c r="L19" s="257">
        <v>2402</v>
      </c>
      <c r="M19" s="34">
        <f t="shared" si="2"/>
        <v>0.92631140716069937</v>
      </c>
      <c r="N19" s="229">
        <v>117</v>
      </c>
      <c r="O19" s="257">
        <v>130</v>
      </c>
      <c r="P19" s="34">
        <f t="shared" si="3"/>
        <v>0.9</v>
      </c>
      <c r="Q19" s="229">
        <v>2657</v>
      </c>
      <c r="R19" s="257">
        <v>3061</v>
      </c>
      <c r="S19" s="34">
        <f t="shared" si="7"/>
        <v>0.86801698791244686</v>
      </c>
      <c r="T19" s="229">
        <f t="shared" si="4"/>
        <v>297017</v>
      </c>
      <c r="U19" s="257">
        <f t="shared" si="5"/>
        <v>303797</v>
      </c>
      <c r="V19" s="34">
        <f t="shared" si="6"/>
        <v>0.97768246559380112</v>
      </c>
    </row>
    <row r="20" spans="1:29">
      <c r="A20" s="348">
        <v>2012</v>
      </c>
      <c r="B20" s="229">
        <v>258628</v>
      </c>
      <c r="C20" s="257">
        <v>262155</v>
      </c>
      <c r="D20" s="34">
        <f t="shared" si="0"/>
        <v>0.98654612729110636</v>
      </c>
      <c r="E20" s="229">
        <v>36147</v>
      </c>
      <c r="F20" s="257">
        <v>36568</v>
      </c>
      <c r="G20" s="34">
        <f t="shared" si="1"/>
        <v>0.98848720192518047</v>
      </c>
      <c r="H20" s="229">
        <v>9478</v>
      </c>
      <c r="I20" s="257">
        <v>9730</v>
      </c>
      <c r="J20" s="34">
        <f t="shared" si="8"/>
        <v>0.97410071942446042</v>
      </c>
      <c r="K20" s="229">
        <v>2922</v>
      </c>
      <c r="L20" s="257">
        <v>3048</v>
      </c>
      <c r="M20" s="34">
        <f t="shared" si="2"/>
        <v>0.95866141732283461</v>
      </c>
      <c r="N20" s="229">
        <v>144</v>
      </c>
      <c r="O20" s="257">
        <v>149</v>
      </c>
      <c r="P20" s="34">
        <f t="shared" si="3"/>
        <v>0.96644295302013428</v>
      </c>
      <c r="Q20" s="229">
        <v>2243</v>
      </c>
      <c r="R20" s="257">
        <v>2437</v>
      </c>
      <c r="S20" s="34">
        <f t="shared" si="7"/>
        <v>0.92039392695937627</v>
      </c>
      <c r="T20" s="229">
        <f t="shared" si="4"/>
        <v>309562</v>
      </c>
      <c r="U20" s="257">
        <f t="shared" si="5"/>
        <v>314087</v>
      </c>
      <c r="V20" s="34">
        <f t="shared" si="6"/>
        <v>0.98559316367757976</v>
      </c>
    </row>
    <row r="21" spans="1:29">
      <c r="A21" s="348">
        <v>2013</v>
      </c>
      <c r="B21" s="229">
        <v>257408</v>
      </c>
      <c r="C21" s="257">
        <v>260177</v>
      </c>
      <c r="D21" s="34">
        <f t="shared" si="0"/>
        <v>0.98935724525995761</v>
      </c>
      <c r="E21" s="229">
        <v>36812</v>
      </c>
      <c r="F21" s="257">
        <v>37226</v>
      </c>
      <c r="G21" s="34">
        <f t="shared" si="1"/>
        <v>0.98887874066512649</v>
      </c>
      <c r="H21" s="229">
        <v>7863</v>
      </c>
      <c r="I21" s="257">
        <v>8062</v>
      </c>
      <c r="J21" s="34">
        <f t="shared" si="8"/>
        <v>0.97531629868518976</v>
      </c>
      <c r="K21" s="229">
        <v>2646</v>
      </c>
      <c r="L21" s="257">
        <v>2713</v>
      </c>
      <c r="M21" s="34">
        <f t="shared" si="2"/>
        <v>0.97530409141172136</v>
      </c>
      <c r="N21" s="229">
        <v>102</v>
      </c>
      <c r="O21" s="257">
        <v>105</v>
      </c>
      <c r="P21" s="34">
        <f t="shared" si="3"/>
        <v>0.97142857142857142</v>
      </c>
      <c r="Q21" s="229">
        <v>1500</v>
      </c>
      <c r="R21" s="257">
        <v>1627</v>
      </c>
      <c r="S21" s="34">
        <f t="shared" si="7"/>
        <v>0.92194222495390288</v>
      </c>
      <c r="T21" s="229">
        <f t="shared" si="4"/>
        <v>306331</v>
      </c>
      <c r="U21" s="257">
        <f t="shared" si="5"/>
        <v>309910</v>
      </c>
      <c r="V21" s="34">
        <f t="shared" si="6"/>
        <v>0.98845148591526577</v>
      </c>
    </row>
    <row r="22" spans="1:29">
      <c r="A22" s="348">
        <v>2014</v>
      </c>
      <c r="B22" s="229">
        <v>59058</v>
      </c>
      <c r="C22" s="257">
        <v>60038</v>
      </c>
      <c r="D22" s="34">
        <f t="shared" si="0"/>
        <v>0.98367700456377627</v>
      </c>
      <c r="E22" s="229">
        <v>8518</v>
      </c>
      <c r="F22" s="257">
        <v>8689</v>
      </c>
      <c r="G22" s="34">
        <f t="shared" si="1"/>
        <v>0.98031994475773965</v>
      </c>
      <c r="H22" s="229">
        <v>1318</v>
      </c>
      <c r="I22" s="257">
        <v>1374</v>
      </c>
      <c r="J22" s="34">
        <f t="shared" si="8"/>
        <v>0.95924308588064044</v>
      </c>
      <c r="K22" s="229">
        <v>819</v>
      </c>
      <c r="L22" s="257">
        <v>876</v>
      </c>
      <c r="M22" s="34">
        <f t="shared" si="2"/>
        <v>0.93493150684931503</v>
      </c>
      <c r="N22" s="229">
        <v>44</v>
      </c>
      <c r="O22" s="257">
        <v>50</v>
      </c>
      <c r="P22" s="34">
        <f t="shared" si="3"/>
        <v>0.88</v>
      </c>
      <c r="Q22" s="229">
        <v>290</v>
      </c>
      <c r="R22" s="257">
        <v>331</v>
      </c>
      <c r="S22" s="34">
        <f t="shared" si="7"/>
        <v>0.8761329305135952</v>
      </c>
      <c r="T22" s="229">
        <f t="shared" si="4"/>
        <v>70047</v>
      </c>
      <c r="U22" s="257">
        <f t="shared" si="5"/>
        <v>71358</v>
      </c>
      <c r="V22" s="34">
        <f t="shared" si="6"/>
        <v>0.98162784831413441</v>
      </c>
    </row>
    <row r="23" spans="1:29" ht="13.5" thickBot="1">
      <c r="A23" s="348">
        <v>2015</v>
      </c>
      <c r="B23" s="286">
        <v>538</v>
      </c>
      <c r="C23" s="295">
        <v>605</v>
      </c>
      <c r="D23" s="170">
        <f t="shared" si="0"/>
        <v>0.88925619834710745</v>
      </c>
      <c r="E23" s="286">
        <v>53</v>
      </c>
      <c r="F23" s="295">
        <v>58</v>
      </c>
      <c r="G23" s="170">
        <f t="shared" si="1"/>
        <v>0.91379310344827591</v>
      </c>
      <c r="H23" s="286">
        <v>30</v>
      </c>
      <c r="I23" s="295">
        <v>37</v>
      </c>
      <c r="J23" s="170">
        <f t="shared" si="8"/>
        <v>0.81081081081081086</v>
      </c>
      <c r="K23" s="286">
        <v>3</v>
      </c>
      <c r="L23" s="295">
        <v>5</v>
      </c>
      <c r="M23" s="170">
        <f t="shared" si="2"/>
        <v>0.6</v>
      </c>
      <c r="N23" s="286">
        <v>1</v>
      </c>
      <c r="O23" s="295">
        <v>1</v>
      </c>
      <c r="P23" s="170">
        <f t="shared" si="3"/>
        <v>1</v>
      </c>
      <c r="Q23" s="286">
        <v>26</v>
      </c>
      <c r="R23" s="295">
        <v>33</v>
      </c>
      <c r="S23" s="170">
        <f t="shared" si="7"/>
        <v>0.78787878787878785</v>
      </c>
      <c r="T23" s="286">
        <f t="shared" si="4"/>
        <v>651</v>
      </c>
      <c r="U23" s="295">
        <f t="shared" si="5"/>
        <v>739</v>
      </c>
      <c r="V23" s="170">
        <f t="shared" si="6"/>
        <v>0.88092016238159676</v>
      </c>
    </row>
    <row r="24" spans="1:29" ht="13.5" thickBot="1">
      <c r="A24" s="305" t="s">
        <v>7</v>
      </c>
      <c r="B24" s="115">
        <f>SUM(B8:B23)</f>
        <v>2941511</v>
      </c>
      <c r="C24" s="169">
        <f>SUM(C8:C23)</f>
        <v>3125921</v>
      </c>
      <c r="D24" s="42">
        <f>B24/C24</f>
        <v>0.94100618665666858</v>
      </c>
      <c r="E24" s="115">
        <f>SUM(E8:E23)</f>
        <v>462397</v>
      </c>
      <c r="F24" s="169">
        <f>SUM(F8:F23)</f>
        <v>495350</v>
      </c>
      <c r="G24" s="42">
        <f>E24/F24</f>
        <v>0.93347532048046833</v>
      </c>
      <c r="H24" s="115">
        <f>SUM(H8:H23)</f>
        <v>50364</v>
      </c>
      <c r="I24" s="169">
        <f>SUM(I8:I23)</f>
        <v>52907</v>
      </c>
      <c r="J24" s="42">
        <f>H24/I24</f>
        <v>0.95193452662218614</v>
      </c>
      <c r="K24" s="115">
        <f>SUM(K8:K23)</f>
        <v>13919</v>
      </c>
      <c r="L24" s="169">
        <f>SUM(L8:L23)</f>
        <v>14832</v>
      </c>
      <c r="M24" s="42">
        <f>K24/L24</f>
        <v>0.93844390507011866</v>
      </c>
      <c r="N24" s="115">
        <f>SUM(N8:N23)</f>
        <v>592</v>
      </c>
      <c r="O24" s="169">
        <f>SUM(O8:O23)</f>
        <v>647</v>
      </c>
      <c r="P24" s="42">
        <f>N24/O24</f>
        <v>0.91499227202472955</v>
      </c>
      <c r="Q24" s="115">
        <f>SUM(Q8:Q23)</f>
        <v>14120</v>
      </c>
      <c r="R24" s="169">
        <f>SUM(R8:R23)</f>
        <v>15792</v>
      </c>
      <c r="S24" s="42">
        <f>Q24/R24</f>
        <v>0.89412360688956438</v>
      </c>
      <c r="T24" s="115">
        <f>SUM(T8:T23)</f>
        <v>3482903</v>
      </c>
      <c r="U24" s="169">
        <f>SUM(U8:U23)</f>
        <v>3705449</v>
      </c>
      <c r="V24" s="42">
        <f>T24/U24</f>
        <v>0.93994088165833611</v>
      </c>
    </row>
    <row r="25" spans="1:29" s="237" customFormat="1">
      <c r="A25" s="222"/>
      <c r="B25" s="250"/>
      <c r="C25" s="250"/>
      <c r="D25" s="255"/>
      <c r="E25" s="250"/>
      <c r="F25" s="250"/>
      <c r="G25" s="255"/>
      <c r="H25" s="250"/>
      <c r="I25" s="250"/>
      <c r="J25" s="255"/>
      <c r="K25" s="250"/>
      <c r="L25" s="250"/>
      <c r="M25" s="255"/>
      <c r="N25" s="250"/>
      <c r="O25" s="250"/>
      <c r="P25" s="255"/>
      <c r="Q25" s="250"/>
      <c r="R25" s="250"/>
      <c r="S25" s="255"/>
      <c r="T25" s="250"/>
      <c r="U25" s="250"/>
      <c r="V25" s="255"/>
      <c r="W25" s="250"/>
      <c r="X25" s="250"/>
    </row>
    <row r="26" spans="1:29">
      <c r="Q26" s="237"/>
      <c r="R26" s="237"/>
      <c r="S26" s="237"/>
      <c r="T26" s="237"/>
      <c r="U26" s="434"/>
      <c r="V26" s="237"/>
      <c r="W26" s="237"/>
      <c r="X26" s="237"/>
      <c r="Y26" s="237"/>
    </row>
    <row r="27" spans="1:29">
      <c r="Q27" s="237"/>
      <c r="R27" s="237"/>
      <c r="S27" s="237"/>
      <c r="T27" s="237"/>
      <c r="U27" s="237"/>
      <c r="V27" s="237"/>
      <c r="W27" s="237"/>
      <c r="X27" s="237"/>
      <c r="Y27" s="237"/>
    </row>
    <row r="28" spans="1:29" ht="13.5" customHeight="1">
      <c r="P28" s="221"/>
      <c r="Q28" s="222"/>
      <c r="R28" s="441"/>
      <c r="S28" s="222"/>
      <c r="T28" s="222"/>
      <c r="U28" s="222"/>
      <c r="V28" s="222"/>
      <c r="W28" s="222"/>
      <c r="X28" s="238"/>
      <c r="Y28" s="222"/>
      <c r="Z28" s="221"/>
    </row>
    <row r="29" spans="1:29">
      <c r="P29" s="221"/>
      <c r="Q29" s="442"/>
      <c r="R29" s="442"/>
      <c r="S29" s="442"/>
      <c r="T29" s="442"/>
      <c r="U29" s="442"/>
      <c r="V29" s="442"/>
      <c r="W29" s="442"/>
      <c r="X29" s="442"/>
      <c r="Y29" s="222"/>
      <c r="Z29" s="221"/>
    </row>
    <row r="30" spans="1:29">
      <c r="P30" s="221"/>
      <c r="Q30" s="443"/>
      <c r="R30" s="443"/>
      <c r="S30" s="443"/>
      <c r="T30" s="444"/>
      <c r="U30" s="443"/>
      <c r="V30" s="443"/>
      <c r="W30" s="444"/>
      <c r="X30" s="444"/>
      <c r="Y30" s="222"/>
      <c r="Z30" s="222"/>
      <c r="AA30" s="237"/>
      <c r="AB30" s="237"/>
      <c r="AC30" s="237"/>
    </row>
    <row r="31" spans="1:29">
      <c r="P31" s="221"/>
      <c r="Q31" s="443"/>
      <c r="R31" s="443"/>
      <c r="S31" s="443"/>
      <c r="T31" s="444"/>
      <c r="U31" s="443"/>
      <c r="V31" s="444"/>
      <c r="W31" s="444"/>
      <c r="X31" s="444"/>
      <c r="Y31" s="222"/>
      <c r="Z31" s="222"/>
      <c r="AA31" s="237"/>
      <c r="AB31" s="237"/>
      <c r="AC31" s="237"/>
    </row>
    <row r="32" spans="1:29">
      <c r="P32" s="221"/>
      <c r="Q32" s="443"/>
      <c r="R32" s="443"/>
      <c r="S32" s="443"/>
      <c r="T32" s="444"/>
      <c r="U32" s="443"/>
      <c r="V32" s="443"/>
      <c r="W32" s="444"/>
      <c r="X32" s="444"/>
      <c r="Y32" s="222"/>
      <c r="Z32" s="222"/>
      <c r="AA32" s="237"/>
      <c r="AB32" s="237"/>
      <c r="AC32" s="237"/>
    </row>
    <row r="33" spans="16:29">
      <c r="P33" s="221"/>
      <c r="Q33" s="443"/>
      <c r="R33" s="443"/>
      <c r="S33" s="443"/>
      <c r="T33" s="444"/>
      <c r="U33" s="443"/>
      <c r="V33" s="443"/>
      <c r="W33" s="444"/>
      <c r="X33" s="444"/>
      <c r="Y33" s="367"/>
      <c r="Z33" s="367"/>
      <c r="AA33" s="367"/>
      <c r="AB33" s="237"/>
      <c r="AC33" s="237"/>
    </row>
    <row r="34" spans="16:29">
      <c r="P34" s="221"/>
      <c r="Q34" s="443"/>
      <c r="R34" s="443"/>
      <c r="S34" s="443"/>
      <c r="T34" s="444"/>
      <c r="U34" s="443"/>
      <c r="V34" s="443"/>
      <c r="W34" s="444"/>
      <c r="X34" s="444"/>
      <c r="Y34" s="415"/>
      <c r="Z34" s="416"/>
      <c r="AA34" s="369"/>
      <c r="AB34" s="237"/>
      <c r="AC34" s="237"/>
    </row>
    <row r="35" spans="16:29">
      <c r="P35" s="221"/>
      <c r="Q35" s="443"/>
      <c r="R35" s="443"/>
      <c r="S35" s="443"/>
      <c r="T35" s="444"/>
      <c r="U35" s="443"/>
      <c r="V35" s="443"/>
      <c r="W35" s="444"/>
      <c r="X35" s="444"/>
      <c r="Y35" s="415"/>
      <c r="Z35" s="416"/>
      <c r="AA35" s="369"/>
      <c r="AB35" s="237"/>
      <c r="AC35" s="237"/>
    </row>
    <row r="36" spans="16:29">
      <c r="P36" s="221"/>
      <c r="Q36" s="443"/>
      <c r="R36" s="443"/>
      <c r="S36" s="443"/>
      <c r="T36" s="444"/>
      <c r="U36" s="443"/>
      <c r="V36" s="443"/>
      <c r="W36" s="444"/>
      <c r="X36" s="444"/>
      <c r="Y36" s="415"/>
      <c r="Z36" s="416"/>
      <c r="AA36" s="369"/>
      <c r="AB36" s="237"/>
      <c r="AC36" s="237"/>
    </row>
    <row r="37" spans="16:29">
      <c r="P37" s="221"/>
      <c r="Q37" s="443"/>
      <c r="R37" s="443"/>
      <c r="S37" s="443"/>
      <c r="T37" s="444"/>
      <c r="U37" s="443"/>
      <c r="V37" s="443"/>
      <c r="W37" s="443"/>
      <c r="X37" s="444"/>
      <c r="Y37" s="415"/>
      <c r="Z37" s="416"/>
      <c r="AA37" s="369"/>
      <c r="AB37" s="237"/>
      <c r="AC37" s="237"/>
    </row>
    <row r="38" spans="16:29">
      <c r="P38" s="221"/>
      <c r="Q38" s="443"/>
      <c r="R38" s="443"/>
      <c r="S38" s="443"/>
      <c r="T38" s="443"/>
      <c r="U38" s="443"/>
      <c r="V38" s="443"/>
      <c r="W38" s="443"/>
      <c r="X38" s="444"/>
      <c r="Y38" s="415"/>
      <c r="Z38" s="416"/>
      <c r="AA38" s="369"/>
      <c r="AB38" s="237"/>
      <c r="AC38" s="237"/>
    </row>
    <row r="39" spans="16:29">
      <c r="P39" s="221"/>
      <c r="Q39" s="443"/>
      <c r="R39" s="443"/>
      <c r="S39" s="443"/>
      <c r="T39" s="443"/>
      <c r="U39" s="443"/>
      <c r="V39" s="443"/>
      <c r="W39" s="443"/>
      <c r="X39" s="444"/>
      <c r="Y39" s="415"/>
      <c r="Z39" s="416"/>
      <c r="AA39" s="369"/>
      <c r="AB39" s="237"/>
      <c r="AC39" s="237"/>
    </row>
    <row r="40" spans="16:29">
      <c r="P40" s="221"/>
      <c r="Q40" s="443"/>
      <c r="R40" s="443"/>
      <c r="S40" s="443"/>
      <c r="T40" s="443"/>
      <c r="U40" s="443"/>
      <c r="V40" s="443"/>
      <c r="W40" s="443"/>
      <c r="X40" s="444"/>
      <c r="Y40" s="415"/>
      <c r="Z40" s="416"/>
      <c r="AA40" s="369"/>
      <c r="AB40" s="237"/>
      <c r="AC40" s="237"/>
    </row>
    <row r="41" spans="16:29">
      <c r="P41" s="221"/>
      <c r="Q41" s="443"/>
      <c r="R41" s="443"/>
      <c r="S41" s="443"/>
      <c r="T41" s="443"/>
      <c r="U41" s="443"/>
      <c r="V41" s="443"/>
      <c r="W41" s="443"/>
      <c r="X41" s="444"/>
      <c r="Y41" s="415"/>
      <c r="Z41" s="416"/>
      <c r="AA41" s="369"/>
      <c r="AB41" s="237"/>
      <c r="AC41" s="237"/>
    </row>
    <row r="42" spans="16:29">
      <c r="P42" s="221"/>
      <c r="Q42" s="443"/>
      <c r="R42" s="443"/>
      <c r="S42" s="443"/>
      <c r="T42" s="443"/>
      <c r="U42" s="443"/>
      <c r="V42" s="443"/>
      <c r="W42" s="443"/>
      <c r="X42" s="444"/>
      <c r="Y42" s="415"/>
      <c r="Z42" s="415"/>
      <c r="AA42" s="368"/>
      <c r="AB42" s="237"/>
      <c r="AC42" s="237"/>
    </row>
    <row r="43" spans="16:29">
      <c r="P43" s="221"/>
      <c r="Q43" s="443"/>
      <c r="R43" s="443"/>
      <c r="S43" s="443"/>
      <c r="T43" s="443"/>
      <c r="U43" s="443"/>
      <c r="V43" s="443"/>
      <c r="W43" s="443"/>
      <c r="X43" s="444"/>
      <c r="Y43" s="415"/>
      <c r="Z43" s="415"/>
      <c r="AA43" s="368"/>
      <c r="AB43" s="237"/>
      <c r="AC43" s="237"/>
    </row>
    <row r="44" spans="16:29">
      <c r="P44" s="221"/>
      <c r="Q44" s="443"/>
      <c r="R44" s="443"/>
      <c r="S44" s="443"/>
      <c r="T44" s="443"/>
      <c r="U44" s="443"/>
      <c r="V44" s="443"/>
      <c r="W44" s="443"/>
      <c r="X44" s="444"/>
      <c r="Y44" s="415"/>
      <c r="Z44" s="415"/>
      <c r="AA44" s="368"/>
      <c r="AB44" s="237"/>
      <c r="AC44" s="237"/>
    </row>
    <row r="45" spans="16:29">
      <c r="P45" s="221"/>
      <c r="Q45" s="443"/>
      <c r="R45" s="443"/>
      <c r="S45" s="443"/>
      <c r="T45" s="443"/>
      <c r="U45" s="443"/>
      <c r="V45" s="443"/>
      <c r="W45" s="443"/>
      <c r="X45" s="444"/>
      <c r="Y45" s="415"/>
      <c r="Z45" s="415"/>
      <c r="AA45" s="368"/>
      <c r="AB45" s="237"/>
      <c r="AC45" s="237"/>
    </row>
    <row r="46" spans="16:29">
      <c r="P46" s="221"/>
      <c r="Q46" s="222"/>
      <c r="R46" s="222"/>
      <c r="S46" s="222"/>
      <c r="T46" s="415"/>
      <c r="U46" s="415"/>
      <c r="V46" s="415"/>
      <c r="W46" s="415"/>
      <c r="X46" s="415"/>
      <c r="Y46" s="415"/>
      <c r="Z46" s="415"/>
      <c r="AA46" s="368"/>
      <c r="AB46" s="237"/>
      <c r="AC46" s="237"/>
    </row>
    <row r="47" spans="16:29">
      <c r="P47" s="221"/>
      <c r="Q47" s="222"/>
      <c r="R47" s="441"/>
      <c r="S47" s="222"/>
      <c r="T47" s="415"/>
      <c r="U47" s="415"/>
      <c r="V47" s="415"/>
      <c r="W47" s="415"/>
      <c r="X47" s="415"/>
      <c r="Y47" s="415"/>
      <c r="Z47" s="415"/>
      <c r="AA47" s="368"/>
      <c r="AB47" s="237"/>
      <c r="AC47" s="237"/>
    </row>
    <row r="48" spans="16:29">
      <c r="P48" s="221"/>
      <c r="Q48" s="442"/>
      <c r="R48" s="442"/>
      <c r="S48" s="442"/>
      <c r="T48" s="442"/>
      <c r="U48" s="442"/>
      <c r="V48" s="442"/>
      <c r="W48" s="442"/>
      <c r="X48" s="442"/>
      <c r="Y48" s="415"/>
      <c r="Z48" s="415"/>
      <c r="AA48" s="368"/>
      <c r="AB48" s="237"/>
      <c r="AC48" s="237"/>
    </row>
    <row r="49" spans="16:29" ht="13.5" customHeight="1">
      <c r="P49" s="221"/>
      <c r="Q49" s="443"/>
      <c r="R49" s="443"/>
      <c r="S49" s="443"/>
      <c r="T49" s="444"/>
      <c r="U49" s="443"/>
      <c r="V49" s="443"/>
      <c r="W49" s="444"/>
      <c r="X49" s="444"/>
      <c r="Y49" s="415"/>
      <c r="Z49" s="415"/>
      <c r="AA49" s="368"/>
      <c r="AB49" s="237"/>
      <c r="AC49" s="237"/>
    </row>
    <row r="50" spans="16:29">
      <c r="P50" s="221"/>
      <c r="Q50" s="443"/>
      <c r="R50" s="443"/>
      <c r="S50" s="443"/>
      <c r="T50" s="444"/>
      <c r="U50" s="443"/>
      <c r="V50" s="443"/>
      <c r="W50" s="444"/>
      <c r="X50" s="444"/>
      <c r="Y50" s="415"/>
      <c r="Z50" s="416"/>
      <c r="AA50" s="369"/>
      <c r="AB50" s="237"/>
      <c r="AC50" s="237"/>
    </row>
    <row r="51" spans="16:29">
      <c r="P51" s="221"/>
      <c r="Q51" s="443"/>
      <c r="R51" s="443"/>
      <c r="S51" s="443"/>
      <c r="T51" s="444"/>
      <c r="U51" s="443"/>
      <c r="V51" s="443"/>
      <c r="W51" s="444"/>
      <c r="X51" s="444"/>
      <c r="Y51" s="222"/>
      <c r="Z51" s="222"/>
      <c r="AA51" s="237"/>
      <c r="AB51" s="237"/>
      <c r="AC51" s="237"/>
    </row>
    <row r="52" spans="16:29">
      <c r="P52" s="221"/>
      <c r="Q52" s="443"/>
      <c r="R52" s="443"/>
      <c r="S52" s="443"/>
      <c r="T52" s="444"/>
      <c r="U52" s="443"/>
      <c r="V52" s="443"/>
      <c r="W52" s="444"/>
      <c r="X52" s="444"/>
      <c r="Y52" s="222"/>
      <c r="Z52" s="222"/>
      <c r="AA52" s="237"/>
      <c r="AB52" s="237"/>
      <c r="AC52" s="237"/>
    </row>
    <row r="53" spans="16:29">
      <c r="P53" s="221"/>
      <c r="Q53" s="443"/>
      <c r="R53" s="443"/>
      <c r="S53" s="443"/>
      <c r="T53" s="444"/>
      <c r="U53" s="443"/>
      <c r="V53" s="443"/>
      <c r="W53" s="444"/>
      <c r="X53" s="444"/>
      <c r="Y53" s="222"/>
      <c r="Z53" s="222"/>
      <c r="AA53" s="237"/>
      <c r="AB53" s="237"/>
      <c r="AC53" s="237"/>
    </row>
    <row r="54" spans="16:29">
      <c r="P54" s="221"/>
      <c r="Q54" s="443"/>
      <c r="R54" s="443"/>
      <c r="S54" s="443"/>
      <c r="T54" s="444"/>
      <c r="U54" s="443"/>
      <c r="V54" s="443"/>
      <c r="W54" s="444"/>
      <c r="X54" s="444"/>
      <c r="Y54" s="222"/>
      <c r="Z54" s="222"/>
      <c r="AA54" s="237"/>
      <c r="AB54" s="237"/>
      <c r="AC54" s="237"/>
    </row>
    <row r="55" spans="16:29">
      <c r="P55" s="221"/>
      <c r="Q55" s="443"/>
      <c r="R55" s="443"/>
      <c r="S55" s="443"/>
      <c r="T55" s="444"/>
      <c r="U55" s="443"/>
      <c r="V55" s="443"/>
      <c r="W55" s="444"/>
      <c r="X55" s="444"/>
      <c r="Y55" s="386"/>
      <c r="Z55" s="386"/>
      <c r="AA55" s="386"/>
      <c r="AB55" s="237"/>
      <c r="AC55" s="237"/>
    </row>
    <row r="56" spans="16:29">
      <c r="P56" s="221"/>
      <c r="Q56" s="443"/>
      <c r="R56" s="443"/>
      <c r="S56" s="443"/>
      <c r="T56" s="444"/>
      <c r="U56" s="443"/>
      <c r="V56" s="443"/>
      <c r="W56" s="443"/>
      <c r="X56" s="444"/>
      <c r="Y56" s="417"/>
      <c r="Z56" s="418"/>
      <c r="AA56" s="388"/>
      <c r="AB56" s="237"/>
      <c r="AC56" s="237"/>
    </row>
    <row r="57" spans="16:29">
      <c r="P57" s="221"/>
      <c r="Q57" s="443"/>
      <c r="R57" s="443"/>
      <c r="S57" s="443"/>
      <c r="T57" s="443"/>
      <c r="U57" s="443"/>
      <c r="V57" s="443"/>
      <c r="W57" s="443"/>
      <c r="X57" s="444"/>
      <c r="Y57" s="417"/>
      <c r="Z57" s="418"/>
      <c r="AA57" s="388"/>
      <c r="AB57" s="237"/>
      <c r="AC57" s="237"/>
    </row>
    <row r="58" spans="16:29">
      <c r="P58" s="221"/>
      <c r="Q58" s="443"/>
      <c r="R58" s="443"/>
      <c r="S58" s="443"/>
      <c r="T58" s="443"/>
      <c r="U58" s="443"/>
      <c r="V58" s="443"/>
      <c r="W58" s="443"/>
      <c r="X58" s="444"/>
      <c r="Y58" s="417"/>
      <c r="Z58" s="418"/>
      <c r="AA58" s="388"/>
      <c r="AB58" s="237"/>
      <c r="AC58" s="237"/>
    </row>
    <row r="59" spans="16:29">
      <c r="P59" s="221"/>
      <c r="Q59" s="443"/>
      <c r="R59" s="443"/>
      <c r="S59" s="443"/>
      <c r="T59" s="443"/>
      <c r="U59" s="443"/>
      <c r="V59" s="443"/>
      <c r="W59" s="443"/>
      <c r="X59" s="444"/>
      <c r="Y59" s="417"/>
      <c r="Z59" s="418"/>
      <c r="AA59" s="388"/>
      <c r="AB59" s="237"/>
      <c r="AC59" s="237"/>
    </row>
    <row r="60" spans="16:29">
      <c r="P60" s="221"/>
      <c r="Q60" s="443"/>
      <c r="R60" s="443"/>
      <c r="S60" s="443"/>
      <c r="T60" s="443"/>
      <c r="U60" s="443"/>
      <c r="V60" s="443"/>
      <c r="W60" s="443"/>
      <c r="X60" s="444"/>
      <c r="Y60" s="417"/>
      <c r="Z60" s="418"/>
      <c r="AA60" s="388"/>
      <c r="AB60" s="237"/>
      <c r="AC60" s="237"/>
    </row>
    <row r="61" spans="16:29">
      <c r="P61" s="221"/>
      <c r="Q61" s="443"/>
      <c r="R61" s="443"/>
      <c r="S61" s="443"/>
      <c r="T61" s="443"/>
      <c r="U61" s="443"/>
      <c r="V61" s="443"/>
      <c r="W61" s="443"/>
      <c r="X61" s="444"/>
      <c r="Y61" s="417"/>
      <c r="Z61" s="418"/>
      <c r="AA61" s="388"/>
      <c r="AB61" s="237"/>
      <c r="AC61" s="237"/>
    </row>
    <row r="62" spans="16:29">
      <c r="P62" s="221"/>
      <c r="Q62" s="443"/>
      <c r="R62" s="443"/>
      <c r="S62" s="443"/>
      <c r="T62" s="443"/>
      <c r="U62" s="443"/>
      <c r="V62" s="443"/>
      <c r="W62" s="443"/>
      <c r="X62" s="444"/>
      <c r="Y62" s="417"/>
      <c r="Z62" s="418"/>
      <c r="AA62" s="388"/>
      <c r="AB62" s="237"/>
      <c r="AC62" s="237"/>
    </row>
    <row r="63" spans="16:29">
      <c r="P63" s="221"/>
      <c r="Q63" s="443"/>
      <c r="R63" s="443"/>
      <c r="S63" s="443"/>
      <c r="T63" s="443"/>
      <c r="U63" s="443"/>
      <c r="V63" s="443"/>
      <c r="W63" s="443"/>
      <c r="X63" s="444"/>
      <c r="Y63" s="417"/>
      <c r="Z63" s="418"/>
      <c r="AA63" s="388"/>
      <c r="AB63" s="237"/>
      <c r="AC63" s="237"/>
    </row>
    <row r="64" spans="16:29">
      <c r="P64" s="221"/>
      <c r="Q64" s="443"/>
      <c r="R64" s="443"/>
      <c r="S64" s="443"/>
      <c r="T64" s="443"/>
      <c r="U64" s="443"/>
      <c r="V64" s="443"/>
      <c r="W64" s="443"/>
      <c r="X64" s="444"/>
      <c r="Y64" s="415"/>
      <c r="Z64" s="417"/>
      <c r="AA64" s="387"/>
      <c r="AB64" s="237"/>
      <c r="AC64" s="237"/>
    </row>
    <row r="65" spans="17:29">
      <c r="Q65" s="237"/>
      <c r="R65" s="237"/>
      <c r="S65" s="237"/>
      <c r="T65" s="387"/>
      <c r="U65" s="387"/>
      <c r="V65" s="387"/>
      <c r="W65" s="387"/>
      <c r="X65" s="387"/>
      <c r="Y65" s="387"/>
      <c r="Z65" s="387"/>
      <c r="AA65" s="387"/>
      <c r="AB65" s="237"/>
      <c r="AC65" s="237"/>
    </row>
    <row r="66" spans="17:29">
      <c r="Q66" s="237"/>
      <c r="R66" s="237"/>
      <c r="S66" s="237"/>
      <c r="T66" s="387"/>
      <c r="U66" s="387"/>
      <c r="V66" s="387"/>
      <c r="W66" s="387"/>
      <c r="X66" s="387"/>
      <c r="Y66" s="387"/>
      <c r="Z66" s="387"/>
      <c r="AA66" s="387"/>
      <c r="AB66" s="237"/>
      <c r="AC66" s="237"/>
    </row>
    <row r="67" spans="17:29">
      <c r="Q67" s="237"/>
      <c r="R67" s="237"/>
      <c r="S67" s="237"/>
      <c r="T67" s="387"/>
      <c r="U67" s="387"/>
      <c r="V67" s="387"/>
      <c r="W67" s="387"/>
      <c r="X67" s="387"/>
      <c r="Y67" s="387"/>
      <c r="Z67" s="387"/>
      <c r="AA67" s="387"/>
      <c r="AB67" s="237"/>
      <c r="AC67" s="237"/>
    </row>
    <row r="68" spans="17:29">
      <c r="Q68" s="237"/>
      <c r="R68" s="237"/>
      <c r="S68" s="237"/>
      <c r="T68" s="387"/>
      <c r="U68" s="387"/>
      <c r="V68" s="387"/>
      <c r="W68" s="387"/>
      <c r="X68" s="387"/>
      <c r="Y68" s="387"/>
      <c r="Z68" s="387"/>
      <c r="AA68" s="387"/>
      <c r="AB68" s="237"/>
      <c r="AC68" s="237"/>
    </row>
    <row r="69" spans="17:29">
      <c r="Q69" s="237"/>
      <c r="R69" s="237"/>
      <c r="S69" s="237"/>
      <c r="T69" s="387"/>
      <c r="U69" s="387"/>
      <c r="V69" s="387"/>
      <c r="W69" s="387"/>
      <c r="X69" s="387"/>
      <c r="Y69" s="387"/>
      <c r="Z69" s="387"/>
      <c r="AA69" s="387"/>
      <c r="AB69" s="237"/>
      <c r="AC69" s="237"/>
    </row>
    <row r="70" spans="17:29">
      <c r="Q70" s="237"/>
      <c r="R70" s="237"/>
      <c r="S70" s="237"/>
      <c r="T70" s="387"/>
      <c r="U70" s="387"/>
      <c r="V70" s="387"/>
      <c r="W70" s="387"/>
      <c r="X70" s="387"/>
      <c r="Y70" s="387"/>
      <c r="Z70" s="387"/>
      <c r="AA70" s="387"/>
      <c r="AB70" s="237"/>
      <c r="AC70" s="237"/>
    </row>
    <row r="71" spans="17:29">
      <c r="Q71" s="237"/>
      <c r="R71" s="237"/>
      <c r="S71" s="237"/>
      <c r="T71" s="387"/>
      <c r="U71" s="388"/>
      <c r="V71" s="388"/>
      <c r="W71" s="387"/>
      <c r="X71" s="387"/>
      <c r="Y71" s="387"/>
      <c r="Z71" s="387"/>
      <c r="AA71" s="387"/>
      <c r="AB71" s="237"/>
      <c r="AC71" s="237"/>
    </row>
    <row r="72" spans="17:29">
      <c r="Q72" s="237"/>
      <c r="R72" s="237"/>
      <c r="S72" s="237"/>
      <c r="T72" s="387"/>
      <c r="U72" s="388"/>
      <c r="V72" s="388"/>
      <c r="W72" s="388"/>
      <c r="X72" s="388"/>
      <c r="Y72" s="387"/>
      <c r="Z72" s="388"/>
      <c r="AA72" s="388"/>
      <c r="AB72" s="237"/>
      <c r="AC72" s="237"/>
    </row>
    <row r="73" spans="17:29">
      <c r="Q73" s="237"/>
      <c r="R73" s="237"/>
      <c r="S73" s="237"/>
      <c r="T73" s="237"/>
      <c r="U73" s="237"/>
      <c r="V73" s="237"/>
      <c r="W73" s="237"/>
      <c r="X73" s="237"/>
      <c r="Y73" s="237"/>
      <c r="Z73" s="237"/>
      <c r="AA73" s="237"/>
      <c r="AB73" s="237"/>
      <c r="AC73" s="237"/>
    </row>
    <row r="74" spans="17:29">
      <c r="Q74" s="237"/>
      <c r="R74" s="237"/>
      <c r="S74" s="237"/>
      <c r="T74" s="237"/>
      <c r="U74" s="237"/>
      <c r="V74" s="237"/>
      <c r="W74" s="237"/>
      <c r="X74" s="237"/>
      <c r="Y74" s="237"/>
      <c r="Z74" s="237"/>
      <c r="AA74" s="237"/>
      <c r="AB74" s="237"/>
      <c r="AC74" s="237"/>
    </row>
    <row r="75" spans="17:29">
      <c r="Q75" s="237"/>
      <c r="R75" s="237"/>
      <c r="S75" s="237"/>
      <c r="T75" s="237"/>
      <c r="U75" s="237"/>
      <c r="V75" s="237"/>
      <c r="W75" s="237"/>
      <c r="X75" s="237"/>
      <c r="Y75" s="237"/>
      <c r="Z75" s="237"/>
      <c r="AA75" s="237"/>
      <c r="AB75" s="237"/>
      <c r="AC75" s="237"/>
    </row>
    <row r="76" spans="17:29">
      <c r="Q76" s="237"/>
      <c r="R76" s="237"/>
      <c r="S76" s="237"/>
      <c r="T76" s="237"/>
      <c r="U76" s="237"/>
      <c r="V76" s="237"/>
      <c r="W76" s="237"/>
      <c r="X76" s="237"/>
      <c r="Y76" s="237"/>
      <c r="Z76" s="237"/>
      <c r="AA76" s="237"/>
      <c r="AB76" s="237"/>
      <c r="AC76" s="237"/>
    </row>
    <row r="77" spans="17:29">
      <c r="Q77" s="237"/>
      <c r="R77" s="237"/>
      <c r="S77" s="237"/>
      <c r="T77" s="237"/>
      <c r="U77" s="237"/>
      <c r="V77" s="237"/>
      <c r="W77" s="237"/>
      <c r="X77" s="237"/>
      <c r="Y77" s="237"/>
      <c r="Z77" s="237"/>
      <c r="AA77" s="237"/>
      <c r="AB77" s="237"/>
      <c r="AC77" s="237"/>
    </row>
    <row r="78" spans="17:29">
      <c r="T78" s="237"/>
      <c r="U78" s="237"/>
      <c r="V78" s="237"/>
      <c r="W78" s="237"/>
      <c r="X78" s="237"/>
      <c r="Y78" s="237"/>
      <c r="Z78" s="237"/>
      <c r="AA78" s="237"/>
      <c r="AB78" s="237"/>
      <c r="AC78" s="237"/>
    </row>
    <row r="79" spans="17:29">
      <c r="T79" s="237"/>
      <c r="U79" s="237"/>
      <c r="V79" s="237"/>
      <c r="W79" s="237"/>
      <c r="X79" s="237"/>
      <c r="Y79" s="237"/>
      <c r="Z79" s="237"/>
      <c r="AA79" s="237"/>
      <c r="AB79" s="237"/>
      <c r="AC79" s="237"/>
    </row>
    <row r="80" spans="17:29">
      <c r="T80" s="237"/>
      <c r="U80" s="237"/>
      <c r="V80" s="237"/>
      <c r="W80" s="237"/>
      <c r="X80" s="237"/>
      <c r="Y80" s="237"/>
      <c r="Z80" s="237"/>
      <c r="AA80" s="237"/>
      <c r="AB80" s="237"/>
      <c r="AC80" s="237"/>
    </row>
    <row r="81" spans="2:29">
      <c r="B81" s="237"/>
      <c r="C81" s="237"/>
      <c r="D81" s="237"/>
      <c r="E81" s="237"/>
      <c r="F81" s="237"/>
      <c r="G81" s="237"/>
      <c r="H81" s="239"/>
      <c r="I81" s="240"/>
      <c r="J81" s="240"/>
      <c r="T81" s="237"/>
      <c r="U81" s="237"/>
      <c r="V81" s="237"/>
      <c r="W81" s="237"/>
      <c r="X81" s="237"/>
      <c r="Y81" s="237"/>
      <c r="Z81" s="237"/>
      <c r="AA81" s="237"/>
      <c r="AB81" s="237"/>
      <c r="AC81" s="237"/>
    </row>
    <row r="82" spans="2:29">
      <c r="B82" s="237"/>
      <c r="C82" s="237"/>
      <c r="D82" s="237"/>
      <c r="E82" s="237"/>
      <c r="F82" s="237"/>
      <c r="G82" s="237"/>
      <c r="H82" s="239"/>
      <c r="I82" s="240"/>
      <c r="J82" s="240"/>
      <c r="T82" s="237"/>
      <c r="U82" s="237"/>
      <c r="V82" s="237"/>
      <c r="W82" s="237"/>
      <c r="X82" s="237"/>
      <c r="Y82" s="237"/>
      <c r="Z82" s="237"/>
      <c r="AA82" s="237"/>
      <c r="AB82" s="237"/>
      <c r="AC82" s="237"/>
    </row>
    <row r="83" spans="2:29">
      <c r="J83" s="239"/>
      <c r="T83" s="237"/>
      <c r="U83" s="237"/>
      <c r="V83" s="237"/>
      <c r="W83" s="237"/>
      <c r="X83" s="237"/>
      <c r="Y83" s="237"/>
      <c r="Z83" s="237"/>
      <c r="AA83" s="237"/>
      <c r="AB83" s="237"/>
      <c r="AC83" s="237"/>
    </row>
    <row r="84" spans="2:29" ht="10.5" customHeight="1">
      <c r="J84" s="239"/>
      <c r="T84" s="237"/>
      <c r="U84" s="237"/>
      <c r="V84" s="237"/>
      <c r="W84" s="237"/>
      <c r="X84" s="237"/>
      <c r="Y84" s="237"/>
      <c r="Z84" s="237"/>
      <c r="AA84" s="237"/>
      <c r="AB84" s="237"/>
      <c r="AC84" s="237"/>
    </row>
    <row r="85" spans="2:29">
      <c r="J85" s="239"/>
      <c r="T85" s="237"/>
      <c r="U85" s="237"/>
      <c r="V85" s="237"/>
      <c r="W85" s="237"/>
      <c r="X85" s="237"/>
      <c r="Y85" s="237"/>
      <c r="Z85" s="237"/>
      <c r="AA85" s="237"/>
      <c r="AB85" s="237"/>
      <c r="AC85" s="237"/>
    </row>
    <row r="86" spans="2:29">
      <c r="J86" s="240"/>
      <c r="T86" s="237"/>
      <c r="U86" s="237"/>
      <c r="V86" s="237"/>
      <c r="W86" s="237"/>
      <c r="X86" s="237"/>
      <c r="Y86" s="237"/>
      <c r="Z86" s="237"/>
      <c r="AA86" s="237"/>
      <c r="AB86" s="237"/>
      <c r="AC86" s="237"/>
    </row>
    <row r="87" spans="2:29">
      <c r="J87" s="237"/>
      <c r="T87" s="237"/>
      <c r="U87" s="237"/>
      <c r="V87" s="237"/>
      <c r="W87" s="237"/>
      <c r="X87" s="237"/>
      <c r="Y87" s="237"/>
      <c r="Z87" s="237"/>
      <c r="AA87" s="237"/>
      <c r="AB87" s="237"/>
      <c r="AC87" s="237"/>
    </row>
    <row r="88" spans="2:29">
      <c r="J88" s="237"/>
      <c r="T88" s="237"/>
      <c r="U88" s="237"/>
      <c r="V88" s="237"/>
      <c r="W88" s="237"/>
      <c r="X88" s="237"/>
      <c r="Y88" s="237"/>
      <c r="Z88" s="237"/>
      <c r="AA88" s="237"/>
      <c r="AB88" s="237"/>
      <c r="AC88" s="237"/>
    </row>
    <row r="89" spans="2:29">
      <c r="J89" s="238"/>
      <c r="T89" s="237"/>
      <c r="U89" s="237"/>
      <c r="V89" s="237"/>
      <c r="W89" s="237"/>
      <c r="X89" s="237"/>
      <c r="Y89" s="237"/>
      <c r="Z89" s="237"/>
      <c r="AA89" s="237"/>
      <c r="AB89" s="237"/>
      <c r="AC89" s="237"/>
    </row>
    <row r="90" spans="2:29">
      <c r="J90" s="240"/>
      <c r="T90" s="237"/>
      <c r="U90" s="237"/>
      <c r="V90" s="237"/>
      <c r="W90" s="237"/>
      <c r="X90" s="237"/>
      <c r="Y90" s="237"/>
      <c r="Z90" s="237"/>
      <c r="AA90" s="237"/>
      <c r="AB90" s="237"/>
      <c r="AC90" s="237"/>
    </row>
    <row r="91" spans="2:29">
      <c r="J91" s="240"/>
      <c r="T91" s="237"/>
      <c r="U91" s="237"/>
      <c r="V91" s="237"/>
      <c r="W91" s="237"/>
      <c r="X91" s="237"/>
      <c r="Y91" s="237"/>
      <c r="Z91" s="237"/>
      <c r="AA91" s="237"/>
      <c r="AB91" s="237"/>
      <c r="AC91" s="237"/>
    </row>
    <row r="92" spans="2:29">
      <c r="J92" s="240"/>
    </row>
    <row r="93" spans="2:29">
      <c r="J93" s="240"/>
    </row>
    <row r="94" spans="2:29">
      <c r="J94" s="240"/>
    </row>
    <row r="95" spans="2:29">
      <c r="J95" s="240"/>
    </row>
    <row r="96" spans="2:29">
      <c r="J96" s="240"/>
    </row>
    <row r="97" spans="10:10">
      <c r="J97" s="240"/>
    </row>
    <row r="98" spans="10:10">
      <c r="J98" s="240"/>
    </row>
    <row r="99" spans="10:10">
      <c r="J99" s="240"/>
    </row>
    <row r="100" spans="10:10">
      <c r="J100" s="240"/>
    </row>
    <row r="101" spans="10:10">
      <c r="J101" s="239"/>
    </row>
    <row r="102" spans="10:10">
      <c r="J102" s="239"/>
    </row>
    <row r="103" spans="10:10">
      <c r="J103" s="239"/>
    </row>
    <row r="104" spans="10:10">
      <c r="J104" s="240"/>
    </row>
    <row r="105" spans="10:10">
      <c r="J105" s="237"/>
    </row>
    <row r="106" spans="10:10">
      <c r="J106" s="237"/>
    </row>
    <row r="107" spans="10:10">
      <c r="J107" s="237"/>
    </row>
    <row r="108" spans="10:10">
      <c r="J108" s="237"/>
    </row>
    <row r="109" spans="10:10">
      <c r="J109" s="237"/>
    </row>
    <row r="110" spans="10:10" ht="15.75" customHeight="1">
      <c r="J110" s="237"/>
    </row>
    <row r="111" spans="10:10">
      <c r="J111" s="237"/>
    </row>
    <row r="112" spans="10:10">
      <c r="J112" s="237"/>
    </row>
    <row r="113" spans="5:10">
      <c r="J113" s="237"/>
    </row>
    <row r="114" spans="5:10">
      <c r="J114" s="237"/>
    </row>
    <row r="115" spans="5:10">
      <c r="J115" s="237"/>
    </row>
    <row r="116" spans="5:10">
      <c r="J116" s="237"/>
    </row>
    <row r="117" spans="5:10">
      <c r="J117" s="237"/>
    </row>
    <row r="118" spans="5:10">
      <c r="J118" s="237"/>
    </row>
    <row r="119" spans="5:10">
      <c r="J119" s="237"/>
    </row>
    <row r="120" spans="5:10">
      <c r="J120" s="237"/>
    </row>
    <row r="121" spans="5:10">
      <c r="E121" s="237"/>
      <c r="F121" s="237"/>
      <c r="G121" s="237"/>
      <c r="H121" s="237"/>
      <c r="I121" s="237"/>
      <c r="J121" s="237"/>
    </row>
    <row r="122" spans="5:10">
      <c r="E122" s="237"/>
      <c r="F122" s="237"/>
      <c r="G122" s="237"/>
      <c r="H122" s="237"/>
      <c r="I122" s="237"/>
      <c r="J122" s="237"/>
    </row>
    <row r="123" spans="5:10">
      <c r="E123" s="237"/>
      <c r="F123" s="237"/>
      <c r="G123" s="237"/>
      <c r="H123" s="237"/>
      <c r="I123" s="237"/>
      <c r="J123" s="237"/>
    </row>
    <row r="126" spans="5:10" ht="15.75" customHeight="1"/>
    <row r="161" ht="12.75" customHeight="1"/>
    <row r="162" ht="12.75" customHeight="1"/>
    <row r="163" ht="12.75" customHeight="1"/>
    <row r="164" ht="12.75" customHeight="1"/>
  </sheetData>
  <mergeCells count="9">
    <mergeCell ref="T6:V6"/>
    <mergeCell ref="A4:K4"/>
    <mergeCell ref="A6:A7"/>
    <mergeCell ref="B6:D6"/>
    <mergeCell ref="E6:G6"/>
    <mergeCell ref="H6:J6"/>
    <mergeCell ref="N6:P6"/>
    <mergeCell ref="Q6:S6"/>
    <mergeCell ref="K6:M6"/>
  </mergeCells>
  <phoneticPr fontId="0" type="noConversion"/>
  <pageMargins left="0.75" right="0.75" top="1" bottom="1" header="0.5" footer="0.5"/>
  <pageSetup scale="42" orientation="portrait" r:id="rId1"/>
  <headerFooter alignWithMargins="0">
    <oddFooter>&amp;C&amp;14B-&amp;P-4</oddFooter>
  </headerFooter>
  <ignoredErrors>
    <ignoredError sqref="D24:Y25"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D111"/>
  <sheetViews>
    <sheetView zoomScaleNormal="100" workbookViewId="0"/>
  </sheetViews>
  <sheetFormatPr defaultColWidth="11" defaultRowHeight="12.75"/>
  <cols>
    <col min="1" max="1" width="11.28515625" style="37" customWidth="1"/>
    <col min="2" max="2" width="10.5703125" style="37" bestFit="1" customWidth="1"/>
    <col min="3" max="3" width="12.85546875" style="37" bestFit="1" customWidth="1"/>
    <col min="4" max="4" width="7.42578125" style="37" bestFit="1" customWidth="1"/>
    <col min="5" max="5" width="9.28515625" style="37" bestFit="1" customWidth="1"/>
    <col min="6" max="6" width="10.85546875" style="37" bestFit="1" customWidth="1"/>
    <col min="7" max="7" width="7" style="37" bestFit="1" customWidth="1"/>
    <col min="8" max="8" width="9" style="37" bestFit="1" customWidth="1"/>
    <col min="9" max="9" width="9.42578125" style="37" bestFit="1" customWidth="1"/>
    <col min="10" max="10" width="7.42578125" style="37" bestFit="1" customWidth="1"/>
    <col min="11" max="11" width="9" style="37" bestFit="1" customWidth="1"/>
    <col min="12" max="12" width="9.42578125" style="37" bestFit="1" customWidth="1"/>
    <col min="13" max="13" width="7" style="37" bestFit="1" customWidth="1"/>
    <col min="14" max="14" width="9" style="37" bestFit="1" customWidth="1"/>
    <col min="15" max="15" width="9.42578125" style="37" bestFit="1" customWidth="1"/>
    <col min="16" max="16" width="10.5703125" style="37" bestFit="1" customWidth="1"/>
    <col min="17" max="17" width="9" style="37" bestFit="1" customWidth="1"/>
    <col min="18" max="18" width="9.42578125" style="37" bestFit="1" customWidth="1"/>
    <col min="19" max="19" width="10.5703125" style="37" bestFit="1" customWidth="1"/>
    <col min="20" max="20" width="10.85546875" style="37" bestFit="1" customWidth="1"/>
    <col min="21" max="21" width="11.5703125" style="37" bestFit="1" customWidth="1"/>
    <col min="22" max="22" width="10.5703125" style="37" bestFit="1" customWidth="1"/>
    <col min="23" max="23" width="7.28515625" style="37" customWidth="1"/>
    <col min="24" max="16384" width="11" style="37"/>
  </cols>
  <sheetData>
    <row r="1" spans="1:22" ht="26.25">
      <c r="A1" s="227" t="s">
        <v>165</v>
      </c>
    </row>
    <row r="2" spans="1:22" ht="18">
      <c r="A2" s="32" t="s">
        <v>188</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c r="T3" s="236"/>
    </row>
    <row r="4" spans="1:22" ht="15" customHeight="1">
      <c r="A4" s="557" t="s">
        <v>189</v>
      </c>
      <c r="B4" s="557"/>
      <c r="C4" s="557"/>
      <c r="D4" s="557"/>
      <c r="E4" s="557"/>
      <c r="F4" s="557"/>
      <c r="G4" s="557"/>
      <c r="H4" s="557"/>
      <c r="I4" s="557"/>
      <c r="J4" s="557"/>
      <c r="K4" s="557"/>
      <c r="L4" s="557"/>
      <c r="M4" s="225"/>
      <c r="N4" s="225"/>
      <c r="O4" s="225"/>
      <c r="P4" s="225"/>
      <c r="Q4" s="225"/>
    </row>
    <row r="5" spans="1:22" ht="15" thickBot="1">
      <c r="A5" s="33"/>
      <c r="B5" s="33"/>
      <c r="C5" s="33"/>
      <c r="D5" s="33"/>
      <c r="E5" s="33"/>
      <c r="F5" s="33"/>
      <c r="G5" s="33"/>
      <c r="H5" s="33"/>
      <c r="I5" s="33"/>
      <c r="J5" s="33"/>
      <c r="K5" s="33"/>
      <c r="L5" s="33"/>
      <c r="M5" s="33"/>
      <c r="N5" s="33"/>
      <c r="O5" s="33"/>
      <c r="P5" s="33"/>
    </row>
    <row r="6" spans="1:22" ht="12.75" customHeight="1" thickBot="1">
      <c r="A6" s="540" t="s">
        <v>8</v>
      </c>
      <c r="B6" s="565" t="s">
        <v>13</v>
      </c>
      <c r="C6" s="563"/>
      <c r="D6" s="564"/>
      <c r="E6" s="562" t="s">
        <v>112</v>
      </c>
      <c r="F6" s="563"/>
      <c r="G6" s="564"/>
      <c r="H6" s="562" t="s">
        <v>114</v>
      </c>
      <c r="I6" s="563"/>
      <c r="J6" s="564"/>
      <c r="K6" s="562" t="s">
        <v>111</v>
      </c>
      <c r="L6" s="563"/>
      <c r="M6" s="564"/>
      <c r="N6" s="562" t="s">
        <v>113</v>
      </c>
      <c r="O6" s="563"/>
      <c r="P6" s="564"/>
      <c r="Q6" s="562" t="s">
        <v>115</v>
      </c>
      <c r="R6" s="563"/>
      <c r="S6" s="564"/>
      <c r="T6" s="562" t="s">
        <v>7</v>
      </c>
      <c r="U6" s="563"/>
      <c r="V6" s="564"/>
    </row>
    <row r="7" spans="1:22" ht="30" customHeight="1" thickBot="1">
      <c r="A7" s="541"/>
      <c r="B7" s="230" t="s">
        <v>9</v>
      </c>
      <c r="C7" s="231" t="s">
        <v>10</v>
      </c>
      <c r="D7" s="232" t="s">
        <v>11</v>
      </c>
      <c r="E7" s="230" t="s">
        <v>9</v>
      </c>
      <c r="F7" s="231" t="s">
        <v>10</v>
      </c>
      <c r="G7" s="232" t="s">
        <v>11</v>
      </c>
      <c r="H7" s="230" t="s">
        <v>9</v>
      </c>
      <c r="I7" s="231" t="s">
        <v>10</v>
      </c>
      <c r="J7" s="232" t="s">
        <v>11</v>
      </c>
      <c r="K7" s="230" t="s">
        <v>9</v>
      </c>
      <c r="L7" s="231" t="s">
        <v>10</v>
      </c>
      <c r="M7" s="232" t="s">
        <v>11</v>
      </c>
      <c r="N7" s="230" t="s">
        <v>9</v>
      </c>
      <c r="O7" s="231" t="s">
        <v>10</v>
      </c>
      <c r="P7" s="232" t="s">
        <v>11</v>
      </c>
      <c r="Q7" s="230" t="s">
        <v>9</v>
      </c>
      <c r="R7" s="231" t="s">
        <v>10</v>
      </c>
      <c r="S7" s="232" t="s">
        <v>11</v>
      </c>
      <c r="T7" s="230" t="s">
        <v>9</v>
      </c>
      <c r="U7" s="231" t="s">
        <v>10</v>
      </c>
      <c r="V7" s="232" t="s">
        <v>11</v>
      </c>
    </row>
    <row r="8" spans="1:22">
      <c r="A8" s="445">
        <v>2000</v>
      </c>
      <c r="B8" s="248">
        <v>20529</v>
      </c>
      <c r="C8" s="262">
        <v>134794</v>
      </c>
      <c r="D8" s="247">
        <f t="shared" ref="D8:D23" si="0">IF(C8=0, "NA", B8/C8)</f>
        <v>0.15229906375654703</v>
      </c>
      <c r="E8" s="248">
        <v>3200</v>
      </c>
      <c r="F8" s="262">
        <v>21991</v>
      </c>
      <c r="G8" s="247">
        <f t="shared" ref="G8:G23" si="1">IF(F8=0, "NA", E8/F8)</f>
        <v>0.14551407393933882</v>
      </c>
      <c r="H8" s="248"/>
      <c r="I8" s="262"/>
      <c r="J8" s="247"/>
      <c r="K8" s="248">
        <v>24</v>
      </c>
      <c r="L8" s="262">
        <v>259</v>
      </c>
      <c r="M8" s="247">
        <f t="shared" ref="M8:M23" si="2">IF(L8=0, "NA", K8/L8)</f>
        <v>9.2664092664092659E-2</v>
      </c>
      <c r="N8" s="248">
        <v>1</v>
      </c>
      <c r="O8" s="262">
        <v>11</v>
      </c>
      <c r="P8" s="247">
        <f t="shared" ref="P8:P23" si="3">IF(O8=0, "NA", N8/O8)</f>
        <v>9.0909090909090912E-2</v>
      </c>
      <c r="Q8" s="248"/>
      <c r="R8" s="262"/>
      <c r="S8" s="247"/>
      <c r="T8" s="248">
        <f t="shared" ref="T8:U23" si="4">SUM(Q8,N8,K8,H8,E8,B8)</f>
        <v>23754</v>
      </c>
      <c r="U8" s="262">
        <f t="shared" si="4"/>
        <v>157055</v>
      </c>
      <c r="V8" s="247">
        <f t="shared" ref="V8:V23" si="5">IF(U8=0, "NA", T8/U8)</f>
        <v>0.15124637865715831</v>
      </c>
    </row>
    <row r="9" spans="1:22">
      <c r="A9" s="446">
        <v>2001</v>
      </c>
      <c r="B9" s="229">
        <v>25517</v>
      </c>
      <c r="C9" s="257">
        <v>151552</v>
      </c>
      <c r="D9" s="34">
        <f t="shared" si="0"/>
        <v>0.16837125211148649</v>
      </c>
      <c r="E9" s="229">
        <v>4479</v>
      </c>
      <c r="F9" s="257">
        <v>25576</v>
      </c>
      <c r="G9" s="34">
        <f t="shared" si="1"/>
        <v>0.17512511729746638</v>
      </c>
      <c r="H9" s="229"/>
      <c r="I9" s="257"/>
      <c r="J9" s="34"/>
      <c r="K9" s="229">
        <v>15</v>
      </c>
      <c r="L9" s="257">
        <v>224</v>
      </c>
      <c r="M9" s="34">
        <f t="shared" si="2"/>
        <v>6.6964285714285712E-2</v>
      </c>
      <c r="N9" s="229">
        <v>3</v>
      </c>
      <c r="O9" s="257">
        <v>3</v>
      </c>
      <c r="P9" s="34">
        <f t="shared" si="3"/>
        <v>1</v>
      </c>
      <c r="Q9" s="229"/>
      <c r="R9" s="257"/>
      <c r="S9" s="34"/>
      <c r="T9" s="229">
        <f t="shared" si="4"/>
        <v>30014</v>
      </c>
      <c r="U9" s="257">
        <f t="shared" si="4"/>
        <v>177355</v>
      </c>
      <c r="V9" s="34">
        <f t="shared" si="5"/>
        <v>0.16923120295452623</v>
      </c>
    </row>
    <row r="10" spans="1:22">
      <c r="A10" s="446">
        <v>2002</v>
      </c>
      <c r="B10" s="229">
        <v>24235</v>
      </c>
      <c r="C10" s="257">
        <v>178988</v>
      </c>
      <c r="D10" s="34">
        <f t="shared" si="0"/>
        <v>0.13540013855677477</v>
      </c>
      <c r="E10" s="229">
        <v>4316</v>
      </c>
      <c r="F10" s="257">
        <v>32111</v>
      </c>
      <c r="G10" s="34">
        <f t="shared" si="1"/>
        <v>0.13440876958051759</v>
      </c>
      <c r="H10" s="229"/>
      <c r="I10" s="257"/>
      <c r="J10" s="34"/>
      <c r="K10" s="229">
        <v>28</v>
      </c>
      <c r="L10" s="257">
        <v>398</v>
      </c>
      <c r="M10" s="34">
        <f t="shared" si="2"/>
        <v>7.0351758793969849E-2</v>
      </c>
      <c r="N10" s="229">
        <v>0</v>
      </c>
      <c r="O10" s="257">
        <v>2</v>
      </c>
      <c r="P10" s="34">
        <f t="shared" si="3"/>
        <v>0</v>
      </c>
      <c r="Q10" s="229"/>
      <c r="R10" s="257"/>
      <c r="S10" s="34"/>
      <c r="T10" s="229">
        <f t="shared" si="4"/>
        <v>28579</v>
      </c>
      <c r="U10" s="257">
        <f t="shared" si="4"/>
        <v>211499</v>
      </c>
      <c r="V10" s="34">
        <f t="shared" si="5"/>
        <v>0.1351259344015811</v>
      </c>
    </row>
    <row r="11" spans="1:22">
      <c r="A11" s="446">
        <v>2003</v>
      </c>
      <c r="B11" s="229">
        <v>22178</v>
      </c>
      <c r="C11" s="257">
        <v>202228</v>
      </c>
      <c r="D11" s="34">
        <f t="shared" si="0"/>
        <v>0.10966829519156596</v>
      </c>
      <c r="E11" s="229">
        <v>4311</v>
      </c>
      <c r="F11" s="257">
        <v>36303</v>
      </c>
      <c r="G11" s="34">
        <f t="shared" si="1"/>
        <v>0.11875051648624081</v>
      </c>
      <c r="H11" s="229"/>
      <c r="I11" s="257"/>
      <c r="J11" s="34"/>
      <c r="K11" s="229">
        <v>34</v>
      </c>
      <c r="L11" s="257">
        <v>474</v>
      </c>
      <c r="M11" s="34">
        <f t="shared" si="2"/>
        <v>7.1729957805907171E-2</v>
      </c>
      <c r="N11" s="229">
        <v>0</v>
      </c>
      <c r="O11" s="257">
        <v>3</v>
      </c>
      <c r="P11" s="34">
        <f t="shared" si="3"/>
        <v>0</v>
      </c>
      <c r="Q11" s="229"/>
      <c r="R11" s="257"/>
      <c r="S11" s="34"/>
      <c r="T11" s="229">
        <f t="shared" si="4"/>
        <v>26523</v>
      </c>
      <c r="U11" s="257">
        <f t="shared" si="4"/>
        <v>239008</v>
      </c>
      <c r="V11" s="34">
        <f t="shared" si="5"/>
        <v>0.1109711808809747</v>
      </c>
    </row>
    <row r="12" spans="1:22">
      <c r="A12" s="446">
        <v>2004</v>
      </c>
      <c r="B12" s="229">
        <v>19312</v>
      </c>
      <c r="C12" s="257">
        <v>224741</v>
      </c>
      <c r="D12" s="34">
        <f t="shared" si="0"/>
        <v>8.5930026118954714E-2</v>
      </c>
      <c r="E12" s="229">
        <v>4271</v>
      </c>
      <c r="F12" s="257">
        <v>44612</v>
      </c>
      <c r="G12" s="34">
        <f t="shared" si="1"/>
        <v>9.5736573119340085E-2</v>
      </c>
      <c r="H12" s="229"/>
      <c r="I12" s="257"/>
      <c r="J12" s="34"/>
      <c r="K12" s="229">
        <v>11</v>
      </c>
      <c r="L12" s="257">
        <v>178</v>
      </c>
      <c r="M12" s="34">
        <f t="shared" si="2"/>
        <v>6.1797752808988762E-2</v>
      </c>
      <c r="N12" s="229">
        <v>0</v>
      </c>
      <c r="O12" s="257">
        <v>5</v>
      </c>
      <c r="P12" s="34">
        <f t="shared" si="3"/>
        <v>0</v>
      </c>
      <c r="Q12" s="229"/>
      <c r="R12" s="257"/>
      <c r="S12" s="34"/>
      <c r="T12" s="229">
        <f t="shared" si="4"/>
        <v>23594</v>
      </c>
      <c r="U12" s="257">
        <f t="shared" si="4"/>
        <v>269536</v>
      </c>
      <c r="V12" s="34">
        <f t="shared" si="5"/>
        <v>8.7535616763623411E-2</v>
      </c>
    </row>
    <row r="13" spans="1:22">
      <c r="A13" s="446">
        <v>2005</v>
      </c>
      <c r="B13" s="229">
        <v>17296</v>
      </c>
      <c r="C13" s="257">
        <v>242385</v>
      </c>
      <c r="D13" s="34">
        <f t="shared" si="0"/>
        <v>7.1357551003568706E-2</v>
      </c>
      <c r="E13" s="229">
        <v>3337</v>
      </c>
      <c r="F13" s="257">
        <v>42535</v>
      </c>
      <c r="G13" s="34">
        <f t="shared" si="1"/>
        <v>7.8453038674033151E-2</v>
      </c>
      <c r="H13" s="229"/>
      <c r="I13" s="257"/>
      <c r="J13" s="34"/>
      <c r="K13" s="229">
        <v>20</v>
      </c>
      <c r="L13" s="257">
        <v>328</v>
      </c>
      <c r="M13" s="34">
        <f t="shared" si="2"/>
        <v>6.097560975609756E-2</v>
      </c>
      <c r="N13" s="229">
        <v>0</v>
      </c>
      <c r="O13" s="257">
        <v>10</v>
      </c>
      <c r="P13" s="34">
        <f t="shared" si="3"/>
        <v>0</v>
      </c>
      <c r="Q13" s="229"/>
      <c r="R13" s="257"/>
      <c r="S13" s="34"/>
      <c r="T13" s="229">
        <f t="shared" si="4"/>
        <v>20653</v>
      </c>
      <c r="U13" s="257">
        <f t="shared" si="4"/>
        <v>285258</v>
      </c>
      <c r="V13" s="34">
        <f t="shared" si="5"/>
        <v>7.2401124595979777E-2</v>
      </c>
    </row>
    <row r="14" spans="1:22">
      <c r="A14" s="446">
        <v>2006</v>
      </c>
      <c r="B14" s="229">
        <v>13912</v>
      </c>
      <c r="C14" s="257">
        <v>234749</v>
      </c>
      <c r="D14" s="34">
        <f t="shared" si="0"/>
        <v>5.9263298246211911E-2</v>
      </c>
      <c r="E14" s="229">
        <v>2485</v>
      </c>
      <c r="F14" s="257">
        <v>38588</v>
      </c>
      <c r="G14" s="34">
        <f t="shared" si="1"/>
        <v>6.4398258525966617E-2</v>
      </c>
      <c r="H14" s="229"/>
      <c r="I14" s="257"/>
      <c r="J14" s="34"/>
      <c r="K14" s="229">
        <v>13</v>
      </c>
      <c r="L14" s="257">
        <v>316</v>
      </c>
      <c r="M14" s="34">
        <f t="shared" si="2"/>
        <v>4.1139240506329111E-2</v>
      </c>
      <c r="N14" s="229">
        <v>0</v>
      </c>
      <c r="O14" s="257">
        <v>19</v>
      </c>
      <c r="P14" s="34">
        <f t="shared" si="3"/>
        <v>0</v>
      </c>
      <c r="Q14" s="229"/>
      <c r="R14" s="257"/>
      <c r="S14" s="34"/>
      <c r="T14" s="229">
        <f t="shared" si="4"/>
        <v>16410</v>
      </c>
      <c r="U14" s="257">
        <f t="shared" si="4"/>
        <v>273672</v>
      </c>
      <c r="V14" s="34">
        <f t="shared" si="5"/>
        <v>5.9962290625274049E-2</v>
      </c>
    </row>
    <row r="15" spans="1:22">
      <c r="A15" s="446">
        <v>2007</v>
      </c>
      <c r="B15" s="229">
        <v>10665</v>
      </c>
      <c r="C15" s="257">
        <v>252876</v>
      </c>
      <c r="D15" s="34">
        <f t="shared" si="0"/>
        <v>4.2174820860817162E-2</v>
      </c>
      <c r="E15" s="229">
        <v>1865</v>
      </c>
      <c r="F15" s="257">
        <v>37154</v>
      </c>
      <c r="G15" s="34">
        <f t="shared" si="1"/>
        <v>5.0196479517683155E-2</v>
      </c>
      <c r="H15" s="229"/>
      <c r="I15" s="257"/>
      <c r="J15" s="34"/>
      <c r="K15" s="229">
        <v>2</v>
      </c>
      <c r="L15" s="257">
        <v>68</v>
      </c>
      <c r="M15" s="34">
        <f t="shared" si="2"/>
        <v>2.9411764705882353E-2</v>
      </c>
      <c r="N15" s="229">
        <v>3</v>
      </c>
      <c r="O15" s="257">
        <v>23</v>
      </c>
      <c r="P15" s="34">
        <f t="shared" si="3"/>
        <v>0.13043478260869565</v>
      </c>
      <c r="Q15" s="229">
        <v>315</v>
      </c>
      <c r="R15" s="257">
        <v>2726</v>
      </c>
      <c r="S15" s="34">
        <f t="shared" ref="S15:S23" si="6">IF(R15=0, "NA", Q15/R15)</f>
        <v>0.11555392516507704</v>
      </c>
      <c r="T15" s="229">
        <f t="shared" si="4"/>
        <v>12850</v>
      </c>
      <c r="U15" s="257">
        <f t="shared" si="4"/>
        <v>292847</v>
      </c>
      <c r="V15" s="34">
        <f t="shared" si="5"/>
        <v>4.3879568511885049E-2</v>
      </c>
    </row>
    <row r="16" spans="1:22">
      <c r="A16" s="446">
        <v>2008</v>
      </c>
      <c r="B16" s="229">
        <v>8043</v>
      </c>
      <c r="C16" s="257">
        <v>242463</v>
      </c>
      <c r="D16" s="34">
        <f t="shared" si="0"/>
        <v>3.3172071615050543E-2</v>
      </c>
      <c r="E16" s="229">
        <v>1490</v>
      </c>
      <c r="F16" s="257">
        <v>37839</v>
      </c>
      <c r="G16" s="34">
        <f t="shared" si="1"/>
        <v>3.9377361981024865E-2</v>
      </c>
      <c r="H16" s="229">
        <v>708</v>
      </c>
      <c r="I16" s="257">
        <v>10558</v>
      </c>
      <c r="J16" s="34">
        <f t="shared" ref="J16:J23" si="7">IF(I16=0, "NA", H16/I16)</f>
        <v>6.7058154953589688E-2</v>
      </c>
      <c r="K16" s="229">
        <v>5</v>
      </c>
      <c r="L16" s="257">
        <v>77</v>
      </c>
      <c r="M16" s="34">
        <f t="shared" si="2"/>
        <v>6.4935064935064929E-2</v>
      </c>
      <c r="N16" s="229">
        <v>2</v>
      </c>
      <c r="O16" s="257">
        <v>13</v>
      </c>
      <c r="P16" s="34">
        <f t="shared" si="3"/>
        <v>0.15384615384615385</v>
      </c>
      <c r="Q16" s="229">
        <v>367</v>
      </c>
      <c r="R16" s="257">
        <v>3318</v>
      </c>
      <c r="S16" s="34">
        <f t="shared" si="6"/>
        <v>0.1106088004822182</v>
      </c>
      <c r="T16" s="229">
        <f t="shared" si="4"/>
        <v>10615</v>
      </c>
      <c r="U16" s="257">
        <f t="shared" si="4"/>
        <v>294268</v>
      </c>
      <c r="V16" s="34">
        <f t="shared" si="5"/>
        <v>3.6072559707477539E-2</v>
      </c>
    </row>
    <row r="17" spans="1:30">
      <c r="A17" s="446">
        <v>2009</v>
      </c>
      <c r="B17" s="229">
        <v>5272</v>
      </c>
      <c r="C17" s="257">
        <v>193715</v>
      </c>
      <c r="D17" s="34">
        <f t="shared" si="0"/>
        <v>2.721523888186253E-2</v>
      </c>
      <c r="E17" s="229">
        <v>726</v>
      </c>
      <c r="F17" s="257">
        <v>23136</v>
      </c>
      <c r="G17" s="34">
        <f t="shared" si="1"/>
        <v>3.1379668049792531E-2</v>
      </c>
      <c r="H17" s="229">
        <v>487</v>
      </c>
      <c r="I17" s="257">
        <v>6836</v>
      </c>
      <c r="J17" s="34">
        <f t="shared" si="7"/>
        <v>7.1240491515506141E-2</v>
      </c>
      <c r="K17" s="229">
        <v>125</v>
      </c>
      <c r="L17" s="257">
        <v>1169</v>
      </c>
      <c r="M17" s="34">
        <f t="shared" si="2"/>
        <v>0.10692899914456801</v>
      </c>
      <c r="N17" s="229">
        <v>8</v>
      </c>
      <c r="O17" s="257">
        <v>49</v>
      </c>
      <c r="P17" s="34">
        <f t="shared" si="3"/>
        <v>0.16326530612244897</v>
      </c>
      <c r="Q17" s="229">
        <v>102</v>
      </c>
      <c r="R17" s="257">
        <v>1105</v>
      </c>
      <c r="S17" s="34">
        <f t="shared" si="6"/>
        <v>9.2307692307692313E-2</v>
      </c>
      <c r="T17" s="229">
        <f t="shared" si="4"/>
        <v>6720</v>
      </c>
      <c r="U17" s="257">
        <f t="shared" si="4"/>
        <v>226010</v>
      </c>
      <c r="V17" s="34">
        <f t="shared" si="5"/>
        <v>2.9733197646121853E-2</v>
      </c>
    </row>
    <row r="18" spans="1:30">
      <c r="A18" s="446">
        <v>2010</v>
      </c>
      <c r="B18" s="229">
        <v>5100</v>
      </c>
      <c r="C18" s="257">
        <v>236239</v>
      </c>
      <c r="D18" s="34">
        <f t="shared" si="0"/>
        <v>2.1588306757140015E-2</v>
      </c>
      <c r="E18" s="229">
        <v>745</v>
      </c>
      <c r="F18" s="257">
        <v>32983</v>
      </c>
      <c r="G18" s="34">
        <f t="shared" si="1"/>
        <v>2.2587393505745384E-2</v>
      </c>
      <c r="H18" s="229">
        <v>373</v>
      </c>
      <c r="I18" s="257">
        <v>6303</v>
      </c>
      <c r="J18" s="34">
        <f t="shared" si="7"/>
        <v>5.9178169125813106E-2</v>
      </c>
      <c r="K18" s="229">
        <v>207</v>
      </c>
      <c r="L18" s="257">
        <v>2297</v>
      </c>
      <c r="M18" s="34">
        <f t="shared" si="2"/>
        <v>9.011754462342185E-2</v>
      </c>
      <c r="N18" s="229">
        <v>11</v>
      </c>
      <c r="O18" s="257">
        <v>74</v>
      </c>
      <c r="P18" s="34">
        <f t="shared" si="3"/>
        <v>0.14864864864864866</v>
      </c>
      <c r="Q18" s="229">
        <v>115</v>
      </c>
      <c r="R18" s="257">
        <v>1154</v>
      </c>
      <c r="S18" s="34">
        <f t="shared" si="6"/>
        <v>9.965337954939342E-2</v>
      </c>
      <c r="T18" s="229">
        <f t="shared" si="4"/>
        <v>6551</v>
      </c>
      <c r="U18" s="257">
        <f t="shared" si="4"/>
        <v>279050</v>
      </c>
      <c r="V18" s="34">
        <f t="shared" si="5"/>
        <v>2.3476079555635191E-2</v>
      </c>
    </row>
    <row r="19" spans="1:30">
      <c r="A19" s="446">
        <v>2011</v>
      </c>
      <c r="B19" s="229">
        <v>5008</v>
      </c>
      <c r="C19" s="257">
        <v>248216</v>
      </c>
      <c r="D19" s="34">
        <f t="shared" si="0"/>
        <v>2.0175975763045091E-2</v>
      </c>
      <c r="E19" s="229">
        <v>717</v>
      </c>
      <c r="F19" s="257">
        <v>39981</v>
      </c>
      <c r="G19" s="34">
        <f t="shared" si="1"/>
        <v>1.7933518421250093E-2</v>
      </c>
      <c r="H19" s="229">
        <v>461</v>
      </c>
      <c r="I19" s="257">
        <v>10007</v>
      </c>
      <c r="J19" s="34">
        <f t="shared" si="7"/>
        <v>4.6067752573198763E-2</v>
      </c>
      <c r="K19" s="229">
        <v>177</v>
      </c>
      <c r="L19" s="257">
        <v>2402</v>
      </c>
      <c r="M19" s="34">
        <f t="shared" si="2"/>
        <v>7.3688592839300585E-2</v>
      </c>
      <c r="N19" s="229">
        <v>13</v>
      </c>
      <c r="O19" s="257">
        <v>130</v>
      </c>
      <c r="P19" s="34">
        <f t="shared" si="3"/>
        <v>0.1</v>
      </c>
      <c r="Q19" s="229">
        <v>404</v>
      </c>
      <c r="R19" s="257">
        <v>3061</v>
      </c>
      <c r="S19" s="34">
        <f t="shared" si="6"/>
        <v>0.13198301208755309</v>
      </c>
      <c r="T19" s="229">
        <f t="shared" si="4"/>
        <v>6780</v>
      </c>
      <c r="U19" s="257">
        <f t="shared" si="4"/>
        <v>303797</v>
      </c>
      <c r="V19" s="34">
        <f t="shared" si="5"/>
        <v>2.2317534406198877E-2</v>
      </c>
    </row>
    <row r="20" spans="1:30">
      <c r="A20" s="446">
        <v>2012</v>
      </c>
      <c r="B20" s="229">
        <v>3527</v>
      </c>
      <c r="C20" s="257">
        <v>262155</v>
      </c>
      <c r="D20" s="34">
        <f t="shared" si="0"/>
        <v>1.3453872708893594E-2</v>
      </c>
      <c r="E20" s="229">
        <v>421</v>
      </c>
      <c r="F20" s="257">
        <v>36568</v>
      </c>
      <c r="G20" s="34">
        <f t="shared" si="1"/>
        <v>1.1512798074819515E-2</v>
      </c>
      <c r="H20" s="229">
        <v>252</v>
      </c>
      <c r="I20" s="257">
        <v>9730</v>
      </c>
      <c r="J20" s="34">
        <f t="shared" si="7"/>
        <v>2.5899280575539568E-2</v>
      </c>
      <c r="K20" s="229">
        <v>126</v>
      </c>
      <c r="L20" s="257">
        <v>3048</v>
      </c>
      <c r="M20" s="34">
        <f t="shared" si="2"/>
        <v>4.1338582677165357E-2</v>
      </c>
      <c r="N20" s="229">
        <v>5</v>
      </c>
      <c r="O20" s="257">
        <v>149</v>
      </c>
      <c r="P20" s="34">
        <f t="shared" si="3"/>
        <v>3.3557046979865772E-2</v>
      </c>
      <c r="Q20" s="229">
        <v>194</v>
      </c>
      <c r="R20" s="257">
        <v>2437</v>
      </c>
      <c r="S20" s="34">
        <f t="shared" si="6"/>
        <v>7.9606073040623712E-2</v>
      </c>
      <c r="T20" s="229">
        <f t="shared" si="4"/>
        <v>4525</v>
      </c>
      <c r="U20" s="257">
        <f t="shared" si="4"/>
        <v>314087</v>
      </c>
      <c r="V20" s="34">
        <f t="shared" si="5"/>
        <v>1.4406836322420222E-2</v>
      </c>
    </row>
    <row r="21" spans="1:30">
      <c r="A21" s="446">
        <v>2013</v>
      </c>
      <c r="B21" s="229">
        <v>2769</v>
      </c>
      <c r="C21" s="257">
        <v>260177</v>
      </c>
      <c r="D21" s="34">
        <f t="shared" si="0"/>
        <v>1.0642754740042356E-2</v>
      </c>
      <c r="E21" s="229">
        <v>414</v>
      </c>
      <c r="F21" s="257">
        <v>37226</v>
      </c>
      <c r="G21" s="34">
        <f t="shared" si="1"/>
        <v>1.1121259334873476E-2</v>
      </c>
      <c r="H21" s="229">
        <v>199</v>
      </c>
      <c r="I21" s="257">
        <v>8062</v>
      </c>
      <c r="J21" s="34">
        <f t="shared" si="7"/>
        <v>2.4683701314810222E-2</v>
      </c>
      <c r="K21" s="229">
        <v>67</v>
      </c>
      <c r="L21" s="257">
        <v>2713</v>
      </c>
      <c r="M21" s="34">
        <f t="shared" si="2"/>
        <v>2.4695908588278657E-2</v>
      </c>
      <c r="N21" s="229">
        <v>3</v>
      </c>
      <c r="O21" s="257">
        <v>105</v>
      </c>
      <c r="P21" s="34">
        <f t="shared" si="3"/>
        <v>2.8571428571428571E-2</v>
      </c>
      <c r="Q21" s="229">
        <v>127</v>
      </c>
      <c r="R21" s="257">
        <v>1627</v>
      </c>
      <c r="S21" s="34">
        <f t="shared" si="6"/>
        <v>7.8057775046097108E-2</v>
      </c>
      <c r="T21" s="229">
        <f t="shared" si="4"/>
        <v>3579</v>
      </c>
      <c r="U21" s="257">
        <f t="shared" si="4"/>
        <v>309910</v>
      </c>
      <c r="V21" s="34">
        <f t="shared" si="5"/>
        <v>1.1548514084734278E-2</v>
      </c>
    </row>
    <row r="22" spans="1:30">
      <c r="A22" s="446">
        <v>2014</v>
      </c>
      <c r="B22" s="229">
        <v>980</v>
      </c>
      <c r="C22" s="257">
        <v>60038</v>
      </c>
      <c r="D22" s="34">
        <f t="shared" si="0"/>
        <v>1.6322995436223724E-2</v>
      </c>
      <c r="E22" s="229">
        <v>171</v>
      </c>
      <c r="F22" s="257">
        <v>8689</v>
      </c>
      <c r="G22" s="34">
        <f t="shared" si="1"/>
        <v>1.9680055242260328E-2</v>
      </c>
      <c r="H22" s="229">
        <v>56</v>
      </c>
      <c r="I22" s="257">
        <v>1374</v>
      </c>
      <c r="J22" s="34">
        <f t="shared" si="7"/>
        <v>4.0756914119359534E-2</v>
      </c>
      <c r="K22" s="229">
        <v>57</v>
      </c>
      <c r="L22" s="257">
        <v>876</v>
      </c>
      <c r="M22" s="34">
        <f t="shared" si="2"/>
        <v>6.5068493150684928E-2</v>
      </c>
      <c r="N22" s="229">
        <v>6</v>
      </c>
      <c r="O22" s="257">
        <v>50</v>
      </c>
      <c r="P22" s="34">
        <f t="shared" si="3"/>
        <v>0.12</v>
      </c>
      <c r="Q22" s="229">
        <v>41</v>
      </c>
      <c r="R22" s="257">
        <v>331</v>
      </c>
      <c r="S22" s="34">
        <f t="shared" si="6"/>
        <v>0.12386706948640483</v>
      </c>
      <c r="T22" s="229">
        <f t="shared" si="4"/>
        <v>1311</v>
      </c>
      <c r="U22" s="257">
        <f t="shared" si="4"/>
        <v>71358</v>
      </c>
      <c r="V22" s="34">
        <f t="shared" si="5"/>
        <v>1.8372151685865635E-2</v>
      </c>
    </row>
    <row r="23" spans="1:30" ht="13.5" thickBot="1">
      <c r="A23" s="446">
        <v>2015</v>
      </c>
      <c r="B23" s="286">
        <v>67</v>
      </c>
      <c r="C23" s="295">
        <v>605</v>
      </c>
      <c r="D23" s="170">
        <f t="shared" si="0"/>
        <v>0.11074380165289256</v>
      </c>
      <c r="E23" s="286">
        <v>5</v>
      </c>
      <c r="F23" s="295">
        <v>58</v>
      </c>
      <c r="G23" s="170">
        <f t="shared" si="1"/>
        <v>8.6206896551724144E-2</v>
      </c>
      <c r="H23" s="286">
        <v>7</v>
      </c>
      <c r="I23" s="295">
        <v>37</v>
      </c>
      <c r="J23" s="170">
        <f t="shared" si="7"/>
        <v>0.1891891891891892</v>
      </c>
      <c r="K23" s="286">
        <v>2</v>
      </c>
      <c r="L23" s="295">
        <v>5</v>
      </c>
      <c r="M23" s="170">
        <f t="shared" si="2"/>
        <v>0.4</v>
      </c>
      <c r="N23" s="286">
        <v>0</v>
      </c>
      <c r="O23" s="295">
        <v>1</v>
      </c>
      <c r="P23" s="170">
        <f t="shared" si="3"/>
        <v>0</v>
      </c>
      <c r="Q23" s="286">
        <v>7</v>
      </c>
      <c r="R23" s="295">
        <v>33</v>
      </c>
      <c r="S23" s="170">
        <f t="shared" si="6"/>
        <v>0.21212121212121213</v>
      </c>
      <c r="T23" s="286">
        <f t="shared" si="4"/>
        <v>88</v>
      </c>
      <c r="U23" s="295">
        <f t="shared" si="4"/>
        <v>739</v>
      </c>
      <c r="V23" s="170">
        <f t="shared" si="5"/>
        <v>0.11907983761840325</v>
      </c>
    </row>
    <row r="24" spans="1:30" ht="13.5" thickBot="1">
      <c r="A24" s="35" t="s">
        <v>7</v>
      </c>
      <c r="B24" s="115">
        <f>SUM(B8:B23)</f>
        <v>184410</v>
      </c>
      <c r="C24" s="169">
        <f>SUM(C8:C23)</f>
        <v>3125921</v>
      </c>
      <c r="D24" s="42">
        <f>B24/C24</f>
        <v>5.8993813343331453E-2</v>
      </c>
      <c r="E24" s="115">
        <f>SUM(E8:E23)</f>
        <v>32953</v>
      </c>
      <c r="F24" s="169">
        <f>SUM(F8:F23)</f>
        <v>495350</v>
      </c>
      <c r="G24" s="42">
        <f>E24/F24</f>
        <v>6.6524679519531643E-2</v>
      </c>
      <c r="H24" s="115">
        <f>SUM(H8:H23)</f>
        <v>2543</v>
      </c>
      <c r="I24" s="169">
        <f>SUM(I8:I23)</f>
        <v>52907</v>
      </c>
      <c r="J24" s="42">
        <f>H24/I24</f>
        <v>4.8065473377813903E-2</v>
      </c>
      <c r="K24" s="115">
        <f>SUM(K8:K23)</f>
        <v>913</v>
      </c>
      <c r="L24" s="169">
        <f>SUM(L8:L23)</f>
        <v>14832</v>
      </c>
      <c r="M24" s="42">
        <f>K24/L24</f>
        <v>6.1556094929881337E-2</v>
      </c>
      <c r="N24" s="115">
        <f>SUM(N8:N23)</f>
        <v>55</v>
      </c>
      <c r="O24" s="169">
        <f>SUM(O8:O23)</f>
        <v>647</v>
      </c>
      <c r="P24" s="42">
        <f>N24/O24</f>
        <v>8.5007727975270481E-2</v>
      </c>
      <c r="Q24" s="115">
        <f>SUM(Q8:Q23)</f>
        <v>1672</v>
      </c>
      <c r="R24" s="169">
        <f>SUM(R8:R23)</f>
        <v>15792</v>
      </c>
      <c r="S24" s="42">
        <f>Q24/R24</f>
        <v>0.10587639311043566</v>
      </c>
      <c r="T24" s="115">
        <f>SUM(T8:T23)</f>
        <v>222546</v>
      </c>
      <c r="U24" s="169">
        <f>SUM(U8:U23)</f>
        <v>3705449</v>
      </c>
      <c r="V24" s="42">
        <f>T24/U24</f>
        <v>6.0059118341663859E-2</v>
      </c>
    </row>
    <row r="25" spans="1:30" s="237" customFormat="1">
      <c r="A25" s="222"/>
      <c r="B25" s="250"/>
      <c r="C25" s="250"/>
      <c r="D25" s="255"/>
      <c r="E25" s="250"/>
      <c r="F25" s="250"/>
      <c r="G25" s="255"/>
      <c r="H25" s="250"/>
      <c r="I25" s="250"/>
      <c r="J25" s="255"/>
      <c r="N25" s="250"/>
      <c r="O25" s="250"/>
      <c r="P25" s="255"/>
      <c r="Q25" s="250"/>
      <c r="R25" s="250"/>
      <c r="S25" s="255"/>
      <c r="T25" s="250"/>
      <c r="U25" s="250"/>
      <c r="V25" s="255"/>
      <c r="W25" s="250"/>
    </row>
    <row r="26" spans="1:30">
      <c r="Q26" s="237"/>
      <c r="R26" s="237"/>
      <c r="S26" s="243"/>
      <c r="T26" s="434"/>
      <c r="U26" s="237"/>
      <c r="V26" s="237"/>
      <c r="W26" s="237"/>
      <c r="X26" s="237"/>
      <c r="Y26" s="237"/>
      <c r="Z26" s="237"/>
    </row>
    <row r="27" spans="1:30" ht="12.75" customHeight="1">
      <c r="Q27" s="237"/>
      <c r="R27" s="448"/>
      <c r="S27" s="448"/>
      <c r="T27" s="448"/>
      <c r="U27" s="448"/>
      <c r="V27" s="448"/>
      <c r="W27" s="448"/>
      <c r="X27" s="448"/>
      <c r="Y27" s="448"/>
      <c r="Z27" s="237"/>
    </row>
    <row r="28" spans="1:30">
      <c r="Q28" s="237"/>
      <c r="R28" s="447"/>
      <c r="S28" s="447"/>
      <c r="T28" s="447"/>
      <c r="U28" s="449"/>
      <c r="V28" s="447"/>
      <c r="W28" s="447"/>
      <c r="X28" s="449"/>
      <c r="Y28" s="449"/>
      <c r="Z28" s="237"/>
    </row>
    <row r="29" spans="1:30">
      <c r="Q29" s="237"/>
      <c r="R29" s="447"/>
      <c r="S29" s="447"/>
      <c r="T29" s="447"/>
      <c r="U29" s="449"/>
      <c r="V29" s="447"/>
      <c r="W29" s="447"/>
      <c r="X29" s="449"/>
      <c r="Y29" s="449"/>
      <c r="Z29" s="237"/>
    </row>
    <row r="30" spans="1:30">
      <c r="Q30" s="237"/>
      <c r="R30" s="447"/>
      <c r="S30" s="447"/>
      <c r="T30" s="447"/>
      <c r="U30" s="449"/>
      <c r="V30" s="447"/>
      <c r="W30" s="449"/>
      <c r="X30" s="449"/>
      <c r="Y30" s="449"/>
      <c r="Z30" s="237"/>
      <c r="AA30" s="237"/>
      <c r="AB30" s="237"/>
      <c r="AC30" s="237"/>
      <c r="AD30" s="237"/>
    </row>
    <row r="31" spans="1:30">
      <c r="Q31" s="237"/>
      <c r="R31" s="447"/>
      <c r="S31" s="447"/>
      <c r="T31" s="447"/>
      <c r="U31" s="449"/>
      <c r="V31" s="447"/>
      <c r="W31" s="449"/>
      <c r="X31" s="449"/>
      <c r="Y31" s="449"/>
      <c r="Z31" s="237"/>
      <c r="AA31" s="237"/>
      <c r="AB31" s="237"/>
      <c r="AC31" s="237"/>
      <c r="AD31" s="237"/>
    </row>
    <row r="32" spans="1:30">
      <c r="Q32" s="237"/>
      <c r="R32" s="447"/>
      <c r="S32" s="447"/>
      <c r="T32" s="447"/>
      <c r="U32" s="449"/>
      <c r="V32" s="447"/>
      <c r="W32" s="449"/>
      <c r="X32" s="449"/>
      <c r="Y32" s="449"/>
      <c r="Z32" s="237"/>
      <c r="AA32" s="237"/>
      <c r="AB32" s="237"/>
      <c r="AC32" s="237"/>
      <c r="AD32" s="237"/>
    </row>
    <row r="33" spans="17:30">
      <c r="Q33" s="237"/>
      <c r="R33" s="447"/>
      <c r="S33" s="447"/>
      <c r="T33" s="447"/>
      <c r="U33" s="449"/>
      <c r="V33" s="447"/>
      <c r="W33" s="449"/>
      <c r="X33" s="449"/>
      <c r="Y33" s="449"/>
      <c r="Z33" s="237"/>
      <c r="AA33" s="237"/>
      <c r="AB33" s="237"/>
      <c r="AC33" s="237"/>
      <c r="AD33" s="237"/>
    </row>
    <row r="34" spans="17:30">
      <c r="Q34" s="237"/>
      <c r="R34" s="447"/>
      <c r="S34" s="447"/>
      <c r="T34" s="447"/>
      <c r="U34" s="449"/>
      <c r="V34" s="447"/>
      <c r="W34" s="449"/>
      <c r="X34" s="449"/>
      <c r="Y34" s="449"/>
      <c r="Z34" s="237"/>
      <c r="AA34" s="237"/>
      <c r="AB34" s="237"/>
      <c r="AC34" s="237"/>
      <c r="AD34" s="237"/>
    </row>
    <row r="35" spans="17:30">
      <c r="Q35" s="237"/>
      <c r="R35" s="447"/>
      <c r="S35" s="447"/>
      <c r="T35" s="447"/>
      <c r="U35" s="449"/>
      <c r="V35" s="447"/>
      <c r="W35" s="447"/>
      <c r="X35" s="447"/>
      <c r="Y35" s="449"/>
      <c r="Z35" s="237"/>
      <c r="AA35" s="237"/>
      <c r="AB35" s="237"/>
      <c r="AC35" s="237"/>
      <c r="AD35" s="237"/>
    </row>
    <row r="36" spans="17:30">
      <c r="Q36" s="237"/>
      <c r="R36" s="447"/>
      <c r="S36" s="447"/>
      <c r="T36" s="447"/>
      <c r="U36" s="447"/>
      <c r="V36" s="447"/>
      <c r="W36" s="447"/>
      <c r="X36" s="447"/>
      <c r="Y36" s="449"/>
      <c r="Z36" s="237"/>
      <c r="AA36" s="237"/>
      <c r="AB36" s="237"/>
      <c r="AC36" s="237"/>
      <c r="AD36" s="237"/>
    </row>
    <row r="37" spans="17:30">
      <c r="Q37" s="237"/>
      <c r="R37" s="447"/>
      <c r="S37" s="447"/>
      <c r="T37" s="447"/>
      <c r="U37" s="447"/>
      <c r="V37" s="447"/>
      <c r="W37" s="447"/>
      <c r="X37" s="447"/>
      <c r="Y37" s="449"/>
      <c r="Z37" s="237"/>
      <c r="AA37" s="237"/>
      <c r="AB37" s="237"/>
      <c r="AC37" s="237"/>
      <c r="AD37" s="237"/>
    </row>
    <row r="38" spans="17:30">
      <c r="Q38" s="237"/>
      <c r="R38" s="447"/>
      <c r="S38" s="447"/>
      <c r="T38" s="447"/>
      <c r="U38" s="447"/>
      <c r="V38" s="447"/>
      <c r="W38" s="447"/>
      <c r="X38" s="447"/>
      <c r="Y38" s="449"/>
      <c r="Z38" s="367"/>
      <c r="AA38" s="367"/>
      <c r="AB38" s="367"/>
      <c r="AC38" s="237"/>
      <c r="AD38" s="237"/>
    </row>
    <row r="39" spans="17:30">
      <c r="Q39" s="237"/>
      <c r="R39" s="447"/>
      <c r="S39" s="447"/>
      <c r="T39" s="447"/>
      <c r="U39" s="447"/>
      <c r="V39" s="447"/>
      <c r="W39" s="447"/>
      <c r="X39" s="447"/>
      <c r="Y39" s="449"/>
      <c r="Z39" s="368"/>
      <c r="AA39" s="369"/>
      <c r="AB39" s="369"/>
      <c r="AC39" s="237"/>
      <c r="AD39" s="237"/>
    </row>
    <row r="40" spans="17:30">
      <c r="Q40" s="237"/>
      <c r="R40" s="447"/>
      <c r="S40" s="447"/>
      <c r="T40" s="447"/>
      <c r="U40" s="447"/>
      <c r="V40" s="447"/>
      <c r="W40" s="447"/>
      <c r="X40" s="447"/>
      <c r="Y40" s="449"/>
      <c r="Z40" s="368"/>
      <c r="AA40" s="369"/>
      <c r="AB40" s="369"/>
      <c r="AC40" s="237"/>
      <c r="AD40" s="237"/>
    </row>
    <row r="41" spans="17:30">
      <c r="Q41" s="237"/>
      <c r="R41" s="447"/>
      <c r="S41" s="447"/>
      <c r="T41" s="447"/>
      <c r="U41" s="447"/>
      <c r="V41" s="447"/>
      <c r="W41" s="447"/>
      <c r="X41" s="447"/>
      <c r="Y41" s="449"/>
      <c r="Z41" s="368"/>
      <c r="AA41" s="369"/>
      <c r="AB41" s="369"/>
      <c r="AC41" s="237"/>
      <c r="AD41" s="237"/>
    </row>
    <row r="42" spans="17:30">
      <c r="Q42" s="237"/>
      <c r="R42" s="447"/>
      <c r="S42" s="447"/>
      <c r="T42" s="447"/>
      <c r="U42" s="447"/>
      <c r="V42" s="447"/>
      <c r="W42" s="447"/>
      <c r="X42" s="447"/>
      <c r="Y42" s="449"/>
      <c r="Z42" s="368"/>
      <c r="AA42" s="369"/>
      <c r="AB42" s="369"/>
      <c r="AC42" s="237"/>
      <c r="AD42" s="237"/>
    </row>
    <row r="43" spans="17:30">
      <c r="Q43" s="237"/>
      <c r="R43" s="447"/>
      <c r="S43" s="447"/>
      <c r="T43" s="447"/>
      <c r="U43" s="447"/>
      <c r="V43" s="447"/>
      <c r="W43" s="449"/>
      <c r="X43" s="447"/>
      <c r="Y43" s="449"/>
      <c r="Z43" s="368"/>
      <c r="AA43" s="369"/>
      <c r="AB43" s="369"/>
      <c r="AC43" s="237"/>
      <c r="AD43" s="237"/>
    </row>
    <row r="44" spans="17:30">
      <c r="Q44" s="237"/>
      <c r="R44" s="237"/>
      <c r="S44" s="237"/>
      <c r="T44" s="237"/>
      <c r="U44" s="237"/>
      <c r="V44" s="237"/>
      <c r="W44" s="237"/>
      <c r="X44" s="237"/>
      <c r="Y44" s="237"/>
      <c r="Z44" s="368"/>
      <c r="AA44" s="369"/>
      <c r="AB44" s="369"/>
      <c r="AC44" s="237"/>
      <c r="AD44" s="237"/>
    </row>
    <row r="45" spans="17:30">
      <c r="Q45" s="237"/>
      <c r="R45" s="222"/>
      <c r="S45" s="441"/>
      <c r="T45" s="222"/>
      <c r="U45" s="415"/>
      <c r="V45" s="415"/>
      <c r="W45" s="415"/>
      <c r="X45" s="415"/>
      <c r="Y45" s="415"/>
      <c r="Z45" s="415"/>
      <c r="AA45" s="369"/>
      <c r="AB45" s="369"/>
      <c r="AC45" s="237"/>
      <c r="AD45" s="237"/>
    </row>
    <row r="46" spans="17:30">
      <c r="Q46" s="237"/>
      <c r="R46" s="442"/>
      <c r="S46" s="442"/>
      <c r="T46" s="442"/>
      <c r="U46" s="442"/>
      <c r="V46" s="442"/>
      <c r="W46" s="442"/>
      <c r="X46" s="442"/>
      <c r="Y46" s="442"/>
      <c r="Z46" s="415"/>
      <c r="AA46" s="369"/>
      <c r="AB46" s="369"/>
      <c r="AC46" s="237"/>
      <c r="AD46" s="237"/>
    </row>
    <row r="47" spans="17:30">
      <c r="Q47" s="237"/>
      <c r="R47" s="443"/>
      <c r="S47" s="443"/>
      <c r="T47" s="443"/>
      <c r="U47" s="444"/>
      <c r="V47" s="443"/>
      <c r="W47" s="443"/>
      <c r="X47" s="444"/>
      <c r="Y47" s="444"/>
      <c r="Z47" s="415"/>
      <c r="AA47" s="368"/>
      <c r="AB47" s="369"/>
      <c r="AC47" s="237"/>
      <c r="AD47" s="237"/>
    </row>
    <row r="48" spans="17:30">
      <c r="Q48" s="237"/>
      <c r="R48" s="443"/>
      <c r="S48" s="443"/>
      <c r="T48" s="443"/>
      <c r="U48" s="444"/>
      <c r="V48" s="443"/>
      <c r="W48" s="443"/>
      <c r="X48" s="444"/>
      <c r="Y48" s="444"/>
      <c r="Z48" s="415"/>
      <c r="AA48" s="368"/>
      <c r="AB48" s="368"/>
      <c r="AC48" s="237"/>
      <c r="AD48" s="237"/>
    </row>
    <row r="49" spans="17:30" ht="13.5" customHeight="1">
      <c r="Q49" s="237"/>
      <c r="R49" s="443"/>
      <c r="S49" s="443"/>
      <c r="T49" s="443"/>
      <c r="U49" s="444"/>
      <c r="V49" s="443"/>
      <c r="W49" s="443"/>
      <c r="X49" s="444"/>
      <c r="Y49" s="444"/>
      <c r="Z49" s="222"/>
      <c r="AA49" s="368"/>
      <c r="AB49" s="368"/>
      <c r="AC49" s="237"/>
      <c r="AD49" s="237"/>
    </row>
    <row r="50" spans="17:30">
      <c r="Q50" s="237"/>
      <c r="R50" s="443"/>
      <c r="S50" s="443"/>
      <c r="T50" s="443"/>
      <c r="U50" s="444"/>
      <c r="V50" s="443"/>
      <c r="W50" s="443"/>
      <c r="X50" s="444"/>
      <c r="Y50" s="444"/>
      <c r="Z50" s="222"/>
      <c r="AA50" s="368"/>
      <c r="AB50" s="368"/>
      <c r="AC50" s="237"/>
      <c r="AD50" s="237"/>
    </row>
    <row r="51" spans="17:30">
      <c r="Q51" s="237"/>
      <c r="R51" s="443"/>
      <c r="S51" s="443"/>
      <c r="T51" s="443"/>
      <c r="U51" s="444"/>
      <c r="V51" s="443"/>
      <c r="W51" s="443"/>
      <c r="X51" s="444"/>
      <c r="Y51" s="444"/>
      <c r="Z51" s="222"/>
      <c r="AA51" s="368"/>
      <c r="AB51" s="368"/>
      <c r="AC51" s="237"/>
      <c r="AD51" s="237"/>
    </row>
    <row r="52" spans="17:30">
      <c r="Q52" s="237"/>
      <c r="R52" s="443"/>
      <c r="S52" s="443"/>
      <c r="T52" s="443"/>
      <c r="U52" s="444"/>
      <c r="V52" s="443"/>
      <c r="W52" s="443"/>
      <c r="X52" s="444"/>
      <c r="Y52" s="444"/>
      <c r="Z52" s="222"/>
      <c r="AA52" s="368"/>
      <c r="AB52" s="368"/>
      <c r="AC52" s="237"/>
      <c r="AD52" s="237"/>
    </row>
    <row r="53" spans="17:30">
      <c r="Q53" s="237"/>
      <c r="R53" s="443"/>
      <c r="S53" s="443"/>
      <c r="T53" s="443"/>
      <c r="U53" s="444"/>
      <c r="V53" s="443"/>
      <c r="W53" s="443"/>
      <c r="X53" s="444"/>
      <c r="Y53" s="444"/>
      <c r="Z53" s="386"/>
      <c r="AA53" s="368"/>
      <c r="AB53" s="368"/>
      <c r="AC53" s="237"/>
      <c r="AD53" s="237"/>
    </row>
    <row r="54" spans="17:30">
      <c r="Q54" s="237"/>
      <c r="R54" s="443"/>
      <c r="S54" s="443"/>
      <c r="T54" s="443"/>
      <c r="U54" s="444"/>
      <c r="V54" s="443"/>
      <c r="W54" s="443"/>
      <c r="X54" s="443"/>
      <c r="Y54" s="444"/>
      <c r="Z54" s="417"/>
      <c r="AA54" s="368"/>
      <c r="AB54" s="368"/>
      <c r="AC54" s="237"/>
      <c r="AD54" s="237"/>
    </row>
    <row r="55" spans="17:30">
      <c r="Q55" s="237"/>
      <c r="R55" s="443"/>
      <c r="S55" s="443"/>
      <c r="T55" s="443"/>
      <c r="U55" s="443"/>
      <c r="V55" s="443"/>
      <c r="W55" s="443"/>
      <c r="X55" s="443"/>
      <c r="Y55" s="444"/>
      <c r="Z55" s="417"/>
      <c r="AA55" s="237"/>
      <c r="AB55" s="237"/>
      <c r="AC55" s="237"/>
      <c r="AD55" s="237"/>
    </row>
    <row r="56" spans="17:30">
      <c r="Q56" s="237"/>
      <c r="R56" s="443"/>
      <c r="S56" s="443"/>
      <c r="T56" s="443"/>
      <c r="U56" s="443"/>
      <c r="V56" s="443"/>
      <c r="W56" s="443"/>
      <c r="X56" s="443"/>
      <c r="Y56" s="444"/>
      <c r="Z56" s="417"/>
      <c r="AA56" s="237"/>
      <c r="AB56" s="237"/>
      <c r="AC56" s="237"/>
      <c r="AD56" s="237"/>
    </row>
    <row r="57" spans="17:30">
      <c r="Q57" s="237"/>
      <c r="R57" s="443"/>
      <c r="S57" s="443"/>
      <c r="T57" s="443"/>
      <c r="U57" s="443"/>
      <c r="V57" s="443"/>
      <c r="W57" s="443"/>
      <c r="X57" s="443"/>
      <c r="Y57" s="444"/>
      <c r="Z57" s="417"/>
      <c r="AA57" s="237"/>
      <c r="AB57" s="237"/>
      <c r="AC57" s="237"/>
      <c r="AD57" s="237"/>
    </row>
    <row r="58" spans="17:30">
      <c r="Q58" s="237"/>
      <c r="R58" s="443"/>
      <c r="S58" s="443"/>
      <c r="T58" s="443"/>
      <c r="U58" s="443"/>
      <c r="V58" s="443"/>
      <c r="W58" s="443"/>
      <c r="X58" s="443"/>
      <c r="Y58" s="444"/>
      <c r="Z58" s="417"/>
      <c r="AA58" s="237"/>
      <c r="AB58" s="237"/>
      <c r="AC58" s="237"/>
      <c r="AD58" s="237"/>
    </row>
    <row r="59" spans="17:30">
      <c r="Q59" s="237"/>
      <c r="R59" s="443"/>
      <c r="S59" s="443"/>
      <c r="T59" s="443"/>
      <c r="U59" s="443"/>
      <c r="V59" s="443"/>
      <c r="W59" s="443"/>
      <c r="X59" s="443"/>
      <c r="Y59" s="444"/>
      <c r="Z59" s="417"/>
      <c r="AA59" s="237"/>
      <c r="AB59" s="237"/>
      <c r="AC59" s="237"/>
      <c r="AD59" s="237"/>
    </row>
    <row r="60" spans="17:30">
      <c r="Q60" s="237"/>
      <c r="R60" s="443"/>
      <c r="S60" s="443"/>
      <c r="T60" s="443"/>
      <c r="U60" s="443"/>
      <c r="V60" s="443"/>
      <c r="W60" s="443"/>
      <c r="X60" s="443"/>
      <c r="Y60" s="444"/>
      <c r="Z60" s="417"/>
      <c r="AA60" s="237"/>
      <c r="AB60" s="237"/>
      <c r="AC60" s="237"/>
      <c r="AD60" s="237"/>
    </row>
    <row r="61" spans="17:30">
      <c r="Q61" s="237"/>
      <c r="R61" s="443"/>
      <c r="S61" s="443"/>
      <c r="T61" s="443"/>
      <c r="U61" s="443"/>
      <c r="V61" s="443"/>
      <c r="W61" s="443"/>
      <c r="X61" s="443"/>
      <c r="Y61" s="444"/>
      <c r="Z61" s="417"/>
      <c r="AA61" s="237"/>
      <c r="AB61" s="237"/>
      <c r="AC61" s="237"/>
      <c r="AD61" s="237"/>
    </row>
    <row r="62" spans="17:30">
      <c r="Q62" s="237"/>
      <c r="R62" s="443"/>
      <c r="S62" s="443"/>
      <c r="T62" s="443"/>
      <c r="U62" s="443"/>
      <c r="V62" s="443"/>
      <c r="W62" s="443"/>
      <c r="X62" s="443"/>
      <c r="Y62" s="444"/>
      <c r="Z62" s="415"/>
      <c r="AA62" s="367"/>
      <c r="AB62" s="367"/>
      <c r="AC62" s="237"/>
      <c r="AD62" s="237"/>
    </row>
    <row r="63" spans="17:30">
      <c r="U63" s="368"/>
      <c r="V63" s="368"/>
      <c r="W63" s="368"/>
      <c r="X63" s="368"/>
      <c r="Y63" s="368"/>
      <c r="Z63" s="368"/>
      <c r="AA63" s="369"/>
      <c r="AB63" s="369"/>
      <c r="AC63" s="237"/>
      <c r="AD63" s="237"/>
    </row>
    <row r="64" spans="17:30">
      <c r="U64" s="368"/>
      <c r="V64" s="368"/>
      <c r="W64" s="368"/>
      <c r="X64" s="368"/>
      <c r="Y64" s="368"/>
      <c r="Z64" s="368"/>
      <c r="AA64" s="369"/>
      <c r="AB64" s="369"/>
      <c r="AC64" s="237"/>
      <c r="AD64" s="237"/>
    </row>
    <row r="65" spans="21:30">
      <c r="U65" s="368"/>
      <c r="V65" s="368"/>
      <c r="W65" s="368"/>
      <c r="X65" s="368"/>
      <c r="Y65" s="368"/>
      <c r="Z65" s="368"/>
      <c r="AA65" s="369"/>
      <c r="AB65" s="369"/>
      <c r="AC65" s="237"/>
      <c r="AD65" s="237"/>
    </row>
    <row r="66" spans="21:30">
      <c r="U66" s="368"/>
      <c r="V66" s="368"/>
      <c r="W66" s="368"/>
      <c r="X66" s="368"/>
      <c r="Y66" s="368"/>
      <c r="Z66" s="368"/>
      <c r="AA66" s="369"/>
      <c r="AB66" s="369"/>
      <c r="AC66" s="237"/>
      <c r="AD66" s="237"/>
    </row>
    <row r="67" spans="21:30">
      <c r="U67" s="368"/>
      <c r="V67" s="368"/>
      <c r="W67" s="368"/>
      <c r="X67" s="368"/>
      <c r="Y67" s="368"/>
      <c r="Z67" s="368"/>
      <c r="AA67" s="369"/>
      <c r="AB67" s="369"/>
      <c r="AC67" s="237"/>
      <c r="AD67" s="237"/>
    </row>
    <row r="68" spans="21:30">
      <c r="U68" s="368"/>
      <c r="V68" s="368"/>
      <c r="W68" s="368"/>
      <c r="X68" s="368"/>
      <c r="Y68" s="368"/>
      <c r="Z68" s="368"/>
      <c r="AA68" s="369"/>
      <c r="AB68" s="369"/>
      <c r="AC68" s="237"/>
      <c r="AD68" s="237"/>
    </row>
    <row r="69" spans="21:30" ht="13.5" customHeight="1">
      <c r="U69" s="368"/>
      <c r="V69" s="368"/>
      <c r="W69" s="368"/>
      <c r="X69" s="368"/>
      <c r="Y69" s="368"/>
      <c r="Z69" s="368"/>
      <c r="AA69" s="369"/>
      <c r="AB69" s="369"/>
      <c r="AC69" s="237"/>
      <c r="AD69" s="237"/>
    </row>
    <row r="70" spans="21:30">
      <c r="U70" s="368"/>
      <c r="V70" s="368"/>
      <c r="W70" s="368"/>
      <c r="X70" s="368"/>
      <c r="Y70" s="368"/>
      <c r="Z70" s="368"/>
      <c r="AA70" s="369"/>
      <c r="AB70" s="369"/>
      <c r="AC70" s="237"/>
      <c r="AD70" s="237"/>
    </row>
    <row r="71" spans="21:30">
      <c r="U71" s="368"/>
      <c r="V71" s="368"/>
      <c r="W71" s="368"/>
      <c r="X71" s="368"/>
      <c r="Y71" s="368"/>
      <c r="Z71" s="368"/>
      <c r="AA71" s="368"/>
      <c r="AB71" s="368"/>
      <c r="AC71" s="237"/>
      <c r="AD71" s="237"/>
    </row>
    <row r="72" spans="21:30">
      <c r="U72" s="368"/>
      <c r="V72" s="368"/>
      <c r="W72" s="368"/>
      <c r="X72" s="368"/>
      <c r="Y72" s="368"/>
      <c r="Z72" s="368"/>
      <c r="AA72" s="368"/>
      <c r="AB72" s="368"/>
      <c r="AC72" s="237"/>
      <c r="AD72" s="237"/>
    </row>
    <row r="73" spans="21:30">
      <c r="U73" s="368"/>
      <c r="V73" s="368"/>
      <c r="W73" s="368"/>
      <c r="X73" s="368"/>
      <c r="Y73" s="368"/>
      <c r="Z73" s="368"/>
      <c r="AA73" s="368"/>
      <c r="AB73" s="368"/>
      <c r="AC73" s="237"/>
      <c r="AD73" s="237"/>
    </row>
    <row r="74" spans="21:30">
      <c r="U74" s="368"/>
      <c r="V74" s="368"/>
      <c r="W74" s="368"/>
      <c r="X74" s="368"/>
      <c r="Y74" s="368"/>
      <c r="Z74" s="368"/>
      <c r="AA74" s="368"/>
      <c r="AB74" s="368"/>
      <c r="AC74" s="237"/>
      <c r="AD74" s="237"/>
    </row>
    <row r="75" spans="21:30">
      <c r="U75" s="368"/>
      <c r="V75" s="368"/>
      <c r="W75" s="368"/>
      <c r="X75" s="368"/>
      <c r="Y75" s="368"/>
      <c r="Z75" s="368"/>
      <c r="AA75" s="368"/>
      <c r="AB75" s="368"/>
      <c r="AC75" s="237"/>
      <c r="AD75" s="237"/>
    </row>
    <row r="76" spans="21:30">
      <c r="U76" s="368"/>
      <c r="V76" s="368"/>
      <c r="W76" s="368"/>
      <c r="X76" s="368"/>
      <c r="Y76" s="368"/>
      <c r="Z76" s="368"/>
      <c r="AA76" s="368"/>
      <c r="AB76" s="368"/>
      <c r="AC76" s="237"/>
      <c r="AD76" s="237"/>
    </row>
    <row r="77" spans="21:30">
      <c r="U77" s="368"/>
      <c r="V77" s="368"/>
      <c r="W77" s="368"/>
      <c r="X77" s="368"/>
      <c r="Y77" s="368"/>
      <c r="Z77" s="368"/>
      <c r="AA77" s="368"/>
      <c r="AB77" s="368"/>
      <c r="AC77" s="237"/>
      <c r="AD77" s="237"/>
    </row>
    <row r="78" spans="21:30">
      <c r="U78" s="368"/>
      <c r="V78" s="369"/>
      <c r="W78" s="369"/>
      <c r="X78" s="368"/>
      <c r="Y78" s="368"/>
      <c r="Z78" s="368"/>
      <c r="AA78" s="368"/>
      <c r="AB78" s="368"/>
      <c r="AC78" s="237"/>
      <c r="AD78" s="237"/>
    </row>
    <row r="79" spans="21:30">
      <c r="U79" s="368"/>
      <c r="V79" s="369"/>
      <c r="W79" s="369"/>
      <c r="X79" s="369"/>
      <c r="Y79" s="369"/>
      <c r="Z79" s="368"/>
      <c r="AA79" s="369"/>
      <c r="AB79" s="369"/>
      <c r="AC79" s="237"/>
      <c r="AD79" s="237"/>
    </row>
    <row r="80" spans="21:30">
      <c r="U80" s="237"/>
      <c r="V80" s="237"/>
      <c r="W80" s="237"/>
      <c r="X80" s="237"/>
      <c r="Y80" s="237"/>
      <c r="Z80" s="237"/>
      <c r="AA80" s="237"/>
      <c r="AB80" s="237"/>
      <c r="AC80" s="237"/>
      <c r="AD80" s="237"/>
    </row>
    <row r="81" spans="21:30">
      <c r="U81" s="237"/>
      <c r="V81" s="237"/>
      <c r="W81" s="237"/>
      <c r="X81" s="237"/>
      <c r="Y81" s="237"/>
      <c r="Z81" s="237"/>
      <c r="AA81" s="237"/>
      <c r="AB81" s="237"/>
      <c r="AC81" s="237"/>
      <c r="AD81" s="237"/>
    </row>
    <row r="82" spans="21:30">
      <c r="U82" s="237"/>
      <c r="V82" s="237"/>
      <c r="W82" s="237"/>
      <c r="X82" s="237"/>
      <c r="Y82" s="237"/>
      <c r="Z82" s="237"/>
      <c r="AA82" s="237"/>
      <c r="AB82" s="237"/>
      <c r="AC82" s="237"/>
      <c r="AD82" s="237"/>
    </row>
    <row r="83" spans="21:30">
      <c r="U83" s="237"/>
      <c r="V83" s="237"/>
      <c r="W83" s="237"/>
      <c r="X83" s="237"/>
      <c r="Y83" s="237"/>
      <c r="Z83" s="237"/>
      <c r="AA83" s="237"/>
      <c r="AB83" s="237"/>
      <c r="AC83" s="237"/>
      <c r="AD83" s="237"/>
    </row>
    <row r="84" spans="21:30">
      <c r="U84" s="237"/>
      <c r="V84" s="237"/>
      <c r="W84" s="237"/>
      <c r="X84" s="237"/>
      <c r="Y84" s="237"/>
      <c r="Z84" s="237"/>
      <c r="AA84" s="237"/>
      <c r="AB84" s="237"/>
      <c r="AC84" s="237"/>
      <c r="AD84" s="237"/>
    </row>
    <row r="85" spans="21:30">
      <c r="U85" s="237"/>
      <c r="V85" s="237"/>
      <c r="W85" s="237"/>
      <c r="X85" s="237"/>
      <c r="Y85" s="237"/>
      <c r="Z85" s="237"/>
      <c r="AA85" s="237"/>
      <c r="AB85" s="237"/>
      <c r="AC85" s="237"/>
      <c r="AD85" s="237"/>
    </row>
    <row r="86" spans="21:30">
      <c r="U86" s="237"/>
      <c r="V86" s="237"/>
      <c r="W86" s="237"/>
      <c r="X86" s="237"/>
      <c r="Y86" s="237"/>
      <c r="Z86" s="237"/>
      <c r="AA86" s="237"/>
      <c r="AB86" s="237"/>
      <c r="AC86" s="237"/>
      <c r="AD86" s="237"/>
    </row>
    <row r="87" spans="21:30">
      <c r="U87" s="237"/>
      <c r="V87" s="237"/>
      <c r="W87" s="237"/>
      <c r="X87" s="237"/>
      <c r="Y87" s="237"/>
      <c r="Z87" s="237"/>
      <c r="AA87" s="237"/>
      <c r="AB87" s="237"/>
      <c r="AC87" s="237"/>
      <c r="AD87" s="237"/>
    </row>
    <row r="88" spans="21:30">
      <c r="U88" s="237"/>
      <c r="V88" s="237"/>
      <c r="W88" s="237"/>
      <c r="X88" s="237"/>
      <c r="Y88" s="237"/>
      <c r="Z88" s="237"/>
      <c r="AA88" s="237"/>
      <c r="AB88" s="237"/>
      <c r="AC88" s="237"/>
      <c r="AD88" s="237"/>
    </row>
    <row r="89" spans="21:30">
      <c r="U89" s="237"/>
      <c r="V89" s="237"/>
      <c r="W89" s="237"/>
      <c r="X89" s="237"/>
      <c r="Y89" s="237"/>
      <c r="Z89" s="237"/>
      <c r="AA89" s="237"/>
      <c r="AB89" s="237"/>
      <c r="AC89" s="237"/>
      <c r="AD89" s="237"/>
    </row>
    <row r="90" spans="21:30">
      <c r="U90" s="237"/>
      <c r="V90" s="237"/>
      <c r="W90" s="237"/>
      <c r="X90" s="237"/>
      <c r="Y90" s="237"/>
      <c r="Z90" s="237"/>
      <c r="AA90" s="237"/>
      <c r="AB90" s="237"/>
      <c r="AC90" s="237"/>
      <c r="AD90" s="237"/>
    </row>
    <row r="91" spans="21:30">
      <c r="U91" s="237"/>
      <c r="V91" s="237"/>
      <c r="W91" s="237"/>
      <c r="X91" s="237"/>
      <c r="Y91" s="237"/>
      <c r="Z91" s="237"/>
      <c r="AA91" s="237"/>
      <c r="AB91" s="237"/>
      <c r="AC91" s="237"/>
      <c r="AD91" s="237"/>
    </row>
    <row r="92" spans="21:30">
      <c r="U92" s="237"/>
      <c r="V92" s="237"/>
      <c r="W92" s="237"/>
      <c r="X92" s="237"/>
      <c r="Y92" s="237"/>
      <c r="Z92" s="237"/>
      <c r="AA92" s="237"/>
      <c r="AB92" s="237"/>
      <c r="AC92" s="237"/>
      <c r="AD92" s="237"/>
    </row>
    <row r="93" spans="21:30">
      <c r="U93" s="237"/>
      <c r="V93" s="237"/>
      <c r="W93" s="237"/>
      <c r="X93" s="237"/>
      <c r="Y93" s="237"/>
      <c r="Z93" s="237"/>
      <c r="AA93" s="237"/>
      <c r="AB93" s="237"/>
      <c r="AC93" s="237"/>
      <c r="AD93" s="237"/>
    </row>
    <row r="94" spans="21:30">
      <c r="U94" s="237"/>
      <c r="V94" s="237"/>
      <c r="W94" s="237"/>
      <c r="X94" s="237"/>
      <c r="Y94" s="237"/>
      <c r="Z94" s="237"/>
      <c r="AA94" s="237"/>
      <c r="AB94" s="237"/>
      <c r="AC94" s="237"/>
      <c r="AD94" s="237"/>
    </row>
    <row r="95" spans="21:30">
      <c r="U95" s="237"/>
      <c r="V95" s="237"/>
      <c r="W95" s="237"/>
      <c r="X95" s="237"/>
      <c r="Y95" s="237"/>
      <c r="Z95" s="237"/>
      <c r="AA95" s="237"/>
      <c r="AB95" s="237"/>
      <c r="AC95" s="237"/>
      <c r="AD95" s="237"/>
    </row>
    <row r="96" spans="21:30">
      <c r="U96" s="237"/>
      <c r="V96" s="237"/>
      <c r="W96" s="237"/>
      <c r="X96" s="237"/>
      <c r="Y96" s="237"/>
      <c r="Z96" s="237"/>
      <c r="AA96" s="237"/>
      <c r="AB96" s="237"/>
      <c r="AC96" s="237"/>
      <c r="AD96" s="237"/>
    </row>
    <row r="97" spans="21:30">
      <c r="U97" s="237"/>
      <c r="V97" s="237"/>
      <c r="W97" s="237"/>
      <c r="X97" s="237"/>
      <c r="Y97" s="237"/>
      <c r="Z97" s="237"/>
      <c r="AA97" s="237"/>
      <c r="AB97" s="237"/>
      <c r="AC97" s="237"/>
      <c r="AD97" s="237"/>
    </row>
    <row r="98" spans="21:30">
      <c r="U98" s="237"/>
      <c r="V98" s="237"/>
      <c r="W98" s="237"/>
      <c r="X98" s="237"/>
      <c r="Y98" s="237"/>
      <c r="Z98" s="237"/>
      <c r="AA98" s="237"/>
      <c r="AB98" s="237"/>
      <c r="AC98" s="237"/>
      <c r="AD98" s="237"/>
    </row>
    <row r="99" spans="21:30">
      <c r="U99" s="237"/>
      <c r="V99" s="237"/>
      <c r="W99" s="237"/>
      <c r="X99" s="237"/>
      <c r="Y99" s="237"/>
      <c r="Z99" s="237"/>
      <c r="AA99" s="237"/>
      <c r="AB99" s="237"/>
      <c r="AC99" s="237"/>
      <c r="AD99" s="237"/>
    </row>
    <row r="100" spans="21:30">
      <c r="U100" s="237"/>
      <c r="V100" s="237"/>
      <c r="W100" s="237"/>
      <c r="X100" s="237"/>
      <c r="Y100" s="237"/>
      <c r="Z100" s="237"/>
      <c r="AA100" s="237"/>
      <c r="AB100" s="237"/>
      <c r="AC100" s="237"/>
      <c r="AD100" s="237"/>
    </row>
    <row r="101" spans="21:30">
      <c r="U101" s="237"/>
      <c r="V101" s="237"/>
      <c r="W101" s="237"/>
      <c r="X101" s="237"/>
      <c r="Y101" s="237"/>
      <c r="Z101" s="237"/>
      <c r="AA101" s="237"/>
      <c r="AB101" s="237"/>
      <c r="AC101" s="237"/>
      <c r="AD101" s="237"/>
    </row>
    <row r="102" spans="21:30">
      <c r="U102" s="237"/>
      <c r="V102" s="237"/>
      <c r="W102" s="237"/>
      <c r="X102" s="237"/>
      <c r="Y102" s="237"/>
      <c r="Z102" s="237"/>
      <c r="AA102" s="237"/>
      <c r="AB102" s="237"/>
      <c r="AC102" s="237"/>
      <c r="AD102" s="237"/>
    </row>
    <row r="103" spans="21:30">
      <c r="U103" s="237"/>
      <c r="V103" s="237"/>
      <c r="W103" s="237"/>
      <c r="X103" s="237"/>
      <c r="Y103" s="237"/>
      <c r="Z103" s="237"/>
      <c r="AA103" s="237"/>
      <c r="AB103" s="237"/>
      <c r="AC103" s="237"/>
      <c r="AD103" s="237"/>
    </row>
    <row r="104" spans="21:30">
      <c r="U104" s="237"/>
      <c r="V104" s="237"/>
      <c r="W104" s="237"/>
      <c r="X104" s="237"/>
      <c r="Y104" s="237"/>
      <c r="Z104" s="237"/>
      <c r="AA104" s="237"/>
      <c r="AB104" s="237"/>
      <c r="AC104" s="237"/>
      <c r="AD104" s="237"/>
    </row>
    <row r="105" spans="21:30">
      <c r="U105" s="237"/>
      <c r="V105" s="237"/>
      <c r="W105" s="237"/>
      <c r="X105" s="237"/>
      <c r="Y105" s="237"/>
      <c r="Z105" s="237"/>
      <c r="AA105" s="237"/>
      <c r="AB105" s="237"/>
      <c r="AC105" s="237"/>
      <c r="AD105" s="237"/>
    </row>
    <row r="106" spans="21:30">
      <c r="U106" s="237"/>
      <c r="V106" s="237"/>
      <c r="W106" s="237"/>
      <c r="X106" s="237"/>
      <c r="Y106" s="237"/>
      <c r="Z106" s="237"/>
      <c r="AA106" s="237"/>
      <c r="AB106" s="237"/>
      <c r="AC106" s="237"/>
      <c r="AD106" s="237"/>
    </row>
    <row r="107" spans="21:30">
      <c r="U107" s="237"/>
      <c r="V107" s="237"/>
      <c r="W107" s="237"/>
      <c r="X107" s="237"/>
      <c r="Y107" s="237"/>
      <c r="Z107" s="237"/>
      <c r="AA107" s="237"/>
      <c r="AB107" s="237"/>
      <c r="AC107" s="237"/>
      <c r="AD107" s="237"/>
    </row>
    <row r="108" spans="21:30">
      <c r="U108" s="237"/>
      <c r="V108" s="237"/>
      <c r="W108" s="237"/>
      <c r="X108" s="237"/>
      <c r="Y108" s="237"/>
      <c r="Z108" s="237"/>
      <c r="AA108" s="237"/>
      <c r="AB108" s="237"/>
      <c r="AC108" s="237"/>
      <c r="AD108" s="237"/>
    </row>
    <row r="109" spans="21:30">
      <c r="U109" s="237"/>
      <c r="V109" s="237"/>
      <c r="W109" s="237"/>
      <c r="X109" s="237"/>
      <c r="Y109" s="237"/>
      <c r="Z109" s="237"/>
      <c r="AA109" s="237"/>
      <c r="AB109" s="237"/>
      <c r="AC109" s="237"/>
      <c r="AD109" s="237"/>
    </row>
    <row r="110" spans="21:30">
      <c r="U110" s="237"/>
      <c r="V110" s="237"/>
      <c r="W110" s="237"/>
      <c r="X110" s="237"/>
      <c r="Y110" s="237"/>
      <c r="Z110" s="237"/>
      <c r="AA110" s="237"/>
      <c r="AB110" s="237"/>
      <c r="AC110" s="237"/>
      <c r="AD110" s="237"/>
    </row>
    <row r="111" spans="21:30">
      <c r="U111" s="237"/>
      <c r="V111" s="237"/>
      <c r="W111" s="237"/>
      <c r="X111" s="237"/>
      <c r="Y111" s="237"/>
      <c r="Z111" s="237"/>
      <c r="AA111" s="237"/>
      <c r="AB111" s="237"/>
      <c r="AC111" s="237"/>
      <c r="AD111" s="237"/>
    </row>
  </sheetData>
  <mergeCells count="9">
    <mergeCell ref="A4:L4"/>
    <mergeCell ref="T6:V6"/>
    <mergeCell ref="Q6:S6"/>
    <mergeCell ref="K6:M6"/>
    <mergeCell ref="A6:A7"/>
    <mergeCell ref="B6:D6"/>
    <mergeCell ref="E6:G6"/>
    <mergeCell ref="H6:J6"/>
    <mergeCell ref="N6:P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119"/>
  <sheetViews>
    <sheetView zoomScaleNormal="100" workbookViewId="0"/>
  </sheetViews>
  <sheetFormatPr defaultRowHeight="12.75"/>
  <cols>
    <col min="1" max="1" width="10.5703125" style="37" customWidth="1"/>
    <col min="2" max="2" width="8.28515625" style="182" customWidth="1"/>
    <col min="3" max="3" width="10.7109375" style="182" customWidth="1"/>
    <col min="4" max="4" width="11.42578125" style="182" customWidth="1"/>
    <col min="5" max="5" width="8.5703125" style="182" customWidth="1"/>
    <col min="6" max="6" width="8.85546875" style="182" customWidth="1"/>
    <col min="7" max="7" width="11.42578125" style="182" customWidth="1"/>
    <col min="8" max="8" width="8.85546875" style="182" customWidth="1"/>
    <col min="9" max="9" width="8.5703125" style="182" customWidth="1"/>
    <col min="10" max="10" width="11.42578125" style="182" customWidth="1"/>
    <col min="11" max="11" width="8.42578125" style="182" customWidth="1"/>
    <col min="12" max="12" width="9" style="182" customWidth="1"/>
    <col min="13" max="13" width="11.42578125" style="182" customWidth="1"/>
    <col min="14" max="14" width="8.5703125" style="182" customWidth="1"/>
    <col min="15" max="15" width="9.5703125" style="182" customWidth="1"/>
    <col min="16" max="16" width="11.42578125" style="182" customWidth="1"/>
    <col min="17" max="18" width="9.140625" style="37"/>
    <col min="19" max="19" width="12" style="37" customWidth="1"/>
    <col min="20" max="20" width="9.140625" style="37"/>
    <col min="21" max="21" width="12" style="37" bestFit="1" customWidth="1"/>
    <col min="22" max="22" width="11.7109375" style="37" customWidth="1"/>
    <col min="23" max="16384" width="9.140625" style="37"/>
  </cols>
  <sheetData>
    <row r="1" spans="1:22" ht="26.25">
      <c r="A1" s="227" t="s">
        <v>165</v>
      </c>
    </row>
    <row r="2" spans="1:22" ht="18">
      <c r="A2" s="32" t="s">
        <v>193</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7.25" customHeight="1">
      <c r="A4" s="542" t="s">
        <v>194</v>
      </c>
      <c r="B4" s="542"/>
      <c r="C4" s="542"/>
      <c r="D4" s="542"/>
      <c r="E4" s="542"/>
      <c r="F4" s="542"/>
      <c r="G4" s="542"/>
      <c r="H4" s="542"/>
      <c r="I4" s="542"/>
      <c r="J4" s="542"/>
      <c r="K4" s="542"/>
      <c r="L4" s="542"/>
      <c r="M4" s="542"/>
      <c r="N4" s="542"/>
      <c r="O4" s="542"/>
      <c r="P4" s="542"/>
      <c r="Q4" s="542"/>
    </row>
    <row r="5" spans="1:22" ht="17.25" customHeight="1">
      <c r="A5" s="542"/>
      <c r="B5" s="542"/>
      <c r="C5" s="542"/>
      <c r="D5" s="542"/>
      <c r="E5" s="542"/>
      <c r="F5" s="542"/>
      <c r="G5" s="542"/>
      <c r="H5" s="542"/>
      <c r="I5" s="542"/>
      <c r="J5" s="542"/>
      <c r="K5" s="542"/>
      <c r="L5" s="542"/>
      <c r="M5" s="542"/>
      <c r="N5" s="542"/>
      <c r="O5" s="542"/>
      <c r="P5" s="542"/>
      <c r="Q5" s="542"/>
    </row>
    <row r="6" spans="1:22" ht="17.25" customHeight="1">
      <c r="A6" s="542"/>
      <c r="B6" s="542"/>
      <c r="C6" s="542"/>
      <c r="D6" s="542"/>
      <c r="E6" s="542"/>
      <c r="F6" s="542"/>
      <c r="G6" s="542"/>
      <c r="H6" s="542"/>
      <c r="I6" s="542"/>
      <c r="J6" s="542"/>
      <c r="K6" s="542"/>
      <c r="L6" s="542"/>
      <c r="M6" s="542"/>
      <c r="N6" s="542"/>
      <c r="O6" s="542"/>
      <c r="P6" s="542"/>
      <c r="Q6" s="542"/>
    </row>
    <row r="7" spans="1:22" ht="13.5" customHeight="1">
      <c r="A7" s="542"/>
      <c r="B7" s="542"/>
      <c r="C7" s="542"/>
      <c r="D7" s="542"/>
      <c r="E7" s="542"/>
      <c r="F7" s="542"/>
      <c r="G7" s="542"/>
      <c r="H7" s="542"/>
      <c r="I7" s="542"/>
      <c r="J7" s="542"/>
      <c r="K7" s="542"/>
      <c r="L7" s="542"/>
      <c r="M7" s="542"/>
      <c r="N7" s="542"/>
      <c r="O7" s="542"/>
      <c r="P7" s="542"/>
      <c r="Q7" s="542"/>
    </row>
    <row r="8" spans="1:22" ht="15" thickBot="1">
      <c r="A8" s="33"/>
      <c r="B8" s="304"/>
      <c r="C8" s="304"/>
      <c r="D8" s="304"/>
      <c r="E8" s="96"/>
      <c r="F8" s="96"/>
      <c r="G8" s="96"/>
      <c r="H8" s="96"/>
      <c r="I8" s="96"/>
      <c r="J8" s="96"/>
      <c r="K8" s="96"/>
      <c r="L8" s="96"/>
      <c r="M8" s="96"/>
      <c r="N8" s="96"/>
      <c r="O8" s="96"/>
      <c r="P8" s="96"/>
    </row>
    <row r="9" spans="1:22" ht="13.5" customHeight="1" thickBot="1">
      <c r="A9" s="543" t="s">
        <v>8</v>
      </c>
      <c r="B9" s="559" t="s">
        <v>13</v>
      </c>
      <c r="C9" s="560"/>
      <c r="D9" s="561"/>
      <c r="E9" s="559" t="s">
        <v>112</v>
      </c>
      <c r="F9" s="560"/>
      <c r="G9" s="561"/>
      <c r="H9" s="559" t="s">
        <v>114</v>
      </c>
      <c r="I9" s="560"/>
      <c r="J9" s="561"/>
      <c r="K9" s="559" t="s">
        <v>111</v>
      </c>
      <c r="L9" s="560"/>
      <c r="M9" s="561"/>
      <c r="N9" s="559" t="s">
        <v>113</v>
      </c>
      <c r="O9" s="560"/>
      <c r="P9" s="561"/>
      <c r="Q9" s="559" t="s">
        <v>115</v>
      </c>
      <c r="R9" s="560"/>
      <c r="S9" s="561"/>
      <c r="T9" s="559" t="s">
        <v>7</v>
      </c>
      <c r="U9" s="560"/>
      <c r="V9" s="561"/>
    </row>
    <row r="10" spans="1:22" ht="41.25" customHeight="1" thickBot="1">
      <c r="A10" s="544"/>
      <c r="B10" s="230" t="s">
        <v>0</v>
      </c>
      <c r="C10" s="231" t="s">
        <v>144</v>
      </c>
      <c r="D10" s="232" t="s">
        <v>164</v>
      </c>
      <c r="E10" s="230" t="s">
        <v>0</v>
      </c>
      <c r="F10" s="231" t="s">
        <v>144</v>
      </c>
      <c r="G10" s="232" t="s">
        <v>164</v>
      </c>
      <c r="H10" s="230" t="s">
        <v>0</v>
      </c>
      <c r="I10" s="231" t="s">
        <v>144</v>
      </c>
      <c r="J10" s="232" t="s">
        <v>164</v>
      </c>
      <c r="K10" s="230" t="s">
        <v>0</v>
      </c>
      <c r="L10" s="231" t="s">
        <v>144</v>
      </c>
      <c r="M10" s="232" t="s">
        <v>164</v>
      </c>
      <c r="N10" s="230" t="s">
        <v>0</v>
      </c>
      <c r="O10" s="231" t="s">
        <v>144</v>
      </c>
      <c r="P10" s="232" t="s">
        <v>164</v>
      </c>
      <c r="Q10" s="230" t="s">
        <v>0</v>
      </c>
      <c r="R10" s="231" t="s">
        <v>144</v>
      </c>
      <c r="S10" s="232" t="s">
        <v>164</v>
      </c>
      <c r="T10" s="260" t="s">
        <v>0</v>
      </c>
      <c r="U10" s="301" t="s">
        <v>144</v>
      </c>
      <c r="V10" s="261" t="s">
        <v>164</v>
      </c>
    </row>
    <row r="11" spans="1:22">
      <c r="A11" s="420">
        <v>2000</v>
      </c>
      <c r="B11" s="228">
        <v>28</v>
      </c>
      <c r="C11" s="258">
        <v>133971</v>
      </c>
      <c r="D11" s="40">
        <f t="shared" ref="D11:D26" si="0">IF(C11=0, "NA", B11/C11)</f>
        <v>2.0900045532242051E-4</v>
      </c>
      <c r="E11" s="228">
        <v>2</v>
      </c>
      <c r="F11" s="258">
        <v>21810</v>
      </c>
      <c r="G11" s="40">
        <f t="shared" ref="G11:G26" si="1">IF(F11=0, "NA", E11/F11)</f>
        <v>9.1701054562127462E-5</v>
      </c>
      <c r="H11" s="228"/>
      <c r="I11" s="258"/>
      <c r="J11" s="40"/>
      <c r="K11" s="228">
        <v>0</v>
      </c>
      <c r="L11" s="258">
        <v>257</v>
      </c>
      <c r="M11" s="40">
        <f t="shared" ref="M11:M26" si="2">IF(L11=0, "NA", K11/L11)</f>
        <v>0</v>
      </c>
      <c r="N11" s="228">
        <v>0</v>
      </c>
      <c r="O11" s="258">
        <v>11</v>
      </c>
      <c r="P11" s="40">
        <f t="shared" ref="P11:P26" si="3">IF(O11=0, "NA", N11/O11)</f>
        <v>0</v>
      </c>
      <c r="Q11" s="228"/>
      <c r="R11" s="258"/>
      <c r="S11" s="40"/>
      <c r="T11" s="228">
        <f>SUM(Q11,N11,K11,H11,E11,B11)</f>
        <v>30</v>
      </c>
      <c r="U11" s="258">
        <f>SUM(R11,O11,L11,I11,F11,C11)</f>
        <v>156049</v>
      </c>
      <c r="V11" s="40">
        <f t="shared" ref="V11:V26" si="4">IF(U11=0, "NA", T11/U11)</f>
        <v>1.9224730693564201E-4</v>
      </c>
    </row>
    <row r="12" spans="1:22">
      <c r="A12" s="349">
        <v>2001</v>
      </c>
      <c r="B12" s="229">
        <v>21</v>
      </c>
      <c r="C12" s="257">
        <v>150834</v>
      </c>
      <c r="D12" s="34">
        <f t="shared" si="0"/>
        <v>1.392259039739051E-4</v>
      </c>
      <c r="E12" s="229">
        <v>8</v>
      </c>
      <c r="F12" s="257">
        <v>25405</v>
      </c>
      <c r="G12" s="34">
        <f t="shared" si="1"/>
        <v>3.148986419996064E-4</v>
      </c>
      <c r="H12" s="229"/>
      <c r="I12" s="257"/>
      <c r="J12" s="34"/>
      <c r="K12" s="229">
        <v>0</v>
      </c>
      <c r="L12" s="257">
        <v>224</v>
      </c>
      <c r="M12" s="34">
        <f t="shared" si="2"/>
        <v>0</v>
      </c>
      <c r="N12" s="229"/>
      <c r="O12" s="257"/>
      <c r="P12" s="34"/>
      <c r="Q12" s="229"/>
      <c r="R12" s="257"/>
      <c r="S12" s="34"/>
      <c r="T12" s="229">
        <f t="shared" ref="T12:U26" si="5">SUM(Q12,N12,K12,H12,E12,B12)</f>
        <v>29</v>
      </c>
      <c r="U12" s="257">
        <f t="shared" si="5"/>
        <v>176463</v>
      </c>
      <c r="V12" s="34">
        <f t="shared" si="4"/>
        <v>1.6434039997053208E-4</v>
      </c>
    </row>
    <row r="13" spans="1:22">
      <c r="A13" s="349">
        <v>2002</v>
      </c>
      <c r="B13" s="229">
        <v>36</v>
      </c>
      <c r="C13" s="257">
        <v>178308</v>
      </c>
      <c r="D13" s="34">
        <f t="shared" si="0"/>
        <v>2.0189783969311529E-4</v>
      </c>
      <c r="E13" s="229">
        <v>2</v>
      </c>
      <c r="F13" s="257">
        <v>31915</v>
      </c>
      <c r="G13" s="34">
        <f t="shared" si="1"/>
        <v>6.2666457778474076E-5</v>
      </c>
      <c r="H13" s="229"/>
      <c r="I13" s="257"/>
      <c r="J13" s="34"/>
      <c r="K13" s="229">
        <v>0</v>
      </c>
      <c r="L13" s="257">
        <v>395</v>
      </c>
      <c r="M13" s="34">
        <f t="shared" si="2"/>
        <v>0</v>
      </c>
      <c r="N13" s="229">
        <v>0</v>
      </c>
      <c r="O13" s="257">
        <v>2</v>
      </c>
      <c r="P13" s="34">
        <f t="shared" si="3"/>
        <v>0</v>
      </c>
      <c r="Q13" s="229"/>
      <c r="R13" s="257"/>
      <c r="S13" s="34"/>
      <c r="T13" s="229">
        <f t="shared" si="5"/>
        <v>38</v>
      </c>
      <c r="U13" s="257">
        <f t="shared" si="5"/>
        <v>210620</v>
      </c>
      <c r="V13" s="34">
        <f t="shared" si="4"/>
        <v>1.8041971322761371E-4</v>
      </c>
    </row>
    <row r="14" spans="1:22">
      <c r="A14" s="349">
        <v>2003</v>
      </c>
      <c r="B14" s="229">
        <v>38</v>
      </c>
      <c r="C14" s="257">
        <v>201526</v>
      </c>
      <c r="D14" s="34">
        <f t="shared" si="0"/>
        <v>1.8856127745303335E-4</v>
      </c>
      <c r="E14" s="229">
        <v>4</v>
      </c>
      <c r="F14" s="257">
        <v>36114</v>
      </c>
      <c r="G14" s="34">
        <f t="shared" si="1"/>
        <v>1.107603699396356E-4</v>
      </c>
      <c r="H14" s="229"/>
      <c r="I14" s="257"/>
      <c r="J14" s="34"/>
      <c r="K14" s="229">
        <v>0</v>
      </c>
      <c r="L14" s="257">
        <v>472</v>
      </c>
      <c r="M14" s="34">
        <f t="shared" si="2"/>
        <v>0</v>
      </c>
      <c r="N14" s="229">
        <v>0</v>
      </c>
      <c r="O14" s="257">
        <v>3</v>
      </c>
      <c r="P14" s="34">
        <f t="shared" si="3"/>
        <v>0</v>
      </c>
      <c r="Q14" s="229"/>
      <c r="R14" s="257"/>
      <c r="S14" s="34"/>
      <c r="T14" s="229">
        <f t="shared" si="5"/>
        <v>42</v>
      </c>
      <c r="U14" s="257">
        <f t="shared" si="5"/>
        <v>238115</v>
      </c>
      <c r="V14" s="34">
        <f t="shared" si="4"/>
        <v>1.7638536001511875E-4</v>
      </c>
    </row>
    <row r="15" spans="1:22">
      <c r="A15" s="349">
        <v>2004</v>
      </c>
      <c r="B15" s="229">
        <v>20</v>
      </c>
      <c r="C15" s="257">
        <v>224061</v>
      </c>
      <c r="D15" s="34">
        <f t="shared" si="0"/>
        <v>8.9261406491982095E-5</v>
      </c>
      <c r="E15" s="229">
        <v>1</v>
      </c>
      <c r="F15" s="257">
        <v>44367</v>
      </c>
      <c r="G15" s="34">
        <f t="shared" si="1"/>
        <v>2.2539274686140599E-5</v>
      </c>
      <c r="H15" s="229"/>
      <c r="I15" s="257"/>
      <c r="J15" s="34"/>
      <c r="K15" s="229">
        <v>0</v>
      </c>
      <c r="L15" s="257">
        <v>178</v>
      </c>
      <c r="M15" s="34">
        <f t="shared" si="2"/>
        <v>0</v>
      </c>
      <c r="N15" s="229">
        <v>0</v>
      </c>
      <c r="O15" s="257">
        <v>5</v>
      </c>
      <c r="P15" s="34">
        <f t="shared" si="3"/>
        <v>0</v>
      </c>
      <c r="Q15" s="229"/>
      <c r="R15" s="257"/>
      <c r="S15" s="34"/>
      <c r="T15" s="229">
        <f t="shared" si="5"/>
        <v>21</v>
      </c>
      <c r="U15" s="257">
        <f t="shared" si="5"/>
        <v>268611</v>
      </c>
      <c r="V15" s="34">
        <f t="shared" si="4"/>
        <v>7.8179970291611284E-5</v>
      </c>
    </row>
    <row r="16" spans="1:22">
      <c r="A16" s="349">
        <v>2005</v>
      </c>
      <c r="B16" s="229">
        <v>13</v>
      </c>
      <c r="C16" s="257">
        <v>241762</v>
      </c>
      <c r="D16" s="34">
        <f t="shared" si="0"/>
        <v>5.3771891364234245E-5</v>
      </c>
      <c r="E16" s="229">
        <v>2</v>
      </c>
      <c r="F16" s="257">
        <v>42335</v>
      </c>
      <c r="G16" s="34">
        <f t="shared" si="1"/>
        <v>4.7242234557694576E-5</v>
      </c>
      <c r="H16" s="229"/>
      <c r="I16" s="257"/>
      <c r="J16" s="34"/>
      <c r="K16" s="229">
        <v>0</v>
      </c>
      <c r="L16" s="257">
        <v>328</v>
      </c>
      <c r="M16" s="34">
        <f t="shared" si="2"/>
        <v>0</v>
      </c>
      <c r="N16" s="229">
        <v>0</v>
      </c>
      <c r="O16" s="257">
        <v>10</v>
      </c>
      <c r="P16" s="34">
        <f t="shared" si="3"/>
        <v>0</v>
      </c>
      <c r="Q16" s="229"/>
      <c r="R16" s="257"/>
      <c r="S16" s="34"/>
      <c r="T16" s="229">
        <f t="shared" si="5"/>
        <v>15</v>
      </c>
      <c r="U16" s="257">
        <f t="shared" si="5"/>
        <v>284435</v>
      </c>
      <c r="V16" s="34">
        <f t="shared" si="4"/>
        <v>5.2736126004183736E-5</v>
      </c>
    </row>
    <row r="17" spans="1:25">
      <c r="A17" s="349">
        <v>2006</v>
      </c>
      <c r="B17" s="229">
        <v>9</v>
      </c>
      <c r="C17" s="257">
        <v>234159</v>
      </c>
      <c r="D17" s="34">
        <f t="shared" si="0"/>
        <v>3.843542208499353E-5</v>
      </c>
      <c r="E17" s="229">
        <v>5</v>
      </c>
      <c r="F17" s="257">
        <v>38468</v>
      </c>
      <c r="G17" s="34">
        <f t="shared" si="1"/>
        <v>1.2997816366850368E-4</v>
      </c>
      <c r="H17" s="229"/>
      <c r="I17" s="257"/>
      <c r="J17" s="34"/>
      <c r="K17" s="229">
        <v>0</v>
      </c>
      <c r="L17" s="257">
        <v>314</v>
      </c>
      <c r="M17" s="34">
        <f t="shared" si="2"/>
        <v>0</v>
      </c>
      <c r="N17" s="229">
        <v>0</v>
      </c>
      <c r="O17" s="257">
        <v>19</v>
      </c>
      <c r="P17" s="34">
        <f t="shared" si="3"/>
        <v>0</v>
      </c>
      <c r="Q17" s="229"/>
      <c r="R17" s="257"/>
      <c r="S17" s="34"/>
      <c r="T17" s="229">
        <f t="shared" si="5"/>
        <v>14</v>
      </c>
      <c r="U17" s="257">
        <f t="shared" si="5"/>
        <v>272960</v>
      </c>
      <c r="V17" s="34">
        <f t="shared" si="4"/>
        <v>5.1289566236811254E-5</v>
      </c>
    </row>
    <row r="18" spans="1:25">
      <c r="A18" s="349">
        <v>2007</v>
      </c>
      <c r="B18" s="229">
        <v>20</v>
      </c>
      <c r="C18" s="257">
        <v>252470</v>
      </c>
      <c r="D18" s="34">
        <f t="shared" si="0"/>
        <v>7.921733275240622E-5</v>
      </c>
      <c r="E18" s="229">
        <v>3</v>
      </c>
      <c r="F18" s="257">
        <v>37075</v>
      </c>
      <c r="G18" s="34">
        <f t="shared" si="1"/>
        <v>8.0917060013486176E-5</v>
      </c>
      <c r="H18" s="229"/>
      <c r="I18" s="257"/>
      <c r="J18" s="34"/>
      <c r="K18" s="229">
        <v>0</v>
      </c>
      <c r="L18" s="257">
        <v>68</v>
      </c>
      <c r="M18" s="34">
        <f t="shared" si="2"/>
        <v>0</v>
      </c>
      <c r="N18" s="229">
        <v>0</v>
      </c>
      <c r="O18" s="257">
        <v>23</v>
      </c>
      <c r="P18" s="34">
        <f t="shared" si="3"/>
        <v>0</v>
      </c>
      <c r="Q18" s="229">
        <v>0</v>
      </c>
      <c r="R18" s="257">
        <v>2691</v>
      </c>
      <c r="S18" s="34">
        <f t="shared" ref="S18:S26" si="6">IF(R18=0, "NA", Q18/R18)</f>
        <v>0</v>
      </c>
      <c r="T18" s="229">
        <f t="shared" si="5"/>
        <v>23</v>
      </c>
      <c r="U18" s="257">
        <f t="shared" si="5"/>
        <v>292327</v>
      </c>
      <c r="V18" s="34">
        <f t="shared" si="4"/>
        <v>7.8679013570419429E-5</v>
      </c>
    </row>
    <row r="19" spans="1:25">
      <c r="A19" s="349">
        <v>2008</v>
      </c>
      <c r="B19" s="229">
        <v>4</v>
      </c>
      <c r="C19" s="257">
        <v>242167</v>
      </c>
      <c r="D19" s="34">
        <f t="shared" si="0"/>
        <v>1.6517527161008725E-5</v>
      </c>
      <c r="E19" s="229">
        <v>4</v>
      </c>
      <c r="F19" s="257">
        <v>37783</v>
      </c>
      <c r="G19" s="34">
        <f t="shared" si="1"/>
        <v>1.0586771828600164E-4</v>
      </c>
      <c r="H19" s="229">
        <v>0</v>
      </c>
      <c r="I19" s="257">
        <v>10532</v>
      </c>
      <c r="J19" s="34">
        <f t="shared" ref="J19:J26" si="7">IF(I19=0, "NA", H19/I19)</f>
        <v>0</v>
      </c>
      <c r="K19" s="229">
        <v>0</v>
      </c>
      <c r="L19" s="257">
        <v>77</v>
      </c>
      <c r="M19" s="34">
        <f t="shared" si="2"/>
        <v>0</v>
      </c>
      <c r="N19" s="229">
        <v>0</v>
      </c>
      <c r="O19" s="257">
        <v>11</v>
      </c>
      <c r="P19" s="34">
        <f t="shared" si="3"/>
        <v>0</v>
      </c>
      <c r="Q19" s="229">
        <v>0</v>
      </c>
      <c r="R19" s="257">
        <v>3311</v>
      </c>
      <c r="S19" s="34">
        <f t="shared" si="6"/>
        <v>0</v>
      </c>
      <c r="T19" s="229">
        <f t="shared" si="5"/>
        <v>8</v>
      </c>
      <c r="U19" s="257">
        <f t="shared" si="5"/>
        <v>293881</v>
      </c>
      <c r="V19" s="34">
        <f t="shared" si="4"/>
        <v>2.7221902742946974E-5</v>
      </c>
    </row>
    <row r="20" spans="1:25">
      <c r="A20" s="349">
        <v>2009</v>
      </c>
      <c r="B20" s="229">
        <v>8</v>
      </c>
      <c r="C20" s="257">
        <v>193519</v>
      </c>
      <c r="D20" s="34">
        <f t="shared" si="0"/>
        <v>4.1339610064128072E-5</v>
      </c>
      <c r="E20" s="229">
        <v>0</v>
      </c>
      <c r="F20" s="257">
        <v>23113</v>
      </c>
      <c r="G20" s="34">
        <f t="shared" si="1"/>
        <v>0</v>
      </c>
      <c r="H20" s="229">
        <v>0</v>
      </c>
      <c r="I20" s="257">
        <v>6824</v>
      </c>
      <c r="J20" s="34">
        <f t="shared" si="7"/>
        <v>0</v>
      </c>
      <c r="K20" s="229">
        <v>0</v>
      </c>
      <c r="L20" s="257">
        <v>1165</v>
      </c>
      <c r="M20" s="34">
        <f t="shared" si="2"/>
        <v>0</v>
      </c>
      <c r="N20" s="229">
        <v>0</v>
      </c>
      <c r="O20" s="257">
        <v>47</v>
      </c>
      <c r="P20" s="34">
        <f t="shared" si="3"/>
        <v>0</v>
      </c>
      <c r="Q20" s="229">
        <v>0</v>
      </c>
      <c r="R20" s="257">
        <v>1101</v>
      </c>
      <c r="S20" s="34">
        <f t="shared" si="6"/>
        <v>0</v>
      </c>
      <c r="T20" s="229">
        <f t="shared" si="5"/>
        <v>8</v>
      </c>
      <c r="U20" s="257">
        <f t="shared" si="5"/>
        <v>225769</v>
      </c>
      <c r="V20" s="34">
        <f t="shared" si="4"/>
        <v>3.5434448484955865E-5</v>
      </c>
    </row>
    <row r="21" spans="1:25">
      <c r="A21" s="349">
        <v>2010</v>
      </c>
      <c r="B21" s="229">
        <v>3</v>
      </c>
      <c r="C21" s="257">
        <v>236080</v>
      </c>
      <c r="D21" s="34">
        <f t="shared" si="0"/>
        <v>1.2707556760420196E-5</v>
      </c>
      <c r="E21" s="229">
        <v>0</v>
      </c>
      <c r="F21" s="257">
        <v>32960</v>
      </c>
      <c r="G21" s="34">
        <f t="shared" si="1"/>
        <v>0</v>
      </c>
      <c r="H21" s="229">
        <v>1</v>
      </c>
      <c r="I21" s="257">
        <v>6296</v>
      </c>
      <c r="J21" s="34">
        <f t="shared" si="7"/>
        <v>1.588310038119441E-4</v>
      </c>
      <c r="K21" s="229">
        <v>0</v>
      </c>
      <c r="L21" s="257">
        <v>2295</v>
      </c>
      <c r="M21" s="34">
        <f t="shared" si="2"/>
        <v>0</v>
      </c>
      <c r="N21" s="229">
        <v>0</v>
      </c>
      <c r="O21" s="257">
        <v>73</v>
      </c>
      <c r="P21" s="34">
        <f t="shared" si="3"/>
        <v>0</v>
      </c>
      <c r="Q21" s="229">
        <v>0</v>
      </c>
      <c r="R21" s="257">
        <v>1151</v>
      </c>
      <c r="S21" s="34">
        <f t="shared" si="6"/>
        <v>0</v>
      </c>
      <c r="T21" s="229">
        <f t="shared" si="5"/>
        <v>4</v>
      </c>
      <c r="U21" s="257">
        <f t="shared" si="5"/>
        <v>278855</v>
      </c>
      <c r="V21" s="34">
        <f t="shared" si="4"/>
        <v>1.4344372523354432E-5</v>
      </c>
    </row>
    <row r="22" spans="1:25">
      <c r="A22" s="349">
        <v>2011</v>
      </c>
      <c r="B22" s="229">
        <v>12</v>
      </c>
      <c r="C22" s="257">
        <v>248010</v>
      </c>
      <c r="D22" s="34">
        <f t="shared" si="0"/>
        <v>4.8385145760251605E-5</v>
      </c>
      <c r="E22" s="229">
        <v>0</v>
      </c>
      <c r="F22" s="257">
        <v>39948</v>
      </c>
      <c r="G22" s="34">
        <f t="shared" si="1"/>
        <v>0</v>
      </c>
      <c r="H22" s="229">
        <v>0</v>
      </c>
      <c r="I22" s="257">
        <v>9994</v>
      </c>
      <c r="J22" s="34">
        <f t="shared" si="7"/>
        <v>0</v>
      </c>
      <c r="K22" s="229">
        <v>0</v>
      </c>
      <c r="L22" s="257">
        <v>2400</v>
      </c>
      <c r="M22" s="34">
        <f t="shared" si="2"/>
        <v>0</v>
      </c>
      <c r="N22" s="229">
        <v>0</v>
      </c>
      <c r="O22" s="257">
        <v>130</v>
      </c>
      <c r="P22" s="34">
        <f t="shared" si="3"/>
        <v>0</v>
      </c>
      <c r="Q22" s="229">
        <v>0</v>
      </c>
      <c r="R22" s="257">
        <v>3056</v>
      </c>
      <c r="S22" s="34">
        <f t="shared" si="6"/>
        <v>0</v>
      </c>
      <c r="T22" s="229">
        <f t="shared" si="5"/>
        <v>12</v>
      </c>
      <c r="U22" s="257">
        <f t="shared" si="5"/>
        <v>303538</v>
      </c>
      <c r="V22" s="34">
        <f t="shared" si="4"/>
        <v>3.9533765129901361E-5</v>
      </c>
    </row>
    <row r="23" spans="1:25">
      <c r="A23" s="349">
        <v>2012</v>
      </c>
      <c r="B23" s="229">
        <v>15</v>
      </c>
      <c r="C23" s="257">
        <v>261920</v>
      </c>
      <c r="D23" s="34">
        <f t="shared" si="0"/>
        <v>5.7269395235186318E-5</v>
      </c>
      <c r="E23" s="229">
        <v>0</v>
      </c>
      <c r="F23" s="257">
        <v>36549</v>
      </c>
      <c r="G23" s="34">
        <f t="shared" si="1"/>
        <v>0</v>
      </c>
      <c r="H23" s="229">
        <v>0</v>
      </c>
      <c r="I23" s="257">
        <v>9717</v>
      </c>
      <c r="J23" s="34">
        <f t="shared" si="7"/>
        <v>0</v>
      </c>
      <c r="K23" s="229">
        <v>0</v>
      </c>
      <c r="L23" s="257">
        <v>3046</v>
      </c>
      <c r="M23" s="34">
        <f t="shared" si="2"/>
        <v>0</v>
      </c>
      <c r="N23" s="229">
        <v>0</v>
      </c>
      <c r="O23" s="257">
        <v>149</v>
      </c>
      <c r="P23" s="34">
        <f t="shared" si="3"/>
        <v>0</v>
      </c>
      <c r="Q23" s="229">
        <v>0</v>
      </c>
      <c r="R23" s="257">
        <v>2433</v>
      </c>
      <c r="S23" s="34">
        <f t="shared" si="6"/>
        <v>0</v>
      </c>
      <c r="T23" s="229">
        <f t="shared" si="5"/>
        <v>15</v>
      </c>
      <c r="U23" s="257">
        <f t="shared" si="5"/>
        <v>313814</v>
      </c>
      <c r="V23" s="34">
        <f t="shared" si="4"/>
        <v>4.7799014702976921E-5</v>
      </c>
    </row>
    <row r="24" spans="1:25">
      <c r="A24" s="349">
        <v>2013</v>
      </c>
      <c r="B24" s="229">
        <v>5</v>
      </c>
      <c r="C24" s="257">
        <v>260037</v>
      </c>
      <c r="D24" s="34">
        <f t="shared" si="0"/>
        <v>1.922803293377481E-5</v>
      </c>
      <c r="E24" s="229">
        <v>0</v>
      </c>
      <c r="F24" s="257">
        <v>37209</v>
      </c>
      <c r="G24" s="34">
        <f t="shared" si="1"/>
        <v>0</v>
      </c>
      <c r="H24" s="229">
        <v>0</v>
      </c>
      <c r="I24" s="257">
        <v>8042</v>
      </c>
      <c r="J24" s="34">
        <f t="shared" si="7"/>
        <v>0</v>
      </c>
      <c r="K24" s="229">
        <v>0</v>
      </c>
      <c r="L24" s="257">
        <v>2712</v>
      </c>
      <c r="M24" s="34">
        <f t="shared" si="2"/>
        <v>0</v>
      </c>
      <c r="N24" s="229">
        <v>0</v>
      </c>
      <c r="O24" s="257">
        <v>105</v>
      </c>
      <c r="P24" s="34">
        <f t="shared" si="3"/>
        <v>0</v>
      </c>
      <c r="Q24" s="229">
        <v>0</v>
      </c>
      <c r="R24" s="257">
        <v>1624</v>
      </c>
      <c r="S24" s="34">
        <f t="shared" si="6"/>
        <v>0</v>
      </c>
      <c r="T24" s="229">
        <f t="shared" si="5"/>
        <v>5</v>
      </c>
      <c r="U24" s="257">
        <f t="shared" si="5"/>
        <v>309729</v>
      </c>
      <c r="V24" s="34">
        <f t="shared" si="4"/>
        <v>1.6143144490829079E-5</v>
      </c>
    </row>
    <row r="25" spans="1:25">
      <c r="A25" s="349">
        <v>2014</v>
      </c>
      <c r="B25" s="229">
        <v>1</v>
      </c>
      <c r="C25" s="257">
        <v>60013</v>
      </c>
      <c r="D25" s="34">
        <f t="shared" si="0"/>
        <v>1.6663056337793479E-5</v>
      </c>
      <c r="E25" s="229">
        <v>0</v>
      </c>
      <c r="F25" s="257">
        <v>8683</v>
      </c>
      <c r="G25" s="34">
        <f t="shared" si="1"/>
        <v>0</v>
      </c>
      <c r="H25" s="229">
        <v>0</v>
      </c>
      <c r="I25" s="257">
        <v>1373</v>
      </c>
      <c r="J25" s="34">
        <f t="shared" si="7"/>
        <v>0</v>
      </c>
      <c r="K25" s="229">
        <v>0</v>
      </c>
      <c r="L25" s="257">
        <v>876</v>
      </c>
      <c r="M25" s="34">
        <f t="shared" si="2"/>
        <v>0</v>
      </c>
      <c r="N25" s="229">
        <v>0</v>
      </c>
      <c r="O25" s="257">
        <v>50</v>
      </c>
      <c r="P25" s="34">
        <f t="shared" si="3"/>
        <v>0</v>
      </c>
      <c r="Q25" s="229">
        <v>0</v>
      </c>
      <c r="R25" s="257">
        <v>328</v>
      </c>
      <c r="S25" s="34">
        <f t="shared" si="6"/>
        <v>0</v>
      </c>
      <c r="T25" s="229">
        <f t="shared" si="5"/>
        <v>1</v>
      </c>
      <c r="U25" s="257">
        <f t="shared" si="5"/>
        <v>71323</v>
      </c>
      <c r="V25" s="34">
        <f t="shared" si="4"/>
        <v>1.4020722628044249E-5</v>
      </c>
    </row>
    <row r="26" spans="1:25" ht="13.5" thickBot="1">
      <c r="A26" s="419">
        <v>2015</v>
      </c>
      <c r="B26" s="286">
        <v>0</v>
      </c>
      <c r="C26" s="295">
        <v>605</v>
      </c>
      <c r="D26" s="170">
        <f t="shared" si="0"/>
        <v>0</v>
      </c>
      <c r="E26" s="286">
        <v>0</v>
      </c>
      <c r="F26" s="295">
        <v>58</v>
      </c>
      <c r="G26" s="170">
        <f t="shared" si="1"/>
        <v>0</v>
      </c>
      <c r="H26" s="286">
        <v>0</v>
      </c>
      <c r="I26" s="295">
        <v>37</v>
      </c>
      <c r="J26" s="170">
        <f t="shared" si="7"/>
        <v>0</v>
      </c>
      <c r="K26" s="286">
        <v>0</v>
      </c>
      <c r="L26" s="295">
        <v>5</v>
      </c>
      <c r="M26" s="170">
        <f t="shared" si="2"/>
        <v>0</v>
      </c>
      <c r="N26" s="286">
        <v>0</v>
      </c>
      <c r="O26" s="295">
        <v>1</v>
      </c>
      <c r="P26" s="170">
        <f t="shared" si="3"/>
        <v>0</v>
      </c>
      <c r="Q26" s="286">
        <v>0</v>
      </c>
      <c r="R26" s="295">
        <v>33</v>
      </c>
      <c r="S26" s="170">
        <f t="shared" si="6"/>
        <v>0</v>
      </c>
      <c r="T26" s="286">
        <f t="shared" si="5"/>
        <v>0</v>
      </c>
      <c r="U26" s="295">
        <f t="shared" si="5"/>
        <v>739</v>
      </c>
      <c r="V26" s="170">
        <f t="shared" si="4"/>
        <v>0</v>
      </c>
    </row>
    <row r="27" spans="1:25" ht="13.5" thickBot="1">
      <c r="A27" s="35" t="s">
        <v>7</v>
      </c>
      <c r="B27" s="115">
        <f>SUM(B11:B26)</f>
        <v>233</v>
      </c>
      <c r="C27" s="169">
        <f>SUM(C11:C26)</f>
        <v>3119442</v>
      </c>
      <c r="D27" s="302">
        <f>B27/C27</f>
        <v>7.4692845707661815E-5</v>
      </c>
      <c r="E27" s="115">
        <f>SUM(E11:E26)</f>
        <v>31</v>
      </c>
      <c r="F27" s="169">
        <f>SUM(F11:F26)</f>
        <v>493792</v>
      </c>
      <c r="G27" s="302">
        <f>E27/F27</f>
        <v>6.2779469898256756E-5</v>
      </c>
      <c r="H27" s="115">
        <f>SUM(H11:H26)</f>
        <v>1</v>
      </c>
      <c r="I27" s="169">
        <f>SUM(I11:I26)</f>
        <v>52815</v>
      </c>
      <c r="J27" s="302">
        <f>H27/I27</f>
        <v>1.8934014957871817E-5</v>
      </c>
      <c r="K27" s="115">
        <f>SUM(K11:K26)</f>
        <v>0</v>
      </c>
      <c r="L27" s="169">
        <f>SUM(L11:L26)</f>
        <v>14812</v>
      </c>
      <c r="M27" s="302">
        <f>K27/L27</f>
        <v>0</v>
      </c>
      <c r="N27" s="115">
        <f>SUM(N11:N26)</f>
        <v>0</v>
      </c>
      <c r="O27" s="169">
        <f>SUM(O11:O26)</f>
        <v>639</v>
      </c>
      <c r="P27" s="302">
        <f>N27/O27</f>
        <v>0</v>
      </c>
      <c r="Q27" s="115">
        <f>SUM(Q11:Q26)</f>
        <v>0</v>
      </c>
      <c r="R27" s="169">
        <f>SUM(R11:R26)</f>
        <v>15728</v>
      </c>
      <c r="S27" s="302">
        <f>Q27/R27</f>
        <v>0</v>
      </c>
      <c r="T27" s="115">
        <f>SUM(T11:T26)</f>
        <v>265</v>
      </c>
      <c r="U27" s="169">
        <f>SUM(U11:U26)</f>
        <v>3697228</v>
      </c>
      <c r="V27" s="302">
        <f>T27/U27</f>
        <v>7.1675319996494669E-5</v>
      </c>
      <c r="X27" s="280"/>
    </row>
    <row r="28" spans="1:25" s="237" customFormat="1">
      <c r="A28" s="222"/>
      <c r="B28" s="250"/>
      <c r="C28" s="250"/>
      <c r="D28" s="255"/>
      <c r="E28" s="250"/>
      <c r="F28" s="250"/>
      <c r="G28" s="255"/>
      <c r="H28" s="250"/>
      <c r="I28" s="250"/>
      <c r="J28" s="255"/>
      <c r="K28" s="250"/>
      <c r="L28" s="250"/>
      <c r="M28" s="255"/>
      <c r="N28" s="250"/>
      <c r="O28" s="250"/>
      <c r="P28" s="255"/>
      <c r="Q28" s="250"/>
      <c r="R28" s="250"/>
      <c r="S28" s="255"/>
      <c r="T28" s="250"/>
      <c r="U28" s="250"/>
      <c r="V28" s="255"/>
      <c r="W28" s="250"/>
    </row>
    <row r="29" spans="1:25">
      <c r="P29" s="237"/>
      <c r="Q29" s="237"/>
      <c r="R29" s="237"/>
      <c r="S29" s="237"/>
    </row>
    <row r="30" spans="1:25" ht="13.5" customHeight="1">
      <c r="A30" s="181"/>
      <c r="G30" s="330"/>
      <c r="P30" s="237"/>
      <c r="Q30" s="237"/>
      <c r="R30" s="237"/>
      <c r="S30" s="237"/>
    </row>
    <row r="31" spans="1:25">
      <c r="P31" s="237"/>
      <c r="Q31" s="237"/>
      <c r="R31" s="237"/>
      <c r="S31" s="237"/>
      <c r="T31" s="237"/>
      <c r="U31" s="237"/>
      <c r="V31" s="237"/>
      <c r="W31" s="237"/>
      <c r="X31" s="237"/>
      <c r="Y31" s="237"/>
    </row>
    <row r="32" spans="1:25">
      <c r="P32" s="237"/>
      <c r="Q32" s="459"/>
      <c r="R32" s="459"/>
      <c r="S32" s="459"/>
      <c r="T32" s="459"/>
      <c r="U32" s="459"/>
      <c r="V32" s="459"/>
      <c r="W32" s="459"/>
      <c r="X32" s="459"/>
      <c r="Y32" s="237"/>
    </row>
    <row r="33" spans="16:27">
      <c r="P33" s="237"/>
      <c r="Q33" s="458"/>
      <c r="R33" s="458"/>
      <c r="S33" s="458"/>
      <c r="T33" s="460"/>
      <c r="U33" s="460"/>
      <c r="V33" s="460"/>
      <c r="W33" s="460"/>
      <c r="X33" s="460"/>
      <c r="Y33" s="237"/>
      <c r="Z33" s="237"/>
      <c r="AA33" s="237"/>
    </row>
    <row r="34" spans="16:27">
      <c r="P34" s="237"/>
      <c r="Q34" s="458"/>
      <c r="R34" s="458"/>
      <c r="S34" s="458"/>
      <c r="T34" s="460"/>
      <c r="U34" s="460"/>
      <c r="V34" s="460"/>
      <c r="W34" s="460"/>
      <c r="X34" s="460"/>
      <c r="Y34" s="237"/>
      <c r="Z34" s="237"/>
      <c r="AA34" s="237"/>
    </row>
    <row r="35" spans="16:27">
      <c r="P35" s="237"/>
      <c r="Q35" s="458"/>
      <c r="R35" s="458"/>
      <c r="S35" s="458"/>
      <c r="T35" s="460"/>
      <c r="U35" s="460"/>
      <c r="V35" s="460"/>
      <c r="W35" s="460"/>
      <c r="X35" s="460"/>
      <c r="Y35" s="370"/>
      <c r="Z35" s="370"/>
      <c r="AA35" s="237"/>
    </row>
    <row r="36" spans="16:27">
      <c r="P36" s="237"/>
      <c r="Q36" s="458"/>
      <c r="R36" s="458"/>
      <c r="S36" s="458"/>
      <c r="T36" s="460"/>
      <c r="U36" s="460"/>
      <c r="V36" s="460"/>
      <c r="W36" s="460"/>
      <c r="X36" s="460"/>
      <c r="Y36" s="372"/>
      <c r="Z36" s="372"/>
      <c r="AA36" s="237"/>
    </row>
    <row r="37" spans="16:27">
      <c r="P37" s="237"/>
      <c r="Q37" s="458"/>
      <c r="R37" s="458"/>
      <c r="S37" s="458"/>
      <c r="T37" s="460"/>
      <c r="U37" s="460"/>
      <c r="V37" s="460"/>
      <c r="W37" s="460"/>
      <c r="X37" s="460"/>
      <c r="Y37" s="372"/>
      <c r="Z37" s="372"/>
      <c r="AA37" s="237"/>
    </row>
    <row r="38" spans="16:27">
      <c r="P38" s="237"/>
      <c r="Q38" s="458"/>
      <c r="R38" s="458"/>
      <c r="S38" s="458"/>
      <c r="T38" s="460"/>
      <c r="U38" s="460"/>
      <c r="V38" s="460"/>
      <c r="W38" s="460"/>
      <c r="X38" s="460"/>
      <c r="Y38" s="372"/>
      <c r="Z38" s="372"/>
      <c r="AA38" s="237"/>
    </row>
    <row r="39" spans="16:27">
      <c r="P39" s="237"/>
      <c r="Q39" s="458"/>
      <c r="R39" s="458"/>
      <c r="S39" s="458"/>
      <c r="T39" s="460"/>
      <c r="U39" s="460"/>
      <c r="V39" s="460"/>
      <c r="W39" s="460"/>
      <c r="X39" s="460"/>
      <c r="Y39" s="372"/>
      <c r="Z39" s="372"/>
      <c r="AA39" s="237"/>
    </row>
    <row r="40" spans="16:27">
      <c r="P40" s="237"/>
      <c r="Q40" s="458"/>
      <c r="R40" s="458"/>
      <c r="S40" s="458"/>
      <c r="T40" s="460"/>
      <c r="U40" s="460"/>
      <c r="V40" s="460"/>
      <c r="W40" s="460"/>
      <c r="X40" s="460"/>
      <c r="Y40" s="372"/>
      <c r="Z40" s="372"/>
      <c r="AA40" s="237"/>
    </row>
    <row r="41" spans="16:27">
      <c r="P41" s="237"/>
      <c r="Q41" s="458"/>
      <c r="R41" s="458"/>
      <c r="S41" s="458"/>
      <c r="T41" s="460"/>
      <c r="U41" s="460"/>
      <c r="V41" s="460"/>
      <c r="W41" s="460"/>
      <c r="X41" s="460"/>
      <c r="Y41" s="372"/>
      <c r="Z41" s="372"/>
      <c r="AA41" s="237"/>
    </row>
    <row r="42" spans="16:27">
      <c r="P42" s="237"/>
      <c r="Q42" s="458"/>
      <c r="R42" s="458"/>
      <c r="S42" s="460"/>
      <c r="T42" s="460"/>
      <c r="U42" s="460"/>
      <c r="V42" s="460"/>
      <c r="W42" s="460"/>
      <c r="X42" s="460"/>
      <c r="Y42" s="372"/>
      <c r="Z42" s="372"/>
      <c r="AA42" s="237"/>
    </row>
    <row r="43" spans="16:27">
      <c r="P43" s="37"/>
      <c r="Q43" s="458"/>
      <c r="R43" s="458"/>
      <c r="S43" s="460"/>
      <c r="T43" s="458"/>
      <c r="U43" s="460"/>
      <c r="V43" s="460"/>
      <c r="W43" s="460"/>
      <c r="X43" s="460"/>
      <c r="Y43" s="372"/>
      <c r="Z43" s="372"/>
      <c r="AA43" s="237"/>
    </row>
    <row r="44" spans="16:27">
      <c r="P44" s="37"/>
      <c r="Q44" s="458"/>
      <c r="R44" s="458"/>
      <c r="S44" s="460"/>
      <c r="T44" s="460"/>
      <c r="U44" s="460"/>
      <c r="V44" s="460"/>
      <c r="W44" s="460"/>
      <c r="X44" s="460"/>
      <c r="Y44" s="371"/>
      <c r="Z44" s="371"/>
      <c r="AA44" s="237"/>
    </row>
    <row r="45" spans="16:27">
      <c r="P45" s="237"/>
      <c r="Q45" s="458"/>
      <c r="R45" s="458"/>
      <c r="S45" s="460"/>
      <c r="T45" s="460"/>
      <c r="U45" s="460"/>
      <c r="V45" s="460"/>
      <c r="W45" s="460"/>
      <c r="X45" s="460"/>
      <c r="Y45" s="371"/>
      <c r="Z45" s="371"/>
      <c r="AA45" s="237"/>
    </row>
    <row r="46" spans="16:27" ht="15">
      <c r="P46" s="309"/>
      <c r="Q46" s="458"/>
      <c r="R46" s="458"/>
      <c r="S46" s="460"/>
      <c r="T46" s="460"/>
      <c r="U46" s="460"/>
      <c r="V46" s="460"/>
      <c r="W46" s="460"/>
      <c r="X46" s="460"/>
      <c r="Y46" s="371"/>
      <c r="Z46" s="371"/>
      <c r="AA46" s="237"/>
    </row>
    <row r="47" spans="16:27">
      <c r="P47" s="37"/>
      <c r="Q47" s="458"/>
      <c r="R47" s="458"/>
      <c r="S47" s="460"/>
      <c r="T47" s="460"/>
      <c r="U47" s="460"/>
      <c r="V47" s="460"/>
      <c r="W47" s="460"/>
      <c r="X47" s="460"/>
      <c r="Y47" s="371"/>
      <c r="Z47" s="371"/>
      <c r="AA47" s="237"/>
    </row>
    <row r="48" spans="16:27">
      <c r="P48" s="37"/>
      <c r="Q48" s="237"/>
      <c r="R48" s="237"/>
      <c r="S48" s="237"/>
      <c r="T48" s="237"/>
      <c r="U48" s="237"/>
      <c r="V48" s="237"/>
      <c r="W48" s="237"/>
      <c r="X48" s="237"/>
      <c r="Y48" s="371"/>
      <c r="Z48" s="371"/>
      <c r="AA48" s="237"/>
    </row>
    <row r="49" spans="16:27">
      <c r="P49" s="37"/>
      <c r="Q49" s="315"/>
      <c r="R49" s="237"/>
      <c r="S49" s="237"/>
      <c r="T49" s="237"/>
      <c r="U49" s="237"/>
      <c r="V49" s="237"/>
      <c r="W49" s="237"/>
      <c r="X49" s="237"/>
      <c r="Y49" s="371"/>
      <c r="Z49" s="371"/>
      <c r="AA49" s="237"/>
    </row>
    <row r="50" spans="16:27">
      <c r="P50" s="37"/>
      <c r="Q50" s="459"/>
      <c r="R50" s="459"/>
      <c r="S50" s="459"/>
      <c r="T50" s="459"/>
      <c r="U50" s="459"/>
      <c r="V50" s="459"/>
      <c r="W50" s="459"/>
      <c r="X50" s="459"/>
      <c r="Y50" s="371"/>
      <c r="Z50" s="371"/>
      <c r="AA50" s="237"/>
    </row>
    <row r="51" spans="16:27" ht="13.5" customHeight="1">
      <c r="P51" s="37"/>
      <c r="Q51" s="458"/>
      <c r="R51" s="458"/>
      <c r="S51" s="458"/>
      <c r="T51" s="460"/>
      <c r="U51" s="458"/>
      <c r="V51" s="458"/>
      <c r="W51" s="460"/>
      <c r="X51" s="460"/>
      <c r="Y51" s="371"/>
      <c r="Z51" s="371"/>
      <c r="AA51" s="237"/>
    </row>
    <row r="52" spans="16:27">
      <c r="P52" s="37"/>
      <c r="Q52" s="458"/>
      <c r="R52" s="458"/>
      <c r="S52" s="458"/>
      <c r="T52" s="460"/>
      <c r="U52" s="458"/>
      <c r="V52" s="460"/>
      <c r="W52" s="460"/>
      <c r="X52" s="460"/>
      <c r="Y52" s="372"/>
      <c r="Z52" s="372"/>
      <c r="AA52" s="237"/>
    </row>
    <row r="53" spans="16:27">
      <c r="P53" s="37"/>
      <c r="Q53" s="458"/>
      <c r="R53" s="458"/>
      <c r="S53" s="458"/>
      <c r="T53" s="460"/>
      <c r="U53" s="458"/>
      <c r="V53" s="458"/>
      <c r="W53" s="460"/>
      <c r="X53" s="460"/>
      <c r="Y53" s="237"/>
      <c r="Z53" s="237"/>
      <c r="AA53" s="237"/>
    </row>
    <row r="54" spans="16:27">
      <c r="P54" s="37"/>
      <c r="Q54" s="458"/>
      <c r="R54" s="458"/>
      <c r="S54" s="458"/>
      <c r="T54" s="460"/>
      <c r="U54" s="458"/>
      <c r="V54" s="458"/>
      <c r="W54" s="460"/>
      <c r="X54" s="460"/>
      <c r="Y54" s="237"/>
      <c r="Z54" s="237"/>
      <c r="AA54" s="237"/>
    </row>
    <row r="55" spans="16:27">
      <c r="P55" s="37"/>
      <c r="Q55" s="458"/>
      <c r="R55" s="458"/>
      <c r="S55" s="458"/>
      <c r="T55" s="460"/>
      <c r="U55" s="458"/>
      <c r="V55" s="458"/>
      <c r="W55" s="460"/>
      <c r="X55" s="460"/>
      <c r="Y55" s="237"/>
      <c r="Z55" s="237"/>
      <c r="AA55" s="237"/>
    </row>
    <row r="56" spans="16:27">
      <c r="P56" s="37"/>
      <c r="Q56" s="458"/>
      <c r="R56" s="458"/>
      <c r="S56" s="458"/>
      <c r="T56" s="460"/>
      <c r="U56" s="458"/>
      <c r="V56" s="458"/>
      <c r="W56" s="460"/>
      <c r="X56" s="460"/>
      <c r="Y56" s="237"/>
      <c r="Z56" s="237"/>
      <c r="AA56" s="237"/>
    </row>
    <row r="57" spans="16:27">
      <c r="P57" s="37"/>
      <c r="Q57" s="458"/>
      <c r="R57" s="458"/>
      <c r="S57" s="458"/>
      <c r="T57" s="460"/>
      <c r="U57" s="458"/>
      <c r="V57" s="458"/>
      <c r="W57" s="460"/>
      <c r="X57" s="460"/>
      <c r="Y57" s="237"/>
      <c r="Z57" s="237"/>
      <c r="AA57" s="237"/>
    </row>
    <row r="58" spans="16:27">
      <c r="P58" s="37"/>
      <c r="Q58" s="458"/>
      <c r="R58" s="458"/>
      <c r="S58" s="458"/>
      <c r="T58" s="460"/>
      <c r="U58" s="458"/>
      <c r="V58" s="458"/>
      <c r="W58" s="458"/>
      <c r="X58" s="460"/>
      <c r="Y58" s="237"/>
      <c r="Z58" s="237"/>
      <c r="AA58" s="237"/>
    </row>
    <row r="59" spans="16:27">
      <c r="P59" s="37"/>
      <c r="Q59" s="458"/>
      <c r="R59" s="458"/>
      <c r="S59" s="458"/>
      <c r="T59" s="458"/>
      <c r="U59" s="458"/>
      <c r="V59" s="458"/>
      <c r="W59" s="458"/>
      <c r="X59" s="460"/>
      <c r="Y59" s="237"/>
      <c r="Z59" s="237"/>
      <c r="AA59" s="237"/>
    </row>
    <row r="60" spans="16:27">
      <c r="P60" s="37"/>
      <c r="Q60" s="458"/>
      <c r="R60" s="458"/>
      <c r="S60" s="458"/>
      <c r="T60" s="458"/>
      <c r="U60" s="458"/>
      <c r="V60" s="458"/>
      <c r="W60" s="458"/>
      <c r="X60" s="460"/>
      <c r="Y60" s="237"/>
      <c r="Z60" s="237"/>
      <c r="AA60" s="237"/>
    </row>
    <row r="61" spans="16:27">
      <c r="P61" s="37"/>
      <c r="Q61" s="458"/>
      <c r="R61" s="458"/>
      <c r="S61" s="458"/>
      <c r="T61" s="458"/>
      <c r="U61" s="458"/>
      <c r="V61" s="458"/>
      <c r="W61" s="458"/>
      <c r="X61" s="460"/>
      <c r="Y61" s="237"/>
      <c r="Z61" s="237"/>
      <c r="AA61" s="237"/>
    </row>
    <row r="62" spans="16:27">
      <c r="P62" s="37"/>
      <c r="Q62" s="458"/>
      <c r="R62" s="458"/>
      <c r="S62" s="458"/>
      <c r="T62" s="458"/>
      <c r="U62" s="458"/>
      <c r="V62" s="458"/>
      <c r="W62" s="458"/>
      <c r="X62" s="460"/>
      <c r="Y62" s="237"/>
      <c r="Z62" s="237"/>
      <c r="AA62" s="237"/>
    </row>
    <row r="63" spans="16:27">
      <c r="Q63" s="458"/>
      <c r="R63" s="458"/>
      <c r="S63" s="458"/>
      <c r="T63" s="458"/>
      <c r="U63" s="458"/>
      <c r="V63" s="458"/>
      <c r="W63" s="458"/>
      <c r="X63" s="460"/>
      <c r="Y63" s="237"/>
      <c r="Z63" s="237"/>
      <c r="AA63" s="237"/>
    </row>
    <row r="64" spans="16:27">
      <c r="Q64" s="458"/>
      <c r="R64" s="458"/>
      <c r="S64" s="458"/>
      <c r="T64" s="458"/>
      <c r="U64" s="458"/>
      <c r="V64" s="458"/>
      <c r="W64" s="458"/>
      <c r="X64" s="460"/>
      <c r="Y64" s="237"/>
      <c r="Z64" s="237"/>
      <c r="AA64" s="237"/>
    </row>
    <row r="65" spans="17:27">
      <c r="Q65" s="458"/>
      <c r="R65" s="458"/>
      <c r="S65" s="458"/>
      <c r="T65" s="458"/>
      <c r="U65" s="458"/>
      <c r="V65" s="458"/>
      <c r="W65" s="458"/>
      <c r="X65" s="460"/>
      <c r="Y65" s="237"/>
      <c r="Z65" s="237"/>
      <c r="AA65" s="237"/>
    </row>
    <row r="66" spans="17:27">
      <c r="Q66" s="458"/>
      <c r="R66" s="458"/>
      <c r="S66" s="458"/>
      <c r="T66" s="458"/>
      <c r="U66" s="458"/>
      <c r="V66" s="458"/>
      <c r="W66" s="458"/>
      <c r="X66" s="460"/>
      <c r="Y66" s="237"/>
      <c r="Z66" s="237"/>
      <c r="AA66" s="237"/>
    </row>
    <row r="67" spans="17:27">
      <c r="Q67" s="237"/>
      <c r="R67" s="237"/>
      <c r="S67" s="237"/>
      <c r="T67" s="237"/>
      <c r="U67" s="371"/>
      <c r="V67" s="371"/>
      <c r="W67" s="371"/>
      <c r="X67" s="237"/>
      <c r="Y67" s="237"/>
      <c r="Z67" s="237"/>
      <c r="AA67" s="237"/>
    </row>
    <row r="68" spans="17:27">
      <c r="S68" s="237"/>
      <c r="T68" s="237"/>
      <c r="U68" s="371"/>
      <c r="V68" s="371"/>
      <c r="W68" s="371"/>
      <c r="X68" s="237"/>
      <c r="Y68" s="237"/>
      <c r="Z68" s="237"/>
      <c r="AA68" s="237"/>
    </row>
    <row r="69" spans="17:27">
      <c r="S69" s="237"/>
      <c r="T69" s="237"/>
      <c r="U69" s="371"/>
      <c r="V69" s="371"/>
      <c r="W69" s="371"/>
      <c r="X69" s="237"/>
      <c r="Y69" s="237"/>
      <c r="Z69" s="237"/>
      <c r="AA69" s="237"/>
    </row>
    <row r="70" spans="17:27">
      <c r="S70" s="237"/>
      <c r="T70" s="237"/>
      <c r="U70" s="371"/>
      <c r="V70" s="371"/>
      <c r="W70" s="371"/>
      <c r="X70" s="237"/>
      <c r="Y70" s="237"/>
      <c r="Z70" s="237"/>
      <c r="AA70" s="237"/>
    </row>
    <row r="71" spans="17:27">
      <c r="S71" s="237"/>
      <c r="T71" s="311"/>
      <c r="U71" s="371"/>
      <c r="V71" s="372"/>
      <c r="W71" s="371"/>
      <c r="X71" s="311"/>
      <c r="Y71" s="237"/>
      <c r="Z71" s="237"/>
      <c r="AA71" s="237"/>
    </row>
    <row r="72" spans="17:27">
      <c r="S72" s="237"/>
      <c r="T72" s="311"/>
      <c r="U72" s="371"/>
      <c r="V72" s="372"/>
      <c r="W72" s="371"/>
      <c r="X72" s="311"/>
      <c r="Y72" s="237"/>
      <c r="Z72" s="237"/>
      <c r="AA72" s="237"/>
    </row>
    <row r="73" spans="17:27">
      <c r="S73" s="237"/>
      <c r="T73" s="311"/>
      <c r="U73" s="371"/>
      <c r="V73" s="371"/>
      <c r="W73" s="371"/>
      <c r="X73" s="237"/>
      <c r="Y73" s="237"/>
      <c r="Z73" s="237"/>
      <c r="AA73" s="237"/>
    </row>
    <row r="74" spans="17:27">
      <c r="S74" s="237"/>
      <c r="T74" s="311"/>
      <c r="U74" s="371"/>
      <c r="V74" s="371"/>
      <c r="W74" s="371"/>
      <c r="X74" s="237"/>
      <c r="Y74" s="237"/>
      <c r="Z74" s="237"/>
      <c r="AA74" s="237"/>
    </row>
    <row r="75" spans="17:27">
      <c r="S75" s="237"/>
      <c r="T75" s="311"/>
      <c r="U75" s="371"/>
      <c r="V75" s="371"/>
      <c r="W75" s="372"/>
      <c r="X75" s="237"/>
      <c r="Y75" s="237"/>
      <c r="Z75" s="237"/>
      <c r="AA75" s="237"/>
    </row>
    <row r="76" spans="17:27">
      <c r="S76" s="237"/>
      <c r="T76" s="311"/>
      <c r="U76" s="311"/>
      <c r="V76" s="237"/>
      <c r="W76" s="237"/>
      <c r="X76" s="237"/>
      <c r="Y76" s="237"/>
      <c r="Z76" s="237"/>
      <c r="AA76" s="237"/>
    </row>
    <row r="77" spans="17:27">
      <c r="S77" s="237"/>
      <c r="T77" s="311"/>
      <c r="U77" s="311"/>
      <c r="V77" s="237"/>
      <c r="W77" s="237"/>
      <c r="X77" s="237"/>
      <c r="Y77" s="237"/>
      <c r="Z77" s="237"/>
      <c r="AA77" s="237"/>
    </row>
    <row r="78" spans="17:27">
      <c r="S78" s="237"/>
      <c r="T78" s="310"/>
      <c r="U78" s="311"/>
      <c r="V78" s="237"/>
      <c r="W78" s="237"/>
      <c r="X78" s="237"/>
      <c r="Y78" s="237"/>
      <c r="Z78" s="237"/>
      <c r="AA78" s="237"/>
    </row>
    <row r="79" spans="17:27">
      <c r="S79" s="237"/>
      <c r="T79" s="311"/>
      <c r="U79" s="311"/>
      <c r="V79" s="237"/>
      <c r="W79" s="237"/>
      <c r="X79" s="237"/>
      <c r="Y79" s="237"/>
      <c r="Z79" s="237"/>
      <c r="AA79" s="237"/>
    </row>
    <row r="80" spans="17:27">
      <c r="S80" s="237"/>
      <c r="T80" s="311"/>
      <c r="U80" s="311"/>
      <c r="V80" s="237"/>
      <c r="W80" s="237"/>
      <c r="X80" s="237"/>
      <c r="Y80" s="237"/>
      <c r="Z80" s="237"/>
      <c r="AA80" s="237"/>
    </row>
    <row r="81" spans="19:27">
      <c r="S81" s="237"/>
      <c r="T81" s="311"/>
      <c r="U81" s="311"/>
      <c r="V81" s="237"/>
      <c r="W81" s="237"/>
      <c r="X81" s="237"/>
      <c r="Y81" s="237"/>
      <c r="Z81" s="237"/>
      <c r="AA81" s="237"/>
    </row>
    <row r="82" spans="19:27">
      <c r="S82" s="237"/>
      <c r="T82" s="311"/>
      <c r="U82" s="311"/>
      <c r="V82" s="237"/>
      <c r="W82" s="237"/>
      <c r="X82" s="237"/>
      <c r="Y82" s="237"/>
      <c r="Z82" s="237"/>
      <c r="AA82" s="237"/>
    </row>
    <row r="83" spans="19:27">
      <c r="S83" s="237"/>
      <c r="T83" s="311"/>
      <c r="U83" s="311"/>
      <c r="V83" s="237"/>
      <c r="W83" s="237"/>
      <c r="X83" s="237"/>
      <c r="Y83" s="237"/>
      <c r="Z83" s="237"/>
      <c r="AA83" s="237"/>
    </row>
    <row r="84" spans="19:27">
      <c r="S84" s="237"/>
      <c r="T84" s="311"/>
      <c r="U84" s="311"/>
      <c r="V84" s="237"/>
      <c r="W84" s="237"/>
      <c r="X84" s="237"/>
      <c r="Y84" s="237"/>
      <c r="Z84" s="237"/>
      <c r="AA84" s="237"/>
    </row>
    <row r="85" spans="19:27">
      <c r="S85" s="237"/>
      <c r="T85" s="311"/>
      <c r="U85" s="310"/>
      <c r="V85" s="237"/>
      <c r="W85" s="237"/>
      <c r="X85" s="237"/>
      <c r="Y85" s="237"/>
      <c r="Z85" s="237"/>
      <c r="AA85" s="237"/>
    </row>
    <row r="86" spans="19:27">
      <c r="S86" s="237"/>
      <c r="T86" s="237"/>
      <c r="U86" s="237"/>
      <c r="V86" s="237"/>
      <c r="W86" s="237"/>
      <c r="X86" s="237"/>
      <c r="Y86" s="237"/>
      <c r="Z86" s="237"/>
      <c r="AA86" s="237"/>
    </row>
    <row r="87" spans="19:27">
      <c r="S87" s="237"/>
      <c r="T87" s="237"/>
      <c r="U87" s="237"/>
      <c r="V87" s="237"/>
      <c r="W87" s="237"/>
      <c r="X87" s="237"/>
      <c r="Y87" s="237"/>
      <c r="Z87" s="237"/>
      <c r="AA87" s="237"/>
    </row>
    <row r="88" spans="19:27">
      <c r="S88" s="237"/>
      <c r="T88" s="237"/>
      <c r="U88" s="237"/>
      <c r="V88" s="237"/>
      <c r="W88" s="237"/>
      <c r="X88" s="237"/>
      <c r="Y88" s="237"/>
      <c r="Z88" s="237"/>
      <c r="AA88" s="237"/>
    </row>
    <row r="89" spans="19:27">
      <c r="S89" s="237"/>
      <c r="T89" s="237"/>
      <c r="U89" s="237"/>
      <c r="V89" s="237"/>
      <c r="W89" s="237"/>
      <c r="X89" s="237"/>
      <c r="Y89" s="237"/>
      <c r="Z89" s="237"/>
      <c r="AA89" s="237"/>
    </row>
    <row r="90" spans="19:27">
      <c r="S90" s="237"/>
      <c r="T90" s="237"/>
      <c r="U90" s="237"/>
      <c r="V90" s="237"/>
      <c r="W90" s="237"/>
      <c r="X90" s="237"/>
      <c r="Y90" s="237"/>
      <c r="Z90" s="237"/>
      <c r="AA90" s="237"/>
    </row>
    <row r="91" spans="19:27">
      <c r="S91" s="237"/>
      <c r="T91" s="237"/>
      <c r="U91" s="237"/>
      <c r="V91" s="237"/>
      <c r="W91" s="237"/>
      <c r="X91" s="237"/>
      <c r="Y91" s="237"/>
      <c r="Z91" s="237"/>
      <c r="AA91" s="237"/>
    </row>
    <row r="92" spans="19:27">
      <c r="S92" s="237"/>
      <c r="T92" s="237"/>
      <c r="U92" s="237"/>
      <c r="V92" s="237"/>
      <c r="W92" s="237"/>
      <c r="X92" s="237"/>
      <c r="Y92" s="237"/>
      <c r="Z92" s="237"/>
      <c r="AA92" s="237"/>
    </row>
    <row r="93" spans="19:27">
      <c r="S93" s="237"/>
      <c r="T93" s="237"/>
      <c r="U93" s="237"/>
      <c r="V93" s="237"/>
      <c r="W93" s="237"/>
      <c r="X93" s="237"/>
      <c r="Y93" s="237"/>
      <c r="Z93" s="237"/>
      <c r="AA93" s="237"/>
    </row>
    <row r="94" spans="19:27">
      <c r="S94" s="237"/>
      <c r="T94" s="237"/>
      <c r="U94" s="237"/>
      <c r="V94" s="237"/>
      <c r="W94" s="237"/>
      <c r="X94" s="237"/>
      <c r="Y94" s="237"/>
      <c r="Z94" s="237"/>
      <c r="AA94" s="237"/>
    </row>
    <row r="95" spans="19:27">
      <c r="S95" s="237"/>
      <c r="T95" s="237"/>
      <c r="U95" s="237"/>
      <c r="V95" s="237"/>
      <c r="W95" s="237"/>
      <c r="X95" s="237"/>
      <c r="Y95" s="237"/>
      <c r="Z95" s="237"/>
      <c r="AA95" s="237"/>
    </row>
    <row r="96" spans="19:27">
      <c r="S96" s="237"/>
      <c r="T96" s="237"/>
      <c r="U96" s="237"/>
      <c r="V96" s="237"/>
      <c r="W96" s="237"/>
      <c r="X96" s="237"/>
      <c r="Y96" s="237"/>
      <c r="Z96" s="237"/>
      <c r="AA96" s="237"/>
    </row>
    <row r="97" spans="16:27">
      <c r="S97" s="237"/>
      <c r="T97" s="237"/>
      <c r="U97" s="237"/>
      <c r="V97" s="237"/>
      <c r="W97" s="237"/>
      <c r="X97" s="237"/>
      <c r="Y97" s="237"/>
      <c r="Z97" s="237"/>
      <c r="AA97" s="237"/>
    </row>
    <row r="98" spans="16:27">
      <c r="S98" s="237"/>
      <c r="T98" s="237"/>
      <c r="U98" s="237"/>
      <c r="V98" s="237"/>
      <c r="W98" s="237"/>
      <c r="X98" s="237"/>
      <c r="Y98" s="237"/>
      <c r="Z98" s="237"/>
      <c r="AA98" s="237"/>
    </row>
    <row r="99" spans="16:27">
      <c r="S99" s="237"/>
      <c r="T99" s="237"/>
      <c r="U99" s="237"/>
      <c r="V99" s="237"/>
      <c r="W99" s="237"/>
      <c r="X99" s="237"/>
      <c r="Y99" s="237"/>
      <c r="Z99" s="237"/>
      <c r="AA99" s="237"/>
    </row>
    <row r="100" spans="16:27">
      <c r="S100" s="237"/>
      <c r="T100" s="237"/>
      <c r="U100" s="237"/>
      <c r="V100" s="237"/>
      <c r="W100" s="237"/>
      <c r="X100" s="237"/>
      <c r="Y100" s="237"/>
      <c r="Z100" s="237"/>
      <c r="AA100" s="237"/>
    </row>
    <row r="101" spans="16:27">
      <c r="S101" s="237"/>
      <c r="T101" s="237"/>
      <c r="U101" s="237"/>
      <c r="V101" s="237"/>
      <c r="W101" s="237"/>
      <c r="X101" s="237"/>
      <c r="Y101" s="237"/>
      <c r="Z101" s="237"/>
      <c r="AA101" s="237"/>
    </row>
    <row r="102" spans="16:27">
      <c r="S102" s="237"/>
      <c r="T102" s="237"/>
      <c r="U102" s="237"/>
      <c r="V102" s="237"/>
      <c r="W102" s="237"/>
      <c r="X102" s="237"/>
      <c r="Y102" s="237"/>
      <c r="Z102" s="237"/>
      <c r="AA102" s="237"/>
    </row>
    <row r="103" spans="16:27">
      <c r="S103" s="237"/>
      <c r="T103" s="237"/>
      <c r="U103" s="237"/>
      <c r="V103" s="237"/>
      <c r="W103" s="237"/>
      <c r="X103" s="237"/>
      <c r="Y103" s="237"/>
      <c r="Z103" s="237"/>
      <c r="AA103" s="237"/>
    </row>
    <row r="104" spans="16:27">
      <c r="S104" s="237"/>
      <c r="T104" s="237"/>
      <c r="U104" s="237"/>
      <c r="V104" s="237"/>
      <c r="W104" s="237"/>
      <c r="X104" s="237"/>
      <c r="Y104" s="237"/>
      <c r="Z104" s="237"/>
      <c r="AA104" s="237"/>
    </row>
    <row r="105" spans="16:27">
      <c r="T105" s="237"/>
      <c r="U105" s="237"/>
      <c r="V105" s="237"/>
      <c r="W105" s="237"/>
      <c r="X105" s="237"/>
    </row>
    <row r="106" spans="16:27">
      <c r="T106" s="237"/>
      <c r="U106" s="237"/>
      <c r="V106" s="237"/>
      <c r="W106" s="237"/>
      <c r="X106" s="237"/>
    </row>
    <row r="107" spans="16:27">
      <c r="T107" s="237"/>
      <c r="U107" s="237"/>
      <c r="V107" s="237"/>
      <c r="W107" s="237"/>
      <c r="X107" s="237"/>
    </row>
    <row r="108" spans="16:27">
      <c r="P108" s="37"/>
      <c r="T108" s="237"/>
      <c r="U108" s="237"/>
      <c r="V108" s="237"/>
      <c r="W108" s="237"/>
      <c r="X108" s="237"/>
    </row>
    <row r="109" spans="16:27">
      <c r="P109" s="37"/>
      <c r="T109" s="237"/>
      <c r="U109" s="237"/>
      <c r="V109" s="237"/>
      <c r="W109" s="237"/>
      <c r="X109" s="237"/>
    </row>
    <row r="110" spans="16:27">
      <c r="P110" s="37"/>
      <c r="T110" s="237"/>
      <c r="U110" s="237"/>
      <c r="V110" s="237"/>
      <c r="W110" s="237"/>
      <c r="X110" s="237"/>
    </row>
    <row r="111" spans="16:27">
      <c r="P111" s="37"/>
      <c r="T111" s="237"/>
      <c r="U111" s="237"/>
      <c r="V111" s="237"/>
      <c r="W111" s="237"/>
      <c r="X111" s="237"/>
    </row>
    <row r="112" spans="16:27">
      <c r="P112" s="37"/>
      <c r="T112" s="237"/>
      <c r="U112" s="237"/>
      <c r="V112" s="237"/>
      <c r="W112" s="237"/>
      <c r="X112" s="237"/>
    </row>
    <row r="113" spans="16:24">
      <c r="P113" s="37"/>
      <c r="T113" s="237"/>
      <c r="U113" s="237"/>
      <c r="V113" s="237"/>
      <c r="W113" s="237"/>
      <c r="X113" s="237"/>
    </row>
    <row r="114" spans="16:24">
      <c r="P114" s="37"/>
      <c r="T114" s="237"/>
      <c r="U114" s="237"/>
      <c r="V114" s="237"/>
      <c r="W114" s="237"/>
      <c r="X114" s="237"/>
    </row>
    <row r="115" spans="16:24">
      <c r="P115" s="37"/>
    </row>
    <row r="116" spans="16:24">
      <c r="P116" s="37"/>
    </row>
    <row r="117" spans="16:24">
      <c r="Q117" s="182"/>
      <c r="T117" s="237"/>
      <c r="U117" s="237"/>
    </row>
    <row r="118" spans="16:24">
      <c r="Q118" s="182"/>
      <c r="T118" s="237"/>
      <c r="U118" s="237"/>
    </row>
    <row r="119" spans="16:24">
      <c r="Q119" s="182"/>
      <c r="T119" s="237"/>
      <c r="U119" s="237"/>
    </row>
  </sheetData>
  <mergeCells count="9">
    <mergeCell ref="A4:Q7"/>
    <mergeCell ref="A9:A10"/>
    <mergeCell ref="B9:D9"/>
    <mergeCell ref="T9:V9"/>
    <mergeCell ref="N9:P9"/>
    <mergeCell ref="Q9:S9"/>
    <mergeCell ref="K9:M9"/>
    <mergeCell ref="E9:G9"/>
    <mergeCell ref="H9:J9"/>
  </mergeCells>
  <phoneticPr fontId="0" type="noConversion"/>
  <pageMargins left="0.75" right="0.75" top="1" bottom="1" header="0.5" footer="0.5"/>
  <pageSetup scale="41" orientation="portrait" r:id="rId1"/>
  <headerFooter alignWithMargins="0">
    <oddFooter>&amp;C&amp;14B-&amp;P-4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4"/>
  <sheetViews>
    <sheetView topLeftCell="A2" workbookViewId="0">
      <selection activeCell="I15" sqref="I15"/>
    </sheetView>
  </sheetViews>
  <sheetFormatPr defaultRowHeight="12.75"/>
  <cols>
    <col min="1" max="1" width="15.85546875" customWidth="1"/>
    <col min="2" max="2" width="18.28515625" bestFit="1" customWidth="1"/>
    <col min="3" max="7" width="9.140625" style="124"/>
  </cols>
  <sheetData>
    <row r="1" spans="1:11">
      <c r="A1" t="s">
        <v>74</v>
      </c>
    </row>
    <row r="4" spans="1:11">
      <c r="C4" s="124" t="s">
        <v>77</v>
      </c>
      <c r="E4" s="124" t="s">
        <v>31</v>
      </c>
      <c r="G4" s="124" t="s">
        <v>33</v>
      </c>
      <c r="I4" t="s">
        <v>36</v>
      </c>
    </row>
    <row r="5" spans="1:11">
      <c r="A5" t="s">
        <v>78</v>
      </c>
      <c r="B5" t="s">
        <v>79</v>
      </c>
      <c r="C5" s="124">
        <v>2536</v>
      </c>
      <c r="E5" s="124">
        <v>533</v>
      </c>
      <c r="G5" s="124">
        <v>8973</v>
      </c>
    </row>
    <row r="6" spans="1:11">
      <c r="B6" t="s">
        <v>85</v>
      </c>
      <c r="C6" s="124">
        <f>C7-C5</f>
        <v>994</v>
      </c>
      <c r="E6" s="125"/>
    </row>
    <row r="7" spans="1:11">
      <c r="B7" t="s">
        <v>81</v>
      </c>
      <c r="C7" s="126">
        <v>3530</v>
      </c>
      <c r="E7" s="126">
        <v>722</v>
      </c>
      <c r="G7" s="127">
        <v>13635</v>
      </c>
      <c r="H7" t="s">
        <v>73</v>
      </c>
    </row>
    <row r="8" spans="1:11">
      <c r="A8" t="s">
        <v>75</v>
      </c>
      <c r="B8" t="s">
        <v>79</v>
      </c>
      <c r="C8" s="124">
        <v>74504</v>
      </c>
      <c r="E8" s="124">
        <v>2712</v>
      </c>
      <c r="G8" s="124">
        <v>29938</v>
      </c>
    </row>
    <row r="9" spans="1:11">
      <c r="B9" t="s">
        <v>80</v>
      </c>
      <c r="C9" s="126">
        <v>5317</v>
      </c>
      <c r="E9" s="126">
        <v>761</v>
      </c>
      <c r="G9" s="127">
        <v>13342</v>
      </c>
    </row>
    <row r="10" spans="1:11">
      <c r="B10" t="s">
        <v>81</v>
      </c>
      <c r="C10" s="126">
        <v>79821</v>
      </c>
      <c r="E10" s="126">
        <v>3473</v>
      </c>
      <c r="G10" s="126">
        <v>43280</v>
      </c>
    </row>
    <row r="11" spans="1:11">
      <c r="B11" t="s">
        <v>82</v>
      </c>
      <c r="C11" s="128">
        <f>SUM(C8:C9)</f>
        <v>79821</v>
      </c>
      <c r="E11" s="128">
        <f>SUM(E8:E9)</f>
        <v>3473</v>
      </c>
      <c r="G11" s="128">
        <f>SUM(G8:G9)</f>
        <v>43280</v>
      </c>
    </row>
    <row r="12" spans="1:11">
      <c r="A12" t="s">
        <v>76</v>
      </c>
      <c r="B12" t="s">
        <v>84</v>
      </c>
      <c r="C12" s="124">
        <f>C14-C13</f>
        <v>1157169</v>
      </c>
      <c r="E12" s="125"/>
    </row>
    <row r="13" spans="1:11">
      <c r="B13" t="s">
        <v>80</v>
      </c>
      <c r="C13" s="124">
        <v>109336</v>
      </c>
      <c r="E13" s="126">
        <v>4525</v>
      </c>
      <c r="G13" s="126">
        <v>57521</v>
      </c>
      <c r="I13">
        <v>796</v>
      </c>
      <c r="K13" s="139">
        <f>SUM(C13:G13)</f>
        <v>171382</v>
      </c>
    </row>
    <row r="14" spans="1:11">
      <c r="B14" t="s">
        <v>81</v>
      </c>
      <c r="C14" s="139">
        <v>1266505</v>
      </c>
      <c r="E14" s="124">
        <v>76289</v>
      </c>
      <c r="G14" s="124">
        <v>518763</v>
      </c>
      <c r="I14">
        <v>42370</v>
      </c>
      <c r="K14" s="139">
        <f>SUM(C14:G14)</f>
        <v>1861557</v>
      </c>
    </row>
    <row r="15" spans="1:11">
      <c r="C15" s="129">
        <f>C14/K14</f>
        <v>0.68034715026185066</v>
      </c>
      <c r="E15" s="129">
        <f>E14/K14</f>
        <v>4.0981286095456655E-2</v>
      </c>
      <c r="G15" s="129">
        <f>G14/K14</f>
        <v>0.27867156364269263</v>
      </c>
      <c r="I15" s="129">
        <f>I14/K14</f>
        <v>2.2760517136998761E-2</v>
      </c>
      <c r="K15">
        <f>K13/K14</f>
        <v>9.2063793910151556E-2</v>
      </c>
    </row>
    <row r="17" spans="1:11">
      <c r="A17" t="s">
        <v>83</v>
      </c>
      <c r="B17" t="s">
        <v>79</v>
      </c>
      <c r="C17" s="124">
        <f>C5+C8+C12</f>
        <v>1234209</v>
      </c>
    </row>
    <row r="18" spans="1:11">
      <c r="B18" t="s">
        <v>80</v>
      </c>
      <c r="C18" s="124">
        <f>C6+C9+C13</f>
        <v>115647</v>
      </c>
    </row>
    <row r="19" spans="1:11">
      <c r="B19" t="s">
        <v>30</v>
      </c>
      <c r="C19" s="124">
        <f>C7+C10+C14</f>
        <v>1349856</v>
      </c>
      <c r="D19" s="124">
        <f>C19-C24</f>
        <v>-10</v>
      </c>
    </row>
    <row r="20" spans="1:11">
      <c r="B20" t="s">
        <v>86</v>
      </c>
      <c r="C20" s="129">
        <f>C18/C19</f>
        <v>8.5673582959960179E-2</v>
      </c>
    </row>
    <row r="22" spans="1:11">
      <c r="A22" t="s">
        <v>87</v>
      </c>
      <c r="B22" t="s">
        <v>79</v>
      </c>
      <c r="C22" s="124">
        <v>1234210</v>
      </c>
    </row>
    <row r="23" spans="1:11">
      <c r="B23" t="s">
        <v>80</v>
      </c>
      <c r="C23" s="124">
        <v>115656</v>
      </c>
    </row>
    <row r="24" spans="1:11">
      <c r="B24" t="s">
        <v>30</v>
      </c>
      <c r="C24" s="124">
        <v>1349866</v>
      </c>
      <c r="K24">
        <f>1906/4600</f>
        <v>0.41434782608695653</v>
      </c>
    </row>
    <row r="26" spans="1:11">
      <c r="C26" s="124">
        <f>C19-C24</f>
        <v>-10</v>
      </c>
    </row>
    <row r="28" spans="1:11">
      <c r="A28" t="s">
        <v>103</v>
      </c>
      <c r="B28" t="s">
        <v>102</v>
      </c>
      <c r="C28" s="124">
        <v>1266653</v>
      </c>
    </row>
    <row r="29" spans="1:11">
      <c r="C29" s="124">
        <v>1266653</v>
      </c>
    </row>
    <row r="40" spans="1:3">
      <c r="A40" t="s">
        <v>88</v>
      </c>
      <c r="C40" s="130">
        <v>1047</v>
      </c>
    </row>
    <row r="41" spans="1:3">
      <c r="A41" t="s">
        <v>89</v>
      </c>
      <c r="C41" s="130">
        <v>470</v>
      </c>
    </row>
    <row r="42" spans="1:3">
      <c r="A42" t="s">
        <v>90</v>
      </c>
      <c r="C42" s="131">
        <v>73927</v>
      </c>
    </row>
    <row r="43" spans="1:3">
      <c r="A43" t="s">
        <v>91</v>
      </c>
      <c r="C43" s="124">
        <v>1234197</v>
      </c>
    </row>
    <row r="45" spans="1:3">
      <c r="C45" s="124">
        <f>SUM(C40:C44)</f>
        <v>1309641</v>
      </c>
    </row>
    <row r="47" spans="1:3">
      <c r="C47" s="124">
        <f>C24-C45</f>
        <v>40225</v>
      </c>
    </row>
    <row r="50" spans="1:10">
      <c r="A50" t="s">
        <v>92</v>
      </c>
    </row>
    <row r="51" spans="1:10">
      <c r="A51" s="132" t="s">
        <v>40</v>
      </c>
      <c r="B51" s="132" t="s">
        <v>46</v>
      </c>
      <c r="C51" s="132" t="s">
        <v>41</v>
      </c>
      <c r="D51" s="132" t="s">
        <v>47</v>
      </c>
      <c r="E51" s="132" t="s">
        <v>42</v>
      </c>
      <c r="F51" s="132" t="s">
        <v>43</v>
      </c>
      <c r="G51" s="132" t="s">
        <v>44</v>
      </c>
      <c r="H51" s="132" t="s">
        <v>49</v>
      </c>
      <c r="I51" s="151"/>
      <c r="J51" s="151"/>
    </row>
    <row r="52" spans="1:10">
      <c r="A52" s="133">
        <v>1996</v>
      </c>
      <c r="B52" s="133" t="s">
        <v>25</v>
      </c>
      <c r="C52" s="133">
        <v>80179</v>
      </c>
      <c r="D52" s="133" t="s">
        <v>25</v>
      </c>
      <c r="E52" s="133">
        <v>29378</v>
      </c>
      <c r="F52" s="133">
        <v>7806</v>
      </c>
      <c r="G52" s="133">
        <v>14</v>
      </c>
      <c r="H52" s="133" t="s">
        <v>25</v>
      </c>
      <c r="I52" s="134"/>
      <c r="J52" s="134"/>
    </row>
    <row r="53" spans="1:10">
      <c r="A53" s="133">
        <v>1997</v>
      </c>
      <c r="B53" s="133" t="s">
        <v>25</v>
      </c>
      <c r="C53" s="133">
        <v>92400</v>
      </c>
      <c r="D53" s="133" t="s">
        <v>25</v>
      </c>
      <c r="E53" s="133">
        <v>37880</v>
      </c>
      <c r="F53" s="133">
        <v>10172</v>
      </c>
      <c r="G53" s="133">
        <v>13</v>
      </c>
      <c r="H53" s="133">
        <v>1</v>
      </c>
      <c r="I53" s="134"/>
      <c r="J53" s="134"/>
    </row>
    <row r="54" spans="1:10">
      <c r="A54" s="133">
        <v>1998</v>
      </c>
      <c r="B54" s="133" t="s">
        <v>25</v>
      </c>
      <c r="C54" s="133">
        <v>78294</v>
      </c>
      <c r="D54" s="133" t="s">
        <v>25</v>
      </c>
      <c r="E54" s="133">
        <v>40353</v>
      </c>
      <c r="F54" s="133">
        <v>10377</v>
      </c>
      <c r="G54" s="133">
        <v>20</v>
      </c>
      <c r="H54" s="133" t="s">
        <v>25</v>
      </c>
      <c r="I54" s="134"/>
      <c r="J54" s="134"/>
    </row>
    <row r="55" spans="1:10">
      <c r="A55" s="133">
        <v>1999</v>
      </c>
      <c r="B55" s="133" t="s">
        <v>25</v>
      </c>
      <c r="C55" s="133">
        <v>93056</v>
      </c>
      <c r="D55" s="133" t="s">
        <v>25</v>
      </c>
      <c r="E55" s="133">
        <v>43017</v>
      </c>
      <c r="F55" s="133">
        <v>14558</v>
      </c>
      <c r="G55" s="133">
        <v>20</v>
      </c>
      <c r="H55" s="133" t="s">
        <v>25</v>
      </c>
      <c r="I55" s="134"/>
      <c r="J55" s="134"/>
    </row>
    <row r="56" spans="1:10">
      <c r="A56" s="133">
        <v>2000</v>
      </c>
      <c r="B56" s="133" t="s">
        <v>25</v>
      </c>
      <c r="C56" s="133">
        <v>100180</v>
      </c>
      <c r="D56" s="133" t="s">
        <v>25</v>
      </c>
      <c r="E56" s="133">
        <v>50324</v>
      </c>
      <c r="F56" s="133">
        <v>14671</v>
      </c>
      <c r="G56" s="133">
        <v>21</v>
      </c>
      <c r="H56" s="133" t="s">
        <v>25</v>
      </c>
      <c r="I56" s="134"/>
      <c r="J56" s="134"/>
    </row>
    <row r="57" spans="1:10">
      <c r="A57" s="133">
        <v>2001</v>
      </c>
      <c r="B57" s="133" t="s">
        <v>25</v>
      </c>
      <c r="C57" s="133">
        <v>98004</v>
      </c>
      <c r="D57" s="133" t="s">
        <v>25</v>
      </c>
      <c r="E57" s="133">
        <v>45119</v>
      </c>
      <c r="F57" s="133">
        <v>16469</v>
      </c>
      <c r="G57" s="133">
        <v>13</v>
      </c>
      <c r="H57" s="133" t="s">
        <v>25</v>
      </c>
      <c r="I57" s="134"/>
      <c r="J57" s="134"/>
    </row>
    <row r="58" spans="1:10">
      <c r="A58" s="133">
        <v>2002</v>
      </c>
      <c r="B58" s="133" t="s">
        <v>25</v>
      </c>
      <c r="C58" s="133">
        <v>138871</v>
      </c>
      <c r="D58" s="133" t="s">
        <v>25</v>
      </c>
      <c r="E58" s="133">
        <v>76782</v>
      </c>
      <c r="F58" s="133">
        <v>27050</v>
      </c>
      <c r="G58" s="133">
        <v>28</v>
      </c>
      <c r="H58" s="133" t="s">
        <v>25</v>
      </c>
      <c r="I58" s="134"/>
      <c r="J58" s="134"/>
    </row>
    <row r="59" spans="1:10">
      <c r="A59" s="133">
        <v>2003</v>
      </c>
      <c r="B59" s="133" t="s">
        <v>25</v>
      </c>
      <c r="C59" s="133">
        <v>53689</v>
      </c>
      <c r="D59" s="133" t="s">
        <v>25</v>
      </c>
      <c r="E59" s="133">
        <v>22998</v>
      </c>
      <c r="F59" s="133">
        <v>10081</v>
      </c>
      <c r="G59" s="133">
        <v>13</v>
      </c>
      <c r="H59" s="133" t="s">
        <v>25</v>
      </c>
      <c r="I59" s="134"/>
      <c r="J59" s="134"/>
    </row>
    <row r="60" spans="1:10">
      <c r="A60" s="133">
        <v>2004</v>
      </c>
      <c r="B60" s="133">
        <v>15</v>
      </c>
      <c r="C60" s="133">
        <v>30022</v>
      </c>
      <c r="D60" s="133">
        <v>90</v>
      </c>
      <c r="E60" s="133">
        <v>13099</v>
      </c>
      <c r="F60" s="133">
        <v>7110</v>
      </c>
      <c r="G60" s="133">
        <v>4</v>
      </c>
      <c r="H60" s="133" t="s">
        <v>25</v>
      </c>
      <c r="I60" s="134"/>
      <c r="J60" s="134"/>
    </row>
    <row r="61" spans="1:10">
      <c r="A61" s="133">
        <v>2005</v>
      </c>
      <c r="B61" s="133">
        <v>4</v>
      </c>
      <c r="C61" s="133">
        <v>15178</v>
      </c>
      <c r="D61" s="133">
        <v>33</v>
      </c>
      <c r="E61" s="133">
        <v>6805</v>
      </c>
      <c r="F61" s="133">
        <v>2082</v>
      </c>
      <c r="G61" s="133">
        <v>1</v>
      </c>
      <c r="H61" s="133" t="s">
        <v>25</v>
      </c>
      <c r="I61" s="134"/>
      <c r="J61" s="134"/>
    </row>
    <row r="62" spans="1:10">
      <c r="A62" s="133">
        <v>2006</v>
      </c>
      <c r="B62" s="133" t="s">
        <v>25</v>
      </c>
      <c r="C62" s="133">
        <v>237</v>
      </c>
      <c r="D62" s="133">
        <v>2</v>
      </c>
      <c r="E62" s="133">
        <v>62</v>
      </c>
      <c r="F62" s="133">
        <v>58</v>
      </c>
      <c r="G62" s="133" t="s">
        <v>25</v>
      </c>
      <c r="H62" s="133" t="s">
        <v>25</v>
      </c>
      <c r="I62" s="134"/>
      <c r="J62" s="134"/>
    </row>
    <row r="63" spans="1:10">
      <c r="A63" s="135">
        <f>SUM(B63:F63)</f>
        <v>1266505</v>
      </c>
      <c r="B63" s="134">
        <f>SUM(B60:B62)</f>
        <v>19</v>
      </c>
      <c r="C63" s="134">
        <f>SUM(C52:C62)</f>
        <v>780110</v>
      </c>
      <c r="D63" s="134">
        <f>SUM(D52:D62)</f>
        <v>125</v>
      </c>
      <c r="E63" s="134">
        <f>SUM(E52:E62)</f>
        <v>365817</v>
      </c>
      <c r="F63" s="134">
        <f>SUM(F52:F62)</f>
        <v>120434</v>
      </c>
      <c r="G63" s="134"/>
      <c r="H63" s="134"/>
      <c r="I63" s="134"/>
      <c r="J63" s="134"/>
    </row>
    <row r="64" spans="1:10">
      <c r="A64" s="124">
        <f>C14-A63</f>
        <v>0</v>
      </c>
      <c r="B64">
        <f>A64/12</f>
        <v>0</v>
      </c>
    </row>
    <row r="65" spans="1:11">
      <c r="A65" t="s">
        <v>93</v>
      </c>
    </row>
    <row r="66" spans="1:11">
      <c r="A66" s="132" t="s">
        <v>40</v>
      </c>
      <c r="B66" s="132" t="s">
        <v>46</v>
      </c>
      <c r="C66" s="132" t="s">
        <v>41</v>
      </c>
      <c r="D66" s="132" t="s">
        <v>47</v>
      </c>
      <c r="E66" s="132" t="s">
        <v>42</v>
      </c>
      <c r="F66" s="132" t="s">
        <v>43</v>
      </c>
      <c r="G66" s="132" t="s">
        <v>44</v>
      </c>
    </row>
    <row r="67" spans="1:11">
      <c r="A67" s="133">
        <v>1995</v>
      </c>
      <c r="B67" s="133" t="s">
        <v>25</v>
      </c>
      <c r="C67" s="133" t="s">
        <v>25</v>
      </c>
      <c r="D67" s="133" t="s">
        <v>25</v>
      </c>
      <c r="E67" s="133">
        <v>1</v>
      </c>
      <c r="F67" s="133">
        <v>1</v>
      </c>
      <c r="G67" s="133" t="s">
        <v>25</v>
      </c>
      <c r="H67" s="138">
        <f>SUM(E67:F67)</f>
        <v>2</v>
      </c>
      <c r="I67" s="138"/>
      <c r="J67" s="138"/>
    </row>
    <row r="68" spans="1:11">
      <c r="A68" s="133">
        <v>1996</v>
      </c>
      <c r="B68" s="133" t="s">
        <v>25</v>
      </c>
      <c r="C68" s="133">
        <v>8618</v>
      </c>
      <c r="D68" s="133" t="s">
        <v>25</v>
      </c>
      <c r="E68" s="133">
        <v>4005</v>
      </c>
      <c r="F68" s="133">
        <v>1004</v>
      </c>
      <c r="G68" s="133">
        <v>1</v>
      </c>
    </row>
    <row r="69" spans="1:11">
      <c r="A69" s="133">
        <v>1997</v>
      </c>
      <c r="B69" s="133" t="s">
        <v>25</v>
      </c>
      <c r="C69" s="133">
        <v>9170</v>
      </c>
      <c r="D69" s="133">
        <v>1</v>
      </c>
      <c r="E69" s="133">
        <v>4008</v>
      </c>
      <c r="F69" s="133">
        <v>953</v>
      </c>
      <c r="G69" s="133" t="s">
        <v>25</v>
      </c>
    </row>
    <row r="70" spans="1:11">
      <c r="A70" s="133">
        <v>1998</v>
      </c>
      <c r="B70" s="133" t="s">
        <v>25</v>
      </c>
      <c r="C70" s="133">
        <v>6929</v>
      </c>
      <c r="D70" s="133" t="s">
        <v>25</v>
      </c>
      <c r="E70" s="133">
        <v>3326</v>
      </c>
      <c r="F70" s="133">
        <v>814</v>
      </c>
      <c r="G70" s="133">
        <v>1</v>
      </c>
    </row>
    <row r="71" spans="1:11">
      <c r="A71" s="133">
        <v>1999</v>
      </c>
      <c r="B71" s="133" t="s">
        <v>25</v>
      </c>
      <c r="C71" s="133">
        <v>6277</v>
      </c>
      <c r="D71" s="133">
        <v>1</v>
      </c>
      <c r="E71" s="133">
        <v>2891</v>
      </c>
      <c r="F71" s="133">
        <v>873</v>
      </c>
      <c r="G71" s="133">
        <v>4</v>
      </c>
    </row>
    <row r="72" spans="1:11">
      <c r="A72" s="133">
        <v>2000</v>
      </c>
      <c r="B72" s="133" t="s">
        <v>25</v>
      </c>
      <c r="C72" s="133">
        <v>5847</v>
      </c>
      <c r="D72" s="133">
        <v>1</v>
      </c>
      <c r="E72" s="133">
        <v>2687</v>
      </c>
      <c r="F72" s="133">
        <v>646</v>
      </c>
      <c r="G72" s="133" t="s">
        <v>25</v>
      </c>
    </row>
    <row r="73" spans="1:11">
      <c r="A73" s="133">
        <v>2001</v>
      </c>
      <c r="B73" s="133" t="s">
        <v>25</v>
      </c>
      <c r="C73" s="133">
        <v>5206</v>
      </c>
      <c r="D73" s="133" t="s">
        <v>25</v>
      </c>
      <c r="E73" s="133">
        <v>2954</v>
      </c>
      <c r="F73" s="133">
        <v>950</v>
      </c>
      <c r="G73" s="133">
        <v>3</v>
      </c>
    </row>
    <row r="74" spans="1:11">
      <c r="A74" s="133">
        <v>2002</v>
      </c>
      <c r="B74" s="133" t="s">
        <v>25</v>
      </c>
      <c r="C74" s="133">
        <v>4353</v>
      </c>
      <c r="D74" s="133" t="s">
        <v>25</v>
      </c>
      <c r="E74" s="133">
        <v>2832</v>
      </c>
      <c r="F74" s="133">
        <v>1148</v>
      </c>
      <c r="G74" s="133">
        <v>2</v>
      </c>
    </row>
    <row r="75" spans="1:11">
      <c r="A75" s="133">
        <v>2003</v>
      </c>
      <c r="B75" s="133" t="s">
        <v>25</v>
      </c>
      <c r="C75" s="133">
        <v>1466</v>
      </c>
      <c r="D75" s="133" t="s">
        <v>25</v>
      </c>
      <c r="E75" s="133">
        <v>519</v>
      </c>
      <c r="F75" s="133">
        <v>286</v>
      </c>
      <c r="G75" s="133">
        <v>1</v>
      </c>
    </row>
    <row r="76" spans="1:11">
      <c r="A76" s="133">
        <v>2004</v>
      </c>
      <c r="B76" s="133">
        <v>1</v>
      </c>
      <c r="C76" s="133">
        <v>916</v>
      </c>
      <c r="D76" s="133">
        <v>6</v>
      </c>
      <c r="E76" s="133">
        <v>314</v>
      </c>
      <c r="F76" s="133">
        <v>211</v>
      </c>
      <c r="G76" s="133" t="s">
        <v>25</v>
      </c>
    </row>
    <row r="77" spans="1:11">
      <c r="A77" s="133">
        <v>2005</v>
      </c>
      <c r="B77" s="133">
        <v>1</v>
      </c>
      <c r="C77" s="133">
        <v>372</v>
      </c>
      <c r="D77" s="133">
        <v>2</v>
      </c>
      <c r="E77" s="133">
        <v>171</v>
      </c>
      <c r="F77" s="133">
        <v>49</v>
      </c>
      <c r="G77" s="133" t="s">
        <v>25</v>
      </c>
    </row>
    <row r="78" spans="1:11">
      <c r="A78" s="133">
        <v>2006</v>
      </c>
      <c r="B78" s="133" t="s">
        <v>25</v>
      </c>
      <c r="C78" s="133">
        <v>7</v>
      </c>
      <c r="D78" s="133" t="s">
        <v>25</v>
      </c>
      <c r="E78" s="133">
        <v>2</v>
      </c>
      <c r="F78" s="133">
        <v>4</v>
      </c>
      <c r="G78" s="133" t="s">
        <v>25</v>
      </c>
    </row>
    <row r="79" spans="1:11">
      <c r="A79" s="135">
        <f>SUM(B79:F79)</f>
        <v>79821</v>
      </c>
      <c r="B79" s="137">
        <f>SUM(B67:B78)</f>
        <v>2</v>
      </c>
      <c r="C79" s="134">
        <f>SUM(C67:C78)</f>
        <v>49161</v>
      </c>
      <c r="D79" s="134">
        <f>SUM(D67:D78)</f>
        <v>11</v>
      </c>
      <c r="E79" s="134">
        <f>SUM(E68:E78)</f>
        <v>23709</v>
      </c>
      <c r="F79" s="134">
        <f>SUM(F68:F78)</f>
        <v>6938</v>
      </c>
      <c r="G79" s="137">
        <f>SUM(G67:G78)</f>
        <v>12</v>
      </c>
      <c r="K79">
        <f>B79+H67+G79</f>
        <v>16</v>
      </c>
    </row>
    <row r="81" spans="1:4">
      <c r="A81" t="s">
        <v>94</v>
      </c>
    </row>
    <row r="82" spans="1:4">
      <c r="A82" s="132" t="s">
        <v>40</v>
      </c>
      <c r="B82" s="132" t="s">
        <v>41</v>
      </c>
      <c r="C82" s="132" t="s">
        <v>42</v>
      </c>
      <c r="D82" s="132" t="s">
        <v>43</v>
      </c>
    </row>
    <row r="83" spans="1:4">
      <c r="A83" s="133">
        <v>1996</v>
      </c>
      <c r="B83" s="133">
        <v>629</v>
      </c>
      <c r="C83" s="133">
        <v>283</v>
      </c>
      <c r="D83" s="133">
        <v>96</v>
      </c>
    </row>
    <row r="84" spans="1:4">
      <c r="A84" s="133">
        <v>1997</v>
      </c>
      <c r="B84" s="133">
        <v>505</v>
      </c>
      <c r="C84" s="133">
        <v>256</v>
      </c>
      <c r="D84" s="133">
        <v>64</v>
      </c>
    </row>
    <row r="85" spans="1:4">
      <c r="A85" s="133">
        <v>1998</v>
      </c>
      <c r="B85" s="133">
        <v>329</v>
      </c>
      <c r="C85" s="133">
        <v>169</v>
      </c>
      <c r="D85" s="133">
        <v>55</v>
      </c>
    </row>
    <row r="86" spans="1:4">
      <c r="A86" s="133">
        <v>1999</v>
      </c>
      <c r="B86" s="133">
        <v>288</v>
      </c>
      <c r="C86" s="133">
        <v>111</v>
      </c>
      <c r="D86" s="133">
        <v>31</v>
      </c>
    </row>
    <row r="87" spans="1:4">
      <c r="A87" s="133">
        <v>2000</v>
      </c>
      <c r="B87" s="133">
        <v>166</v>
      </c>
      <c r="C87" s="133">
        <v>63</v>
      </c>
      <c r="D87" s="133">
        <v>9</v>
      </c>
    </row>
    <row r="88" spans="1:4">
      <c r="A88" s="133">
        <v>2001</v>
      </c>
      <c r="B88" s="133">
        <v>144</v>
      </c>
      <c r="C88" s="133">
        <v>73</v>
      </c>
      <c r="D88" s="133">
        <v>20</v>
      </c>
    </row>
    <row r="89" spans="1:4">
      <c r="A89" s="133">
        <v>2002</v>
      </c>
      <c r="B89" s="133">
        <v>59</v>
      </c>
      <c r="C89" s="133">
        <v>33</v>
      </c>
      <c r="D89" s="133">
        <v>26</v>
      </c>
    </row>
    <row r="90" spans="1:4">
      <c r="A90" s="133">
        <v>2003</v>
      </c>
      <c r="B90" s="133">
        <v>40</v>
      </c>
      <c r="C90" s="133">
        <v>8</v>
      </c>
      <c r="D90" s="133">
        <v>2</v>
      </c>
    </row>
    <row r="91" spans="1:4">
      <c r="A91" s="133">
        <v>2004</v>
      </c>
      <c r="B91" s="133">
        <v>29</v>
      </c>
      <c r="C91" s="133">
        <v>11</v>
      </c>
      <c r="D91" s="133">
        <v>11</v>
      </c>
    </row>
    <row r="92" spans="1:4">
      <c r="A92" s="133">
        <v>2005</v>
      </c>
      <c r="B92" s="133">
        <v>10</v>
      </c>
      <c r="C92" s="133">
        <v>5</v>
      </c>
      <c r="D92" s="133">
        <v>1</v>
      </c>
    </row>
    <row r="93" spans="1:4">
      <c r="A93" s="133">
        <v>2006</v>
      </c>
      <c r="B93" s="133" t="s">
        <v>25</v>
      </c>
      <c r="C93" s="133">
        <v>2</v>
      </c>
      <c r="D93" s="133" t="s">
        <v>25</v>
      </c>
    </row>
    <row r="94" spans="1:4">
      <c r="A94" s="136">
        <f>SUM(B94:D94)</f>
        <v>3528</v>
      </c>
      <c r="B94">
        <f>SUM(B83:B93)</f>
        <v>2199</v>
      </c>
      <c r="C94">
        <f>SUM(C83:C93)</f>
        <v>1014</v>
      </c>
      <c r="D94">
        <f>SUM(D83:D93)</f>
        <v>315</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51"/>
  <sheetViews>
    <sheetView zoomScaleNormal="100" workbookViewId="0"/>
  </sheetViews>
  <sheetFormatPr defaultRowHeight="12.75"/>
  <cols>
    <col min="1" max="1" width="12.28515625" style="37" customWidth="1"/>
    <col min="2" max="2" width="8.7109375" style="182" customWidth="1"/>
    <col min="3" max="3" width="10.85546875" style="182" customWidth="1"/>
    <col min="4" max="4" width="12.140625" style="182" customWidth="1"/>
    <col min="5" max="5" width="8.140625" style="182" customWidth="1"/>
    <col min="6" max="6" width="10.42578125" style="182" bestFit="1" customWidth="1"/>
    <col min="7" max="7" width="11.85546875" style="182" customWidth="1"/>
    <col min="8" max="8" width="9.28515625" style="182" customWidth="1"/>
    <col min="9" max="9" width="9.7109375" style="182" customWidth="1"/>
    <col min="10" max="10" width="11.5703125" style="182" customWidth="1"/>
    <col min="11" max="11" width="8.28515625" style="182" customWidth="1"/>
    <col min="12" max="12" width="10.42578125" style="182" customWidth="1"/>
    <col min="13" max="13" width="12.140625" style="182" customWidth="1"/>
    <col min="14" max="14" width="8.28515625" style="182" customWidth="1"/>
    <col min="15" max="15" width="10" style="182" customWidth="1"/>
    <col min="16" max="16" width="11.7109375" style="182" customWidth="1"/>
    <col min="17" max="17" width="8.5703125" style="37" customWidth="1"/>
    <col min="18" max="18" width="9.28515625" style="37" bestFit="1" customWidth="1"/>
    <col min="19" max="19" width="10.7109375" style="37" customWidth="1"/>
    <col min="20" max="20" width="9.140625" style="37" customWidth="1"/>
    <col min="21" max="21" width="12.140625" style="37" customWidth="1"/>
    <col min="22" max="22" width="10.85546875" style="37" customWidth="1"/>
    <col min="23" max="16384" width="9.140625" style="37"/>
  </cols>
  <sheetData>
    <row r="1" spans="1:22" ht="26.25">
      <c r="A1" s="227" t="s">
        <v>165</v>
      </c>
    </row>
    <row r="2" spans="1:22" ht="18">
      <c r="A2" s="32" t="s">
        <v>191</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4.25" customHeight="1">
      <c r="A4" s="542" t="s">
        <v>192</v>
      </c>
      <c r="B4" s="542"/>
      <c r="C4" s="542"/>
      <c r="D4" s="542"/>
      <c r="E4" s="542"/>
      <c r="F4" s="542"/>
      <c r="G4" s="542"/>
      <c r="H4" s="542"/>
      <c r="I4" s="542"/>
      <c r="J4" s="542"/>
      <c r="K4" s="542"/>
      <c r="L4" s="542"/>
      <c r="M4" s="542"/>
      <c r="N4" s="542"/>
      <c r="O4" s="542"/>
      <c r="P4" s="224"/>
    </row>
    <row r="5" spans="1:22" ht="17.25" customHeight="1">
      <c r="A5" s="542"/>
      <c r="B5" s="542"/>
      <c r="C5" s="542"/>
      <c r="D5" s="542"/>
      <c r="E5" s="542"/>
      <c r="F5" s="542"/>
      <c r="G5" s="542"/>
      <c r="H5" s="542"/>
      <c r="I5" s="542"/>
      <c r="J5" s="542"/>
      <c r="K5" s="542"/>
      <c r="L5" s="542"/>
      <c r="M5" s="542"/>
      <c r="N5" s="542"/>
      <c r="O5" s="542"/>
      <c r="P5" s="224"/>
    </row>
    <row r="6" spans="1:22" ht="17.25" customHeight="1">
      <c r="A6" s="224"/>
      <c r="B6" s="224"/>
      <c r="C6" s="224"/>
      <c r="D6" s="224"/>
      <c r="E6" s="224"/>
      <c r="F6" s="224"/>
      <c r="G6" s="224"/>
      <c r="H6" s="224"/>
      <c r="I6" s="224"/>
      <c r="J6" s="224"/>
      <c r="K6" s="224"/>
      <c r="L6" s="224"/>
      <c r="M6" s="224"/>
      <c r="N6" s="224"/>
      <c r="O6" s="224"/>
      <c r="P6" s="224"/>
    </row>
    <row r="7" spans="1:22" ht="15" thickBot="1">
      <c r="A7" s="33"/>
      <c r="B7" s="96"/>
      <c r="C7" s="96"/>
      <c r="D7" s="96"/>
      <c r="E7" s="96"/>
      <c r="F7" s="96"/>
      <c r="G7" s="96"/>
      <c r="H7" s="96"/>
      <c r="I7" s="96"/>
      <c r="J7" s="96"/>
      <c r="K7" s="96"/>
      <c r="L7" s="96"/>
      <c r="M7" s="96"/>
      <c r="N7" s="96"/>
      <c r="O7" s="96"/>
      <c r="P7" s="96"/>
    </row>
    <row r="8" spans="1:22" ht="13.5" customHeight="1" thickBot="1">
      <c r="A8" s="540" t="s">
        <v>8</v>
      </c>
      <c r="B8" s="539" t="s">
        <v>13</v>
      </c>
      <c r="C8" s="537"/>
      <c r="D8" s="538"/>
      <c r="E8" s="539" t="s">
        <v>112</v>
      </c>
      <c r="F8" s="537"/>
      <c r="G8" s="538"/>
      <c r="H8" s="539" t="s">
        <v>114</v>
      </c>
      <c r="I8" s="537"/>
      <c r="J8" s="538"/>
      <c r="K8" s="539" t="s">
        <v>111</v>
      </c>
      <c r="L8" s="537"/>
      <c r="M8" s="538"/>
      <c r="N8" s="539" t="s">
        <v>113</v>
      </c>
      <c r="O8" s="537"/>
      <c r="P8" s="538"/>
      <c r="Q8" s="539" t="s">
        <v>115</v>
      </c>
      <c r="R8" s="537"/>
      <c r="S8" s="538"/>
      <c r="T8" s="539" t="s">
        <v>7</v>
      </c>
      <c r="U8" s="537"/>
      <c r="V8" s="538"/>
    </row>
    <row r="9" spans="1:22" ht="39" thickBot="1">
      <c r="A9" s="541"/>
      <c r="B9" s="230" t="s">
        <v>149</v>
      </c>
      <c r="C9" s="231" t="s">
        <v>144</v>
      </c>
      <c r="D9" s="232" t="s">
        <v>164</v>
      </c>
      <c r="E9" s="230" t="s">
        <v>149</v>
      </c>
      <c r="F9" s="231" t="s">
        <v>144</v>
      </c>
      <c r="G9" s="232" t="s">
        <v>164</v>
      </c>
      <c r="H9" s="230" t="s">
        <v>149</v>
      </c>
      <c r="I9" s="231" t="s">
        <v>144</v>
      </c>
      <c r="J9" s="232" t="s">
        <v>164</v>
      </c>
      <c r="K9" s="230" t="s">
        <v>149</v>
      </c>
      <c r="L9" s="231" t="s">
        <v>144</v>
      </c>
      <c r="M9" s="232" t="s">
        <v>164</v>
      </c>
      <c r="N9" s="230" t="s">
        <v>149</v>
      </c>
      <c r="O9" s="231" t="s">
        <v>144</v>
      </c>
      <c r="P9" s="232" t="s">
        <v>164</v>
      </c>
      <c r="Q9" s="230" t="s">
        <v>149</v>
      </c>
      <c r="R9" s="231" t="s">
        <v>144</v>
      </c>
      <c r="S9" s="232" t="s">
        <v>164</v>
      </c>
      <c r="T9" s="230" t="s">
        <v>149</v>
      </c>
      <c r="U9" s="231" t="s">
        <v>144</v>
      </c>
      <c r="V9" s="232" t="s">
        <v>164</v>
      </c>
    </row>
    <row r="10" spans="1:22">
      <c r="A10" s="349">
        <v>2000</v>
      </c>
      <c r="B10" s="228">
        <v>0</v>
      </c>
      <c r="C10" s="258">
        <v>133971</v>
      </c>
      <c r="D10" s="40">
        <f t="shared" ref="D10:D25" si="0">IF(C10=0, "NA", B10/C10)</f>
        <v>0</v>
      </c>
      <c r="E10" s="228">
        <v>0</v>
      </c>
      <c r="F10" s="258">
        <v>21810</v>
      </c>
      <c r="G10" s="40">
        <f t="shared" ref="G10:G25" si="1">IF(F10=0, "NA", E10/F10)</f>
        <v>0</v>
      </c>
      <c r="H10" s="228"/>
      <c r="I10" s="258"/>
      <c r="J10" s="40"/>
      <c r="K10" s="228">
        <v>0</v>
      </c>
      <c r="L10" s="258">
        <v>257</v>
      </c>
      <c r="M10" s="40">
        <f t="shared" ref="M10:M25" si="2">IF(L10=0, "NA", K10/L10)</f>
        <v>0</v>
      </c>
      <c r="N10" s="228">
        <v>0</v>
      </c>
      <c r="O10" s="258">
        <v>11</v>
      </c>
      <c r="P10" s="40">
        <f t="shared" ref="P10:P25" si="3">IF(O10=0, "NA", N10/O10)</f>
        <v>0</v>
      </c>
      <c r="Q10" s="228"/>
      <c r="R10" s="258"/>
      <c r="S10" s="40"/>
      <c r="T10" s="228">
        <f>SUM(Q10,N10,K10,H10,E10,B10)</f>
        <v>0</v>
      </c>
      <c r="U10" s="258">
        <f>SUM(R10,O10,L10,I10,F10,C10)</f>
        <v>156049</v>
      </c>
      <c r="V10" s="40">
        <f t="shared" ref="V10:V25" si="4">IF(U10=0, "NA", T10/U10)</f>
        <v>0</v>
      </c>
    </row>
    <row r="11" spans="1:22">
      <c r="A11" s="349">
        <v>2001</v>
      </c>
      <c r="B11" s="229">
        <v>0</v>
      </c>
      <c r="C11" s="257">
        <v>150834</v>
      </c>
      <c r="D11" s="34">
        <f t="shared" si="0"/>
        <v>0</v>
      </c>
      <c r="E11" s="229">
        <v>0</v>
      </c>
      <c r="F11" s="257">
        <v>25405</v>
      </c>
      <c r="G11" s="34">
        <f t="shared" si="1"/>
        <v>0</v>
      </c>
      <c r="H11" s="229"/>
      <c r="I11" s="257"/>
      <c r="J11" s="34"/>
      <c r="K11" s="229">
        <v>0</v>
      </c>
      <c r="L11" s="257">
        <v>224</v>
      </c>
      <c r="M11" s="34">
        <f t="shared" si="2"/>
        <v>0</v>
      </c>
      <c r="N11" s="229"/>
      <c r="O11" s="257"/>
      <c r="P11" s="34" t="str">
        <f t="shared" si="3"/>
        <v>NA</v>
      </c>
      <c r="Q11" s="229"/>
      <c r="R11" s="257"/>
      <c r="S11" s="34"/>
      <c r="T11" s="229">
        <f t="shared" ref="T11:U25" si="5">SUM(Q11,N11,K11,H11,E11,B11)</f>
        <v>0</v>
      </c>
      <c r="U11" s="257">
        <f t="shared" si="5"/>
        <v>176463</v>
      </c>
      <c r="V11" s="34">
        <f t="shared" si="4"/>
        <v>0</v>
      </c>
    </row>
    <row r="12" spans="1:22">
      <c r="A12" s="349">
        <v>2002</v>
      </c>
      <c r="B12" s="229">
        <v>0</v>
      </c>
      <c r="C12" s="257">
        <v>178308</v>
      </c>
      <c r="D12" s="34">
        <f t="shared" si="0"/>
        <v>0</v>
      </c>
      <c r="E12" s="229">
        <v>0</v>
      </c>
      <c r="F12" s="257">
        <v>31915</v>
      </c>
      <c r="G12" s="34">
        <f t="shared" si="1"/>
        <v>0</v>
      </c>
      <c r="H12" s="229"/>
      <c r="I12" s="257"/>
      <c r="J12" s="34"/>
      <c r="K12" s="229">
        <v>0</v>
      </c>
      <c r="L12" s="257">
        <v>395</v>
      </c>
      <c r="M12" s="34">
        <f t="shared" si="2"/>
        <v>0</v>
      </c>
      <c r="N12" s="229">
        <v>0</v>
      </c>
      <c r="O12" s="257">
        <v>2</v>
      </c>
      <c r="P12" s="34">
        <f t="shared" si="3"/>
        <v>0</v>
      </c>
      <c r="Q12" s="229"/>
      <c r="R12" s="257"/>
      <c r="S12" s="34"/>
      <c r="T12" s="229">
        <f t="shared" si="5"/>
        <v>0</v>
      </c>
      <c r="U12" s="257">
        <f t="shared" si="5"/>
        <v>210620</v>
      </c>
      <c r="V12" s="34">
        <f t="shared" si="4"/>
        <v>0</v>
      </c>
    </row>
    <row r="13" spans="1:22">
      <c r="A13" s="349">
        <v>2003</v>
      </c>
      <c r="B13" s="229">
        <v>0</v>
      </c>
      <c r="C13" s="257">
        <v>201526</v>
      </c>
      <c r="D13" s="34">
        <f t="shared" si="0"/>
        <v>0</v>
      </c>
      <c r="E13" s="229">
        <v>0</v>
      </c>
      <c r="F13" s="257">
        <v>36114</v>
      </c>
      <c r="G13" s="34">
        <f t="shared" si="1"/>
        <v>0</v>
      </c>
      <c r="H13" s="229"/>
      <c r="I13" s="257"/>
      <c r="J13" s="34"/>
      <c r="K13" s="229">
        <v>0</v>
      </c>
      <c r="L13" s="257">
        <v>472</v>
      </c>
      <c r="M13" s="34">
        <f t="shared" si="2"/>
        <v>0</v>
      </c>
      <c r="N13" s="229">
        <v>0</v>
      </c>
      <c r="O13" s="257">
        <v>3</v>
      </c>
      <c r="P13" s="34">
        <f t="shared" si="3"/>
        <v>0</v>
      </c>
      <c r="Q13" s="229"/>
      <c r="R13" s="257"/>
      <c r="S13" s="34"/>
      <c r="T13" s="229">
        <f t="shared" si="5"/>
        <v>0</v>
      </c>
      <c r="U13" s="257">
        <f t="shared" si="5"/>
        <v>238115</v>
      </c>
      <c r="V13" s="34">
        <f t="shared" si="4"/>
        <v>0</v>
      </c>
    </row>
    <row r="14" spans="1:22">
      <c r="A14" s="349">
        <v>2004</v>
      </c>
      <c r="B14" s="229">
        <v>0</v>
      </c>
      <c r="C14" s="257">
        <v>224061</v>
      </c>
      <c r="D14" s="34">
        <f t="shared" si="0"/>
        <v>0</v>
      </c>
      <c r="E14" s="229">
        <v>0</v>
      </c>
      <c r="F14" s="257">
        <v>44367</v>
      </c>
      <c r="G14" s="34">
        <f t="shared" si="1"/>
        <v>0</v>
      </c>
      <c r="H14" s="229"/>
      <c r="I14" s="257"/>
      <c r="J14" s="34"/>
      <c r="K14" s="229">
        <v>0</v>
      </c>
      <c r="L14" s="257">
        <v>178</v>
      </c>
      <c r="M14" s="34">
        <f t="shared" si="2"/>
        <v>0</v>
      </c>
      <c r="N14" s="229">
        <v>0</v>
      </c>
      <c r="O14" s="257">
        <v>5</v>
      </c>
      <c r="P14" s="34">
        <f t="shared" si="3"/>
        <v>0</v>
      </c>
      <c r="Q14" s="229"/>
      <c r="R14" s="257"/>
      <c r="S14" s="34"/>
      <c r="T14" s="229">
        <f t="shared" si="5"/>
        <v>0</v>
      </c>
      <c r="U14" s="257">
        <f t="shared" si="5"/>
        <v>268611</v>
      </c>
      <c r="V14" s="34">
        <f t="shared" si="4"/>
        <v>0</v>
      </c>
    </row>
    <row r="15" spans="1:22">
      <c r="A15" s="349">
        <v>2005</v>
      </c>
      <c r="B15" s="229">
        <v>0</v>
      </c>
      <c r="C15" s="257">
        <v>241762</v>
      </c>
      <c r="D15" s="34">
        <f t="shared" si="0"/>
        <v>0</v>
      </c>
      <c r="E15" s="229">
        <v>0</v>
      </c>
      <c r="F15" s="257">
        <v>42335</v>
      </c>
      <c r="G15" s="34">
        <f t="shared" si="1"/>
        <v>0</v>
      </c>
      <c r="H15" s="229"/>
      <c r="I15" s="257"/>
      <c r="J15" s="34"/>
      <c r="K15" s="229">
        <v>0</v>
      </c>
      <c r="L15" s="257">
        <v>328</v>
      </c>
      <c r="M15" s="34">
        <f t="shared" si="2"/>
        <v>0</v>
      </c>
      <c r="N15" s="229">
        <v>0</v>
      </c>
      <c r="O15" s="257">
        <v>10</v>
      </c>
      <c r="P15" s="34">
        <f t="shared" si="3"/>
        <v>0</v>
      </c>
      <c r="Q15" s="229"/>
      <c r="R15" s="257"/>
      <c r="S15" s="34"/>
      <c r="T15" s="229">
        <f t="shared" si="5"/>
        <v>0</v>
      </c>
      <c r="U15" s="257">
        <f t="shared" si="5"/>
        <v>284435</v>
      </c>
      <c r="V15" s="34">
        <f t="shared" si="4"/>
        <v>0</v>
      </c>
    </row>
    <row r="16" spans="1:22">
      <c r="A16" s="349">
        <v>2006</v>
      </c>
      <c r="B16" s="229">
        <v>0</v>
      </c>
      <c r="C16" s="257">
        <v>234159</v>
      </c>
      <c r="D16" s="34">
        <f t="shared" si="0"/>
        <v>0</v>
      </c>
      <c r="E16" s="229">
        <v>0</v>
      </c>
      <c r="F16" s="257">
        <v>38468</v>
      </c>
      <c r="G16" s="34">
        <f t="shared" si="1"/>
        <v>0</v>
      </c>
      <c r="H16" s="229"/>
      <c r="I16" s="257"/>
      <c r="J16" s="34"/>
      <c r="K16" s="229">
        <v>0</v>
      </c>
      <c r="L16" s="257">
        <v>314</v>
      </c>
      <c r="M16" s="34">
        <f t="shared" si="2"/>
        <v>0</v>
      </c>
      <c r="N16" s="229">
        <v>0</v>
      </c>
      <c r="O16" s="257">
        <v>19</v>
      </c>
      <c r="P16" s="34">
        <f t="shared" si="3"/>
        <v>0</v>
      </c>
      <c r="Q16" s="229"/>
      <c r="R16" s="257"/>
      <c r="S16" s="34"/>
      <c r="T16" s="229">
        <f t="shared" si="5"/>
        <v>0</v>
      </c>
      <c r="U16" s="257">
        <f t="shared" si="5"/>
        <v>272960</v>
      </c>
      <c r="V16" s="34">
        <f t="shared" si="4"/>
        <v>0</v>
      </c>
    </row>
    <row r="17" spans="1:23">
      <c r="A17" s="349">
        <v>2007</v>
      </c>
      <c r="B17" s="229">
        <v>0</v>
      </c>
      <c r="C17" s="257">
        <v>252470</v>
      </c>
      <c r="D17" s="34">
        <f t="shared" si="0"/>
        <v>0</v>
      </c>
      <c r="E17" s="229">
        <v>0</v>
      </c>
      <c r="F17" s="257">
        <v>37075</v>
      </c>
      <c r="G17" s="34">
        <f t="shared" si="1"/>
        <v>0</v>
      </c>
      <c r="H17" s="229"/>
      <c r="I17" s="257"/>
      <c r="J17" s="34"/>
      <c r="K17" s="229">
        <v>0</v>
      </c>
      <c r="L17" s="257">
        <v>68</v>
      </c>
      <c r="M17" s="34">
        <f t="shared" si="2"/>
        <v>0</v>
      </c>
      <c r="N17" s="229">
        <v>0</v>
      </c>
      <c r="O17" s="257">
        <v>23</v>
      </c>
      <c r="P17" s="34">
        <f t="shared" si="3"/>
        <v>0</v>
      </c>
      <c r="Q17" s="229">
        <v>0</v>
      </c>
      <c r="R17" s="257">
        <v>2691</v>
      </c>
      <c r="S17" s="34">
        <f t="shared" ref="S17:S25" si="6">IF(R17=0, "NA", Q17/R17)</f>
        <v>0</v>
      </c>
      <c r="T17" s="229">
        <f t="shared" si="5"/>
        <v>0</v>
      </c>
      <c r="U17" s="257">
        <f t="shared" si="5"/>
        <v>292327</v>
      </c>
      <c r="V17" s="34">
        <f t="shared" si="4"/>
        <v>0</v>
      </c>
    </row>
    <row r="18" spans="1:23">
      <c r="A18" s="349">
        <v>2008</v>
      </c>
      <c r="B18" s="229">
        <v>0</v>
      </c>
      <c r="C18" s="257">
        <v>242167</v>
      </c>
      <c r="D18" s="34">
        <f t="shared" si="0"/>
        <v>0</v>
      </c>
      <c r="E18" s="229">
        <v>0</v>
      </c>
      <c r="F18" s="257">
        <v>37783</v>
      </c>
      <c r="G18" s="34">
        <f t="shared" si="1"/>
        <v>0</v>
      </c>
      <c r="H18" s="229">
        <v>0</v>
      </c>
      <c r="I18" s="257">
        <v>10532</v>
      </c>
      <c r="J18" s="34">
        <f t="shared" ref="J18:J25" si="7">IF(I18=0, "NA", H18/I18)</f>
        <v>0</v>
      </c>
      <c r="K18" s="229">
        <v>0</v>
      </c>
      <c r="L18" s="257">
        <v>77</v>
      </c>
      <c r="M18" s="34">
        <f t="shared" si="2"/>
        <v>0</v>
      </c>
      <c r="N18" s="229">
        <v>0</v>
      </c>
      <c r="O18" s="257">
        <v>11</v>
      </c>
      <c r="P18" s="34">
        <f t="shared" si="3"/>
        <v>0</v>
      </c>
      <c r="Q18" s="229">
        <v>0</v>
      </c>
      <c r="R18" s="257">
        <v>3311</v>
      </c>
      <c r="S18" s="34">
        <f t="shared" si="6"/>
        <v>0</v>
      </c>
      <c r="T18" s="229">
        <f t="shared" si="5"/>
        <v>0</v>
      </c>
      <c r="U18" s="257">
        <f t="shared" si="5"/>
        <v>293881</v>
      </c>
      <c r="V18" s="34">
        <f t="shared" si="4"/>
        <v>0</v>
      </c>
    </row>
    <row r="19" spans="1:23">
      <c r="A19" s="349">
        <v>2009</v>
      </c>
      <c r="B19" s="229">
        <v>0</v>
      </c>
      <c r="C19" s="257">
        <v>193519</v>
      </c>
      <c r="D19" s="34">
        <f t="shared" si="0"/>
        <v>0</v>
      </c>
      <c r="E19" s="229">
        <v>0</v>
      </c>
      <c r="F19" s="257">
        <v>23113</v>
      </c>
      <c r="G19" s="34">
        <f t="shared" si="1"/>
        <v>0</v>
      </c>
      <c r="H19" s="229">
        <v>0</v>
      </c>
      <c r="I19" s="257">
        <v>6824</v>
      </c>
      <c r="J19" s="34">
        <f t="shared" si="7"/>
        <v>0</v>
      </c>
      <c r="K19" s="229">
        <v>0</v>
      </c>
      <c r="L19" s="257">
        <v>1165</v>
      </c>
      <c r="M19" s="34">
        <f t="shared" si="2"/>
        <v>0</v>
      </c>
      <c r="N19" s="229">
        <v>0</v>
      </c>
      <c r="O19" s="257">
        <v>47</v>
      </c>
      <c r="P19" s="34">
        <f t="shared" si="3"/>
        <v>0</v>
      </c>
      <c r="Q19" s="229">
        <v>0</v>
      </c>
      <c r="R19" s="257">
        <v>1101</v>
      </c>
      <c r="S19" s="34">
        <f t="shared" si="6"/>
        <v>0</v>
      </c>
      <c r="T19" s="229">
        <f t="shared" si="5"/>
        <v>0</v>
      </c>
      <c r="U19" s="257">
        <f t="shared" si="5"/>
        <v>225769</v>
      </c>
      <c r="V19" s="34">
        <f t="shared" si="4"/>
        <v>0</v>
      </c>
    </row>
    <row r="20" spans="1:23">
      <c r="A20" s="349">
        <v>2010</v>
      </c>
      <c r="B20" s="229">
        <v>0</v>
      </c>
      <c r="C20" s="257">
        <v>236080</v>
      </c>
      <c r="D20" s="34">
        <f t="shared" si="0"/>
        <v>0</v>
      </c>
      <c r="E20" s="229">
        <v>0</v>
      </c>
      <c r="F20" s="257">
        <v>32960</v>
      </c>
      <c r="G20" s="34">
        <f t="shared" si="1"/>
        <v>0</v>
      </c>
      <c r="H20" s="229">
        <v>0</v>
      </c>
      <c r="I20" s="257">
        <v>6296</v>
      </c>
      <c r="J20" s="34">
        <f t="shared" si="7"/>
        <v>0</v>
      </c>
      <c r="K20" s="229">
        <v>0</v>
      </c>
      <c r="L20" s="257">
        <v>2295</v>
      </c>
      <c r="M20" s="34">
        <f t="shared" si="2"/>
        <v>0</v>
      </c>
      <c r="N20" s="229">
        <v>0</v>
      </c>
      <c r="O20" s="257">
        <v>73</v>
      </c>
      <c r="P20" s="34">
        <f t="shared" si="3"/>
        <v>0</v>
      </c>
      <c r="Q20" s="229">
        <v>0</v>
      </c>
      <c r="R20" s="257">
        <v>1151</v>
      </c>
      <c r="S20" s="34">
        <f t="shared" si="6"/>
        <v>0</v>
      </c>
      <c r="T20" s="229">
        <f t="shared" si="5"/>
        <v>0</v>
      </c>
      <c r="U20" s="257">
        <f t="shared" si="5"/>
        <v>278855</v>
      </c>
      <c r="V20" s="34">
        <f t="shared" si="4"/>
        <v>0</v>
      </c>
    </row>
    <row r="21" spans="1:23">
      <c r="A21" s="349">
        <v>2011</v>
      </c>
      <c r="B21" s="229">
        <v>0</v>
      </c>
      <c r="C21" s="257">
        <v>248010</v>
      </c>
      <c r="D21" s="34">
        <f t="shared" si="0"/>
        <v>0</v>
      </c>
      <c r="E21" s="229">
        <v>0</v>
      </c>
      <c r="F21" s="257">
        <v>39948</v>
      </c>
      <c r="G21" s="34">
        <f t="shared" si="1"/>
        <v>0</v>
      </c>
      <c r="H21" s="229">
        <v>0</v>
      </c>
      <c r="I21" s="257">
        <v>9994</v>
      </c>
      <c r="J21" s="34">
        <f t="shared" si="7"/>
        <v>0</v>
      </c>
      <c r="K21" s="229">
        <v>0</v>
      </c>
      <c r="L21" s="257">
        <v>2400</v>
      </c>
      <c r="M21" s="34">
        <f t="shared" si="2"/>
        <v>0</v>
      </c>
      <c r="N21" s="229">
        <v>0</v>
      </c>
      <c r="O21" s="257">
        <v>130</v>
      </c>
      <c r="P21" s="34">
        <f t="shared" si="3"/>
        <v>0</v>
      </c>
      <c r="Q21" s="229">
        <v>0</v>
      </c>
      <c r="R21" s="257">
        <v>3056</v>
      </c>
      <c r="S21" s="34">
        <f t="shared" si="6"/>
        <v>0</v>
      </c>
      <c r="T21" s="229">
        <f t="shared" si="5"/>
        <v>0</v>
      </c>
      <c r="U21" s="257">
        <f t="shared" si="5"/>
        <v>303538</v>
      </c>
      <c r="V21" s="34">
        <f t="shared" si="4"/>
        <v>0</v>
      </c>
    </row>
    <row r="22" spans="1:23">
      <c r="A22" s="349">
        <v>2012</v>
      </c>
      <c r="B22" s="229">
        <v>0</v>
      </c>
      <c r="C22" s="257">
        <v>261920</v>
      </c>
      <c r="D22" s="34">
        <f t="shared" si="0"/>
        <v>0</v>
      </c>
      <c r="E22" s="229">
        <v>0</v>
      </c>
      <c r="F22" s="257">
        <v>36549</v>
      </c>
      <c r="G22" s="34">
        <f t="shared" si="1"/>
        <v>0</v>
      </c>
      <c r="H22" s="229">
        <v>0</v>
      </c>
      <c r="I22" s="257">
        <v>9717</v>
      </c>
      <c r="J22" s="34">
        <f t="shared" si="7"/>
        <v>0</v>
      </c>
      <c r="K22" s="229">
        <v>0</v>
      </c>
      <c r="L22" s="257">
        <v>3046</v>
      </c>
      <c r="M22" s="34">
        <f t="shared" si="2"/>
        <v>0</v>
      </c>
      <c r="N22" s="229">
        <v>0</v>
      </c>
      <c r="O22" s="257">
        <v>149</v>
      </c>
      <c r="P22" s="34">
        <f t="shared" si="3"/>
        <v>0</v>
      </c>
      <c r="Q22" s="229">
        <v>0</v>
      </c>
      <c r="R22" s="257">
        <v>2433</v>
      </c>
      <c r="S22" s="34">
        <f t="shared" si="6"/>
        <v>0</v>
      </c>
      <c r="T22" s="229">
        <f t="shared" si="5"/>
        <v>0</v>
      </c>
      <c r="U22" s="257">
        <f t="shared" si="5"/>
        <v>313814</v>
      </c>
      <c r="V22" s="34">
        <f t="shared" si="4"/>
        <v>0</v>
      </c>
    </row>
    <row r="23" spans="1:23">
      <c r="A23" s="349">
        <v>2013</v>
      </c>
      <c r="B23" s="229">
        <v>0</v>
      </c>
      <c r="C23" s="257">
        <v>260037</v>
      </c>
      <c r="D23" s="34">
        <f t="shared" si="0"/>
        <v>0</v>
      </c>
      <c r="E23" s="229">
        <v>0</v>
      </c>
      <c r="F23" s="257">
        <v>37209</v>
      </c>
      <c r="G23" s="34">
        <f t="shared" si="1"/>
        <v>0</v>
      </c>
      <c r="H23" s="229">
        <v>0</v>
      </c>
      <c r="I23" s="257">
        <v>8042</v>
      </c>
      <c r="J23" s="34">
        <f t="shared" si="7"/>
        <v>0</v>
      </c>
      <c r="K23" s="229">
        <v>0</v>
      </c>
      <c r="L23" s="257">
        <v>2712</v>
      </c>
      <c r="M23" s="34">
        <f t="shared" si="2"/>
        <v>0</v>
      </c>
      <c r="N23" s="229">
        <v>0</v>
      </c>
      <c r="O23" s="257">
        <v>105</v>
      </c>
      <c r="P23" s="34">
        <f t="shared" si="3"/>
        <v>0</v>
      </c>
      <c r="Q23" s="229">
        <v>0</v>
      </c>
      <c r="R23" s="257">
        <v>1624</v>
      </c>
      <c r="S23" s="34">
        <f t="shared" si="6"/>
        <v>0</v>
      </c>
      <c r="T23" s="229">
        <f t="shared" si="5"/>
        <v>0</v>
      </c>
      <c r="U23" s="257">
        <f t="shared" si="5"/>
        <v>309729</v>
      </c>
      <c r="V23" s="34">
        <f t="shared" si="4"/>
        <v>0</v>
      </c>
    </row>
    <row r="24" spans="1:23">
      <c r="A24" s="349">
        <v>2014</v>
      </c>
      <c r="B24" s="229">
        <v>0</v>
      </c>
      <c r="C24" s="257">
        <v>60013</v>
      </c>
      <c r="D24" s="34">
        <f t="shared" si="0"/>
        <v>0</v>
      </c>
      <c r="E24" s="229">
        <v>0</v>
      </c>
      <c r="F24" s="257">
        <v>8683</v>
      </c>
      <c r="G24" s="34">
        <f t="shared" si="1"/>
        <v>0</v>
      </c>
      <c r="H24" s="229">
        <v>0</v>
      </c>
      <c r="I24" s="257">
        <v>1373</v>
      </c>
      <c r="J24" s="34">
        <f t="shared" si="7"/>
        <v>0</v>
      </c>
      <c r="K24" s="229">
        <v>0</v>
      </c>
      <c r="L24" s="257">
        <v>876</v>
      </c>
      <c r="M24" s="34">
        <f t="shared" si="2"/>
        <v>0</v>
      </c>
      <c r="N24" s="229">
        <v>0</v>
      </c>
      <c r="O24" s="257">
        <v>50</v>
      </c>
      <c r="P24" s="34">
        <f t="shared" si="3"/>
        <v>0</v>
      </c>
      <c r="Q24" s="229">
        <v>0</v>
      </c>
      <c r="R24" s="257">
        <v>328</v>
      </c>
      <c r="S24" s="34">
        <f t="shared" si="6"/>
        <v>0</v>
      </c>
      <c r="T24" s="229">
        <f t="shared" si="5"/>
        <v>0</v>
      </c>
      <c r="U24" s="257">
        <f t="shared" si="5"/>
        <v>71323</v>
      </c>
      <c r="V24" s="34">
        <f t="shared" si="4"/>
        <v>0</v>
      </c>
    </row>
    <row r="25" spans="1:23" ht="13.5" thickBot="1">
      <c r="A25" s="349">
        <v>2015</v>
      </c>
      <c r="B25" s="286">
        <v>0</v>
      </c>
      <c r="C25" s="295">
        <v>605</v>
      </c>
      <c r="D25" s="170">
        <f t="shared" si="0"/>
        <v>0</v>
      </c>
      <c r="E25" s="286">
        <v>0</v>
      </c>
      <c r="F25" s="295">
        <v>58</v>
      </c>
      <c r="G25" s="170">
        <f t="shared" si="1"/>
        <v>0</v>
      </c>
      <c r="H25" s="286">
        <v>0</v>
      </c>
      <c r="I25" s="295">
        <v>37</v>
      </c>
      <c r="J25" s="170">
        <f t="shared" si="7"/>
        <v>0</v>
      </c>
      <c r="K25" s="286">
        <v>0</v>
      </c>
      <c r="L25" s="295">
        <v>5</v>
      </c>
      <c r="M25" s="170">
        <f t="shared" si="2"/>
        <v>0</v>
      </c>
      <c r="N25" s="286">
        <v>0</v>
      </c>
      <c r="O25" s="295">
        <v>1</v>
      </c>
      <c r="P25" s="170">
        <f t="shared" si="3"/>
        <v>0</v>
      </c>
      <c r="Q25" s="286">
        <v>0</v>
      </c>
      <c r="R25" s="295">
        <v>33</v>
      </c>
      <c r="S25" s="170">
        <f t="shared" si="6"/>
        <v>0</v>
      </c>
      <c r="T25" s="286">
        <f t="shared" si="5"/>
        <v>0</v>
      </c>
      <c r="U25" s="295">
        <f t="shared" si="5"/>
        <v>739</v>
      </c>
      <c r="V25" s="170">
        <f t="shared" si="4"/>
        <v>0</v>
      </c>
    </row>
    <row r="26" spans="1:23" ht="13.5" thickBot="1">
      <c r="A26" s="35" t="s">
        <v>7</v>
      </c>
      <c r="B26" s="115">
        <f>SUM(B10:B25)</f>
        <v>0</v>
      </c>
      <c r="C26" s="169">
        <f>SUM(C10:C25)</f>
        <v>3119442</v>
      </c>
      <c r="D26" s="302">
        <f>B26/C26</f>
        <v>0</v>
      </c>
      <c r="E26" s="115">
        <f>SUM(E10:E25)</f>
        <v>0</v>
      </c>
      <c r="F26" s="169">
        <f>SUM(F10:F25)</f>
        <v>493792</v>
      </c>
      <c r="G26" s="302">
        <f>E26/F26</f>
        <v>0</v>
      </c>
      <c r="H26" s="115">
        <f>SUM(H10:H25)</f>
        <v>0</v>
      </c>
      <c r="I26" s="169">
        <f>SUM(I10:I25)</f>
        <v>52815</v>
      </c>
      <c r="J26" s="302">
        <f>H26/I26</f>
        <v>0</v>
      </c>
      <c r="K26" s="115">
        <f>SUM(K10:K25)</f>
        <v>0</v>
      </c>
      <c r="L26" s="169">
        <f>SUM(L10:L25)</f>
        <v>14812</v>
      </c>
      <c r="M26" s="302">
        <f>K26/L26</f>
        <v>0</v>
      </c>
      <c r="N26" s="115">
        <f>SUM(N10:N25)</f>
        <v>0</v>
      </c>
      <c r="O26" s="169">
        <f>SUM(O10:O25)</f>
        <v>639</v>
      </c>
      <c r="P26" s="302">
        <f>N26/O26</f>
        <v>0</v>
      </c>
      <c r="Q26" s="115">
        <f>SUM(Q10:Q25)</f>
        <v>0</v>
      </c>
      <c r="R26" s="169">
        <f>SUM(R10:R25)</f>
        <v>15728</v>
      </c>
      <c r="S26" s="302">
        <f>Q26/R26</f>
        <v>0</v>
      </c>
      <c r="T26" s="115">
        <f>SUM(T10:T25)</f>
        <v>0</v>
      </c>
      <c r="U26" s="169">
        <f>SUM(U10:U25)</f>
        <v>3697228</v>
      </c>
      <c r="V26" s="302">
        <f>T26/U26</f>
        <v>0</v>
      </c>
    </row>
    <row r="27" spans="1:23">
      <c r="A27" s="222"/>
      <c r="B27" s="250"/>
      <c r="C27" s="250"/>
      <c r="D27" s="255"/>
      <c r="E27" s="250"/>
      <c r="F27" s="250"/>
      <c r="G27" s="255"/>
      <c r="H27" s="250"/>
      <c r="I27" s="250"/>
      <c r="J27" s="255"/>
      <c r="K27" s="237"/>
      <c r="L27" s="237"/>
      <c r="M27" s="237"/>
      <c r="N27" s="250"/>
      <c r="O27" s="250"/>
      <c r="P27" s="255"/>
      <c r="Q27" s="250"/>
      <c r="R27" s="250"/>
      <c r="S27" s="255"/>
      <c r="T27" s="250"/>
      <c r="U27" s="250"/>
      <c r="V27" s="255"/>
      <c r="W27" s="237"/>
    </row>
    <row r="30" spans="1:23" ht="13.5" customHeight="1"/>
    <row r="31" spans="1:23">
      <c r="O31" s="237"/>
      <c r="P31" s="237"/>
      <c r="Q31" s="237"/>
      <c r="R31" s="237"/>
      <c r="S31" s="237"/>
      <c r="T31" s="237"/>
      <c r="U31" s="237"/>
      <c r="V31" s="237"/>
    </row>
    <row r="32" spans="1:23">
      <c r="O32" s="315"/>
      <c r="P32" s="237"/>
      <c r="Q32" s="237"/>
      <c r="R32" s="237"/>
      <c r="S32" s="237"/>
      <c r="T32" s="237"/>
      <c r="U32" s="237"/>
      <c r="V32" s="237"/>
    </row>
    <row r="33" spans="15:22">
      <c r="O33" s="370"/>
      <c r="P33" s="370"/>
      <c r="Q33" s="370"/>
      <c r="R33" s="370"/>
      <c r="S33" s="370"/>
      <c r="T33" s="370"/>
      <c r="U33" s="370"/>
      <c r="V33" s="370"/>
    </row>
    <row r="34" spans="15:22">
      <c r="O34" s="371"/>
      <c r="P34" s="371"/>
      <c r="Q34" s="371"/>
      <c r="R34" s="371"/>
      <c r="S34" s="371"/>
      <c r="T34" s="371"/>
      <c r="U34" s="372"/>
      <c r="V34" s="372"/>
    </row>
    <row r="35" spans="15:22">
      <c r="O35" s="371"/>
      <c r="P35" s="371"/>
      <c r="Q35" s="372"/>
      <c r="R35" s="371"/>
      <c r="S35" s="371"/>
      <c r="T35" s="371"/>
      <c r="U35" s="372"/>
      <c r="V35" s="372"/>
    </row>
    <row r="36" spans="15:22">
      <c r="O36" s="371"/>
      <c r="P36" s="371"/>
      <c r="Q36" s="371"/>
      <c r="R36" s="371"/>
      <c r="S36" s="371"/>
      <c r="T36" s="371"/>
      <c r="U36" s="372"/>
      <c r="V36" s="372"/>
    </row>
    <row r="37" spans="15:22">
      <c r="O37" s="371"/>
      <c r="P37" s="371"/>
      <c r="Q37" s="371"/>
      <c r="R37" s="371"/>
      <c r="S37" s="371"/>
      <c r="T37" s="371"/>
      <c r="U37" s="372"/>
      <c r="V37" s="372"/>
    </row>
    <row r="38" spans="15:22">
      <c r="O38" s="371"/>
      <c r="P38" s="371"/>
      <c r="Q38" s="371"/>
      <c r="R38" s="371"/>
      <c r="S38" s="371"/>
      <c r="T38" s="371"/>
      <c r="U38" s="372"/>
      <c r="V38" s="372"/>
    </row>
    <row r="39" spans="15:22">
      <c r="O39" s="371"/>
      <c r="P39" s="371"/>
      <c r="Q39" s="371"/>
      <c r="R39" s="371"/>
      <c r="S39" s="371"/>
      <c r="T39" s="371"/>
      <c r="U39" s="372"/>
      <c r="V39" s="372"/>
    </row>
    <row r="40" spans="15:22">
      <c r="O40" s="371"/>
      <c r="P40" s="371"/>
      <c r="Q40" s="371"/>
      <c r="R40" s="371"/>
      <c r="S40" s="371"/>
      <c r="T40" s="371"/>
      <c r="U40" s="372"/>
      <c r="V40" s="372"/>
    </row>
    <row r="41" spans="15:22">
      <c r="O41" s="371"/>
      <c r="P41" s="371"/>
      <c r="Q41" s="371"/>
      <c r="R41" s="371"/>
      <c r="S41" s="371"/>
      <c r="T41" s="371"/>
      <c r="U41" s="372"/>
      <c r="V41" s="372"/>
    </row>
    <row r="42" spans="15:22">
      <c r="O42" s="371"/>
      <c r="P42" s="371"/>
      <c r="Q42" s="371"/>
      <c r="R42" s="371"/>
      <c r="S42" s="371"/>
      <c r="T42" s="371"/>
      <c r="U42" s="371"/>
      <c r="V42" s="371"/>
    </row>
    <row r="43" spans="15:22">
      <c r="O43" s="371"/>
      <c r="P43" s="371"/>
      <c r="Q43" s="371"/>
      <c r="R43" s="371"/>
      <c r="S43" s="371"/>
      <c r="T43" s="371"/>
      <c r="U43" s="371"/>
      <c r="V43" s="371"/>
    </row>
    <row r="44" spans="15:22">
      <c r="O44" s="371"/>
      <c r="P44" s="371"/>
      <c r="Q44" s="371"/>
      <c r="R44" s="371"/>
      <c r="S44" s="371"/>
      <c r="T44" s="371"/>
      <c r="U44" s="371"/>
      <c r="V44" s="371"/>
    </row>
    <row r="45" spans="15:22">
      <c r="O45" s="371"/>
      <c r="P45" s="371"/>
      <c r="Q45" s="371"/>
      <c r="R45" s="371"/>
      <c r="S45" s="371"/>
      <c r="T45" s="371"/>
      <c r="U45" s="371"/>
      <c r="V45" s="371"/>
    </row>
    <row r="46" spans="15:22">
      <c r="O46" s="371"/>
      <c r="P46" s="371"/>
      <c r="Q46" s="371"/>
      <c r="R46" s="371"/>
      <c r="S46" s="371"/>
      <c r="T46" s="371"/>
      <c r="U46" s="371"/>
      <c r="V46" s="371"/>
    </row>
    <row r="47" spans="15:22">
      <c r="O47" s="371"/>
      <c r="P47" s="371"/>
      <c r="Q47" s="371"/>
      <c r="R47" s="371"/>
      <c r="S47" s="371"/>
      <c r="T47" s="371"/>
      <c r="U47" s="371"/>
      <c r="V47" s="371"/>
    </row>
    <row r="48" spans="15:22">
      <c r="O48" s="371"/>
      <c r="P48" s="371"/>
      <c r="Q48" s="371"/>
      <c r="R48" s="371"/>
      <c r="S48" s="371"/>
      <c r="T48" s="371"/>
      <c r="U48" s="371"/>
      <c r="V48" s="371"/>
    </row>
    <row r="49" spans="15:22">
      <c r="O49" s="371"/>
      <c r="P49" s="372"/>
      <c r="Q49" s="372"/>
      <c r="R49" s="371"/>
      <c r="S49" s="371"/>
      <c r="T49" s="371"/>
      <c r="U49" s="371"/>
      <c r="V49" s="371"/>
    </row>
    <row r="50" spans="15:22">
      <c r="O50" s="371"/>
      <c r="P50" s="372"/>
      <c r="Q50" s="372"/>
      <c r="R50" s="372"/>
      <c r="S50" s="372"/>
      <c r="T50" s="371"/>
      <c r="U50" s="372"/>
      <c r="V50" s="372"/>
    </row>
    <row r="51" spans="15:22" ht="13.5" customHeight="1">
      <c r="O51" s="373"/>
      <c r="P51" s="373"/>
      <c r="Q51" s="237"/>
      <c r="R51" s="237"/>
      <c r="S51" s="237"/>
      <c r="T51" s="237"/>
      <c r="U51" s="237"/>
      <c r="V51" s="237"/>
    </row>
  </sheetData>
  <mergeCells count="9">
    <mergeCell ref="T8:V8"/>
    <mergeCell ref="N8:P8"/>
    <mergeCell ref="Q8:S8"/>
    <mergeCell ref="A4:O5"/>
    <mergeCell ref="A8:A9"/>
    <mergeCell ref="B8:D8"/>
    <mergeCell ref="E8:G8"/>
    <mergeCell ref="H8:J8"/>
    <mergeCell ref="K8:M8"/>
  </mergeCells>
  <phoneticPr fontId="0" type="noConversion"/>
  <pageMargins left="0.75" right="0.75" top="1" bottom="1" header="0.5" footer="0.5"/>
  <pageSetup scale="40" orientation="portrait" r:id="rId1"/>
  <headerFooter alignWithMargins="0">
    <oddFooter>&amp;C&amp;14B-&amp;P-4</oddFooter>
  </headerFooter>
  <ignoredErrors>
    <ignoredError sqref="D26:V27"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Z304"/>
  <sheetViews>
    <sheetView zoomScaleNormal="100" workbookViewId="0"/>
  </sheetViews>
  <sheetFormatPr defaultRowHeight="12.75"/>
  <cols>
    <col min="1" max="1" width="11.85546875" style="37" customWidth="1"/>
    <col min="2" max="3" width="11.42578125" style="182" customWidth="1"/>
    <col min="4" max="4" width="12" style="182" bestFit="1" customWidth="1"/>
    <col min="5" max="5" width="11" style="182" bestFit="1" customWidth="1"/>
    <col min="6" max="7" width="12" style="182" bestFit="1" customWidth="1"/>
    <col min="8" max="8" width="11" style="182" bestFit="1" customWidth="1"/>
    <col min="9" max="10" width="12" style="182" bestFit="1" customWidth="1"/>
    <col min="11" max="11" width="11" style="182" bestFit="1" customWidth="1"/>
    <col min="12" max="12" width="12" style="182" bestFit="1" customWidth="1"/>
    <col min="13" max="14" width="11.42578125" style="182" customWidth="1"/>
    <col min="15" max="15" width="13.85546875" style="182" customWidth="1"/>
    <col min="16" max="16" width="11.42578125" style="182" customWidth="1"/>
    <col min="17" max="17" width="10.140625" style="37" customWidth="1"/>
    <col min="18" max="18" width="10.7109375" style="37" customWidth="1"/>
    <col min="19" max="19" width="12.5703125" style="37" customWidth="1"/>
    <col min="20" max="20" width="11.140625" style="37" customWidth="1"/>
    <col min="21" max="21" width="12" style="37" bestFit="1" customWidth="1"/>
    <col min="22" max="22" width="11.7109375" style="37" customWidth="1"/>
    <col min="23" max="16384" width="9.140625" style="37"/>
  </cols>
  <sheetData>
    <row r="1" spans="1:22" ht="26.25">
      <c r="A1" s="227" t="s">
        <v>165</v>
      </c>
    </row>
    <row r="2" spans="1:22" ht="18">
      <c r="A2" s="32" t="s">
        <v>190</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s="106" customFormat="1" ht="16.5" customHeight="1">
      <c r="A4" s="542" t="s">
        <v>195</v>
      </c>
      <c r="B4" s="542"/>
      <c r="C4" s="542"/>
      <c r="D4" s="542"/>
      <c r="E4" s="542"/>
      <c r="F4" s="542"/>
      <c r="G4" s="542"/>
      <c r="H4" s="542"/>
      <c r="I4" s="542"/>
      <c r="J4" s="542"/>
      <c r="K4" s="542"/>
      <c r="L4" s="542"/>
      <c r="M4" s="542"/>
      <c r="N4" s="542"/>
      <c r="O4" s="542"/>
      <c r="P4" s="542"/>
      <c r="Q4" s="542"/>
      <c r="R4" s="542"/>
      <c r="S4" s="542"/>
      <c r="T4" s="542"/>
      <c r="U4" s="542"/>
      <c r="V4" s="542"/>
    </row>
    <row r="5" spans="1:22" s="106" customFormat="1" ht="16.5" customHeight="1">
      <c r="A5" s="542"/>
      <c r="B5" s="542"/>
      <c r="C5" s="542"/>
      <c r="D5" s="542"/>
      <c r="E5" s="542"/>
      <c r="F5" s="542"/>
      <c r="G5" s="542"/>
      <c r="H5" s="542"/>
      <c r="I5" s="542"/>
      <c r="J5" s="542"/>
      <c r="K5" s="542"/>
      <c r="L5" s="542"/>
      <c r="M5" s="542"/>
      <c r="N5" s="542"/>
      <c r="O5" s="542"/>
      <c r="P5" s="542"/>
      <c r="Q5" s="542"/>
      <c r="R5" s="542"/>
      <c r="S5" s="542"/>
      <c r="T5" s="542"/>
      <c r="U5" s="542"/>
      <c r="V5" s="542"/>
    </row>
    <row r="6" spans="1:22" ht="15" thickBot="1">
      <c r="A6" s="33"/>
      <c r="B6" s="96"/>
      <c r="C6" s="96"/>
      <c r="D6" s="96"/>
      <c r="E6" s="96"/>
      <c r="F6" s="96"/>
      <c r="G6" s="96"/>
      <c r="H6" s="96"/>
      <c r="I6" s="96"/>
      <c r="J6" s="96"/>
      <c r="K6" s="96"/>
      <c r="L6" s="96"/>
      <c r="M6" s="96"/>
      <c r="N6" s="96"/>
      <c r="O6" s="96"/>
      <c r="P6" s="96"/>
    </row>
    <row r="7" spans="1:22" ht="19.5" customHeight="1" thickBot="1">
      <c r="A7" s="540" t="s">
        <v>8</v>
      </c>
      <c r="B7" s="539" t="s">
        <v>13</v>
      </c>
      <c r="C7" s="537"/>
      <c r="D7" s="538"/>
      <c r="E7" s="539" t="s">
        <v>112</v>
      </c>
      <c r="F7" s="537"/>
      <c r="G7" s="538"/>
      <c r="H7" s="539" t="s">
        <v>114</v>
      </c>
      <c r="I7" s="537"/>
      <c r="J7" s="538"/>
      <c r="K7" s="539" t="s">
        <v>111</v>
      </c>
      <c r="L7" s="537"/>
      <c r="M7" s="538"/>
      <c r="N7" s="539" t="s">
        <v>113</v>
      </c>
      <c r="O7" s="537"/>
      <c r="P7" s="538"/>
      <c r="Q7" s="539" t="s">
        <v>115</v>
      </c>
      <c r="R7" s="537"/>
      <c r="S7" s="538"/>
      <c r="T7" s="539" t="s">
        <v>7</v>
      </c>
      <c r="U7" s="537"/>
      <c r="V7" s="538"/>
    </row>
    <row r="8" spans="1:22" ht="30" customHeight="1" thickBot="1">
      <c r="A8" s="541"/>
      <c r="B8" s="230" t="s">
        <v>150</v>
      </c>
      <c r="C8" s="231" t="s">
        <v>144</v>
      </c>
      <c r="D8" s="232" t="s">
        <v>164</v>
      </c>
      <c r="E8" s="230" t="s">
        <v>150</v>
      </c>
      <c r="F8" s="231" t="s">
        <v>144</v>
      </c>
      <c r="G8" s="232" t="s">
        <v>164</v>
      </c>
      <c r="H8" s="230" t="s">
        <v>150</v>
      </c>
      <c r="I8" s="231" t="s">
        <v>144</v>
      </c>
      <c r="J8" s="232" t="s">
        <v>164</v>
      </c>
      <c r="K8" s="230" t="s">
        <v>150</v>
      </c>
      <c r="L8" s="231" t="s">
        <v>144</v>
      </c>
      <c r="M8" s="232" t="s">
        <v>164</v>
      </c>
      <c r="N8" s="230" t="s">
        <v>150</v>
      </c>
      <c r="O8" s="231" t="s">
        <v>144</v>
      </c>
      <c r="P8" s="232" t="s">
        <v>164</v>
      </c>
      <c r="Q8" s="230" t="s">
        <v>150</v>
      </c>
      <c r="R8" s="231" t="s">
        <v>144</v>
      </c>
      <c r="S8" s="232" t="s">
        <v>164</v>
      </c>
      <c r="T8" s="230" t="s">
        <v>150</v>
      </c>
      <c r="U8" s="231" t="s">
        <v>144</v>
      </c>
      <c r="V8" s="232" t="s">
        <v>164</v>
      </c>
    </row>
    <row r="9" spans="1:22">
      <c r="A9" s="349">
        <v>2000</v>
      </c>
      <c r="B9" s="228">
        <v>10538</v>
      </c>
      <c r="C9" s="258">
        <v>133971</v>
      </c>
      <c r="D9" s="40">
        <f t="shared" ref="D9:D24" si="0">IF(C9=0, "NA", B9/C9)</f>
        <v>7.8658814220988124E-2</v>
      </c>
      <c r="E9" s="228">
        <v>1486</v>
      </c>
      <c r="F9" s="258">
        <v>21810</v>
      </c>
      <c r="G9" s="40">
        <f t="shared" ref="G9:G24" si="1">IF(F9=0, "NA", E9/F9)</f>
        <v>6.8133883539660711E-2</v>
      </c>
      <c r="H9" s="228"/>
      <c r="I9" s="258"/>
      <c r="J9" s="40" t="str">
        <f t="shared" ref="J9:J24" si="2">IF(I9=0, "NA", H9/I9)</f>
        <v>NA</v>
      </c>
      <c r="K9" s="228">
        <v>22</v>
      </c>
      <c r="L9" s="258">
        <v>257</v>
      </c>
      <c r="M9" s="40">
        <f t="shared" ref="M9:M24" si="3">IF(L9=0, "NA", K9/L9)</f>
        <v>8.5603112840466927E-2</v>
      </c>
      <c r="N9" s="228">
        <v>1</v>
      </c>
      <c r="O9" s="258">
        <v>11</v>
      </c>
      <c r="P9" s="40">
        <f t="shared" ref="P9:P24" si="4">IF(O9=0, "NA", N9/O9)</f>
        <v>9.0909090909090912E-2</v>
      </c>
      <c r="Q9" s="228"/>
      <c r="R9" s="258"/>
      <c r="S9" s="40"/>
      <c r="T9" s="228">
        <f>SUM(Q9,N9,K9,H9,E9,B9)</f>
        <v>12047</v>
      </c>
      <c r="U9" s="258">
        <f>SUM(R9,O9,L9,I9,F9,C9)</f>
        <v>156049</v>
      </c>
      <c r="V9" s="40">
        <f t="shared" ref="V9:V24" si="5">IF(U9=0, "NA", T9/U9)</f>
        <v>7.7200110221789311E-2</v>
      </c>
    </row>
    <row r="10" spans="1:22">
      <c r="A10" s="349">
        <v>2001</v>
      </c>
      <c r="B10" s="229">
        <v>10619</v>
      </c>
      <c r="C10" s="257">
        <v>150834</v>
      </c>
      <c r="D10" s="34">
        <f t="shared" si="0"/>
        <v>7.0401898776138006E-2</v>
      </c>
      <c r="E10" s="229">
        <v>1694</v>
      </c>
      <c r="F10" s="257">
        <v>25405</v>
      </c>
      <c r="G10" s="34">
        <f t="shared" si="1"/>
        <v>6.6679787443416655E-2</v>
      </c>
      <c r="H10" s="229"/>
      <c r="I10" s="257"/>
      <c r="J10" s="34" t="str">
        <f t="shared" si="2"/>
        <v>NA</v>
      </c>
      <c r="K10" s="229">
        <v>15</v>
      </c>
      <c r="L10" s="257">
        <v>224</v>
      </c>
      <c r="M10" s="34">
        <f t="shared" si="3"/>
        <v>6.6964285714285712E-2</v>
      </c>
      <c r="N10" s="229"/>
      <c r="O10" s="257"/>
      <c r="P10" s="34"/>
      <c r="Q10" s="229"/>
      <c r="R10" s="257"/>
      <c r="S10" s="34"/>
      <c r="T10" s="229">
        <f t="shared" ref="T10:U24" si="6">SUM(Q10,N10,K10,H10,E10,B10)</f>
        <v>12328</v>
      </c>
      <c r="U10" s="257">
        <f t="shared" si="6"/>
        <v>176463</v>
      </c>
      <c r="V10" s="34">
        <f t="shared" si="5"/>
        <v>6.986167071850756E-2</v>
      </c>
    </row>
    <row r="11" spans="1:22">
      <c r="A11" s="349">
        <v>2002</v>
      </c>
      <c r="B11" s="229">
        <v>10357</v>
      </c>
      <c r="C11" s="257">
        <v>178308</v>
      </c>
      <c r="D11" s="34">
        <f t="shared" si="0"/>
        <v>5.8084886825044306E-2</v>
      </c>
      <c r="E11" s="229">
        <v>1674</v>
      </c>
      <c r="F11" s="257">
        <v>31915</v>
      </c>
      <c r="G11" s="34">
        <f t="shared" si="1"/>
        <v>5.2451825160582798E-2</v>
      </c>
      <c r="H11" s="229"/>
      <c r="I11" s="257"/>
      <c r="J11" s="34" t="str">
        <f t="shared" si="2"/>
        <v>NA</v>
      </c>
      <c r="K11" s="229">
        <v>25</v>
      </c>
      <c r="L11" s="257">
        <v>395</v>
      </c>
      <c r="M11" s="34">
        <f t="shared" si="3"/>
        <v>6.3291139240506333E-2</v>
      </c>
      <c r="N11" s="229">
        <v>0</v>
      </c>
      <c r="O11" s="257">
        <v>2</v>
      </c>
      <c r="P11" s="34">
        <f t="shared" si="4"/>
        <v>0</v>
      </c>
      <c r="Q11" s="229"/>
      <c r="R11" s="257"/>
      <c r="S11" s="34"/>
      <c r="T11" s="229">
        <f t="shared" si="6"/>
        <v>12056</v>
      </c>
      <c r="U11" s="257">
        <f t="shared" si="6"/>
        <v>210620</v>
      </c>
      <c r="V11" s="34">
        <f t="shared" si="5"/>
        <v>5.7240527965055549E-2</v>
      </c>
    </row>
    <row r="12" spans="1:22">
      <c r="A12" s="349">
        <v>2003</v>
      </c>
      <c r="B12" s="229">
        <v>9460</v>
      </c>
      <c r="C12" s="257">
        <v>201526</v>
      </c>
      <c r="D12" s="34">
        <f t="shared" si="0"/>
        <v>4.694183380804462E-2</v>
      </c>
      <c r="E12" s="229">
        <v>1747</v>
      </c>
      <c r="F12" s="257">
        <v>36114</v>
      </c>
      <c r="G12" s="34">
        <f t="shared" si="1"/>
        <v>4.8374591571135848E-2</v>
      </c>
      <c r="H12" s="229"/>
      <c r="I12" s="257"/>
      <c r="J12" s="34" t="str">
        <f t="shared" si="2"/>
        <v>NA</v>
      </c>
      <c r="K12" s="229">
        <v>32</v>
      </c>
      <c r="L12" s="257">
        <v>472</v>
      </c>
      <c r="M12" s="34">
        <f t="shared" si="3"/>
        <v>6.7796610169491525E-2</v>
      </c>
      <c r="N12" s="229">
        <v>0</v>
      </c>
      <c r="O12" s="257">
        <v>3</v>
      </c>
      <c r="P12" s="34">
        <f t="shared" si="4"/>
        <v>0</v>
      </c>
      <c r="Q12" s="229"/>
      <c r="R12" s="257"/>
      <c r="S12" s="34"/>
      <c r="T12" s="229">
        <f t="shared" si="6"/>
        <v>11239</v>
      </c>
      <c r="U12" s="257">
        <f t="shared" si="6"/>
        <v>238115</v>
      </c>
      <c r="V12" s="34">
        <f t="shared" si="5"/>
        <v>4.7199882409759988E-2</v>
      </c>
    </row>
    <row r="13" spans="1:22">
      <c r="A13" s="349">
        <v>2004</v>
      </c>
      <c r="B13" s="229">
        <v>8129</v>
      </c>
      <c r="C13" s="257">
        <v>224061</v>
      </c>
      <c r="D13" s="34">
        <f t="shared" si="0"/>
        <v>3.6280298668666125E-2</v>
      </c>
      <c r="E13" s="229">
        <v>1694</v>
      </c>
      <c r="F13" s="257">
        <v>44367</v>
      </c>
      <c r="G13" s="34">
        <f t="shared" si="1"/>
        <v>3.8181531318322179E-2</v>
      </c>
      <c r="H13" s="229"/>
      <c r="I13" s="257"/>
      <c r="J13" s="34" t="str">
        <f t="shared" si="2"/>
        <v>NA</v>
      </c>
      <c r="K13" s="229">
        <v>7</v>
      </c>
      <c r="L13" s="257">
        <v>178</v>
      </c>
      <c r="M13" s="34">
        <f t="shared" si="3"/>
        <v>3.9325842696629212E-2</v>
      </c>
      <c r="N13" s="229">
        <v>0</v>
      </c>
      <c r="O13" s="257">
        <v>5</v>
      </c>
      <c r="P13" s="34">
        <f t="shared" si="4"/>
        <v>0</v>
      </c>
      <c r="Q13" s="229"/>
      <c r="R13" s="257"/>
      <c r="S13" s="34"/>
      <c r="T13" s="229">
        <f t="shared" si="6"/>
        <v>9830</v>
      </c>
      <c r="U13" s="257">
        <f t="shared" si="6"/>
        <v>268611</v>
      </c>
      <c r="V13" s="34">
        <f t="shared" si="5"/>
        <v>3.6595671807930427E-2</v>
      </c>
    </row>
    <row r="14" spans="1:22">
      <c r="A14" s="349">
        <v>2005</v>
      </c>
      <c r="B14" s="229">
        <v>7135</v>
      </c>
      <c r="C14" s="257">
        <v>241762</v>
      </c>
      <c r="D14" s="34">
        <f t="shared" si="0"/>
        <v>2.9512495760293182E-2</v>
      </c>
      <c r="E14" s="229">
        <v>1313</v>
      </c>
      <c r="F14" s="257">
        <v>42335</v>
      </c>
      <c r="G14" s="34">
        <f t="shared" si="1"/>
        <v>3.1014526987126492E-2</v>
      </c>
      <c r="H14" s="229"/>
      <c r="I14" s="257"/>
      <c r="J14" s="34" t="str">
        <f t="shared" si="2"/>
        <v>NA</v>
      </c>
      <c r="K14" s="229">
        <v>13</v>
      </c>
      <c r="L14" s="257">
        <v>328</v>
      </c>
      <c r="M14" s="34">
        <f t="shared" si="3"/>
        <v>3.9634146341463415E-2</v>
      </c>
      <c r="N14" s="229">
        <v>0</v>
      </c>
      <c r="O14" s="257">
        <v>10</v>
      </c>
      <c r="P14" s="34">
        <f t="shared" si="4"/>
        <v>0</v>
      </c>
      <c r="Q14" s="229"/>
      <c r="R14" s="257"/>
      <c r="S14" s="34"/>
      <c r="T14" s="229">
        <f t="shared" si="6"/>
        <v>8461</v>
      </c>
      <c r="U14" s="257">
        <f t="shared" si="6"/>
        <v>284435</v>
      </c>
      <c r="V14" s="34">
        <f t="shared" si="5"/>
        <v>2.9746690808093237E-2</v>
      </c>
    </row>
    <row r="15" spans="1:22">
      <c r="A15" s="349">
        <v>2006</v>
      </c>
      <c r="B15" s="229">
        <v>5680</v>
      </c>
      <c r="C15" s="257">
        <v>234159</v>
      </c>
      <c r="D15" s="34">
        <f t="shared" si="0"/>
        <v>2.4257021938084804E-2</v>
      </c>
      <c r="E15" s="229">
        <v>985</v>
      </c>
      <c r="F15" s="257">
        <v>38468</v>
      </c>
      <c r="G15" s="34">
        <f t="shared" si="1"/>
        <v>2.5605698242695228E-2</v>
      </c>
      <c r="H15" s="229"/>
      <c r="I15" s="257"/>
      <c r="J15" s="34" t="str">
        <f t="shared" si="2"/>
        <v>NA</v>
      </c>
      <c r="K15" s="229">
        <v>8</v>
      </c>
      <c r="L15" s="257">
        <v>314</v>
      </c>
      <c r="M15" s="34">
        <f t="shared" si="3"/>
        <v>2.5477707006369428E-2</v>
      </c>
      <c r="N15" s="229">
        <v>0</v>
      </c>
      <c r="O15" s="257">
        <v>19</v>
      </c>
      <c r="P15" s="34">
        <f t="shared" si="4"/>
        <v>0</v>
      </c>
      <c r="Q15" s="229"/>
      <c r="R15" s="257"/>
      <c r="S15" s="34"/>
      <c r="T15" s="229">
        <f t="shared" si="6"/>
        <v>6673</v>
      </c>
      <c r="U15" s="257">
        <f t="shared" si="6"/>
        <v>272960</v>
      </c>
      <c r="V15" s="34">
        <f t="shared" si="5"/>
        <v>2.4446805392731537E-2</v>
      </c>
    </row>
    <row r="16" spans="1:22">
      <c r="A16" s="349">
        <v>2007</v>
      </c>
      <c r="B16" s="229">
        <v>4101</v>
      </c>
      <c r="C16" s="257">
        <v>252470</v>
      </c>
      <c r="D16" s="34">
        <f t="shared" si="0"/>
        <v>1.6243514080880896E-2</v>
      </c>
      <c r="E16" s="229">
        <v>720</v>
      </c>
      <c r="F16" s="257">
        <v>37075</v>
      </c>
      <c r="G16" s="34">
        <f t="shared" si="1"/>
        <v>1.9420094403236682E-2</v>
      </c>
      <c r="H16" s="229"/>
      <c r="I16" s="257"/>
      <c r="J16" s="34" t="str">
        <f t="shared" si="2"/>
        <v>NA</v>
      </c>
      <c r="K16" s="229">
        <v>2</v>
      </c>
      <c r="L16" s="257">
        <v>68</v>
      </c>
      <c r="M16" s="34">
        <f t="shared" si="3"/>
        <v>2.9411764705882353E-2</v>
      </c>
      <c r="N16" s="229">
        <v>2</v>
      </c>
      <c r="O16" s="257">
        <v>23</v>
      </c>
      <c r="P16" s="34">
        <f t="shared" si="4"/>
        <v>8.6956521739130432E-2</v>
      </c>
      <c r="Q16" s="229">
        <v>240</v>
      </c>
      <c r="R16" s="257">
        <v>2691</v>
      </c>
      <c r="S16" s="34">
        <f t="shared" ref="S16:S24" si="7">IF(R16=0, "NA", Q16/R16)</f>
        <v>8.9186176142697887E-2</v>
      </c>
      <c r="T16" s="229">
        <f t="shared" si="6"/>
        <v>5065</v>
      </c>
      <c r="U16" s="257">
        <f t="shared" si="6"/>
        <v>292327</v>
      </c>
      <c r="V16" s="34">
        <f t="shared" si="5"/>
        <v>1.7326487118877149E-2</v>
      </c>
    </row>
    <row r="17" spans="1:23">
      <c r="A17" s="349">
        <v>2008</v>
      </c>
      <c r="B17" s="229">
        <v>2847</v>
      </c>
      <c r="C17" s="257">
        <v>242167</v>
      </c>
      <c r="D17" s="34">
        <f t="shared" si="0"/>
        <v>1.175634995684796E-2</v>
      </c>
      <c r="E17" s="229">
        <v>562</v>
      </c>
      <c r="F17" s="257">
        <v>37783</v>
      </c>
      <c r="G17" s="34">
        <f t="shared" si="1"/>
        <v>1.4874414419183231E-2</v>
      </c>
      <c r="H17" s="229">
        <v>268</v>
      </c>
      <c r="I17" s="257">
        <v>10532</v>
      </c>
      <c r="J17" s="34">
        <f t="shared" si="2"/>
        <v>2.544625902012913E-2</v>
      </c>
      <c r="K17" s="229">
        <v>4</v>
      </c>
      <c r="L17" s="257">
        <v>77</v>
      </c>
      <c r="M17" s="34">
        <f t="shared" si="3"/>
        <v>5.1948051948051951E-2</v>
      </c>
      <c r="N17" s="229">
        <v>0</v>
      </c>
      <c r="O17" s="257">
        <v>11</v>
      </c>
      <c r="P17" s="34">
        <f t="shared" si="4"/>
        <v>0</v>
      </c>
      <c r="Q17" s="229">
        <v>185</v>
      </c>
      <c r="R17" s="257">
        <v>3311</v>
      </c>
      <c r="S17" s="34">
        <f t="shared" si="7"/>
        <v>5.5874358199939599E-2</v>
      </c>
      <c r="T17" s="229">
        <f t="shared" si="6"/>
        <v>3866</v>
      </c>
      <c r="U17" s="257">
        <f t="shared" si="6"/>
        <v>293881</v>
      </c>
      <c r="V17" s="34">
        <f t="shared" si="5"/>
        <v>1.3154984500529127E-2</v>
      </c>
    </row>
    <row r="18" spans="1:23">
      <c r="A18" s="349">
        <v>2009</v>
      </c>
      <c r="B18" s="229">
        <v>1510</v>
      </c>
      <c r="C18" s="257">
        <v>193519</v>
      </c>
      <c r="D18" s="34">
        <f t="shared" si="0"/>
        <v>7.8028513996041731E-3</v>
      </c>
      <c r="E18" s="229">
        <v>210</v>
      </c>
      <c r="F18" s="257">
        <v>23113</v>
      </c>
      <c r="G18" s="34">
        <f t="shared" si="1"/>
        <v>9.0857958724527323E-3</v>
      </c>
      <c r="H18" s="229">
        <v>148</v>
      </c>
      <c r="I18" s="257">
        <v>6824</v>
      </c>
      <c r="J18" s="34">
        <f t="shared" si="2"/>
        <v>2.1688159437280186E-2</v>
      </c>
      <c r="K18" s="229">
        <v>58</v>
      </c>
      <c r="L18" s="257">
        <v>1165</v>
      </c>
      <c r="M18" s="34">
        <f t="shared" si="3"/>
        <v>4.978540772532189E-2</v>
      </c>
      <c r="N18" s="229">
        <v>3</v>
      </c>
      <c r="O18" s="257">
        <v>47</v>
      </c>
      <c r="P18" s="34">
        <f t="shared" si="4"/>
        <v>6.3829787234042548E-2</v>
      </c>
      <c r="Q18" s="229">
        <v>61</v>
      </c>
      <c r="R18" s="257">
        <v>1101</v>
      </c>
      <c r="S18" s="34">
        <f t="shared" si="7"/>
        <v>5.5404178019981834E-2</v>
      </c>
      <c r="T18" s="229">
        <f t="shared" si="6"/>
        <v>1990</v>
      </c>
      <c r="U18" s="257">
        <f t="shared" si="6"/>
        <v>225769</v>
      </c>
      <c r="V18" s="34">
        <f t="shared" si="5"/>
        <v>8.8143190606327707E-3</v>
      </c>
    </row>
    <row r="19" spans="1:23">
      <c r="A19" s="349">
        <v>2010</v>
      </c>
      <c r="B19" s="229">
        <v>1151</v>
      </c>
      <c r="C19" s="257">
        <v>236080</v>
      </c>
      <c r="D19" s="34">
        <f t="shared" si="0"/>
        <v>4.8754659437478818E-3</v>
      </c>
      <c r="E19" s="229">
        <v>192</v>
      </c>
      <c r="F19" s="257">
        <v>32960</v>
      </c>
      <c r="G19" s="34">
        <f t="shared" si="1"/>
        <v>5.8252427184466021E-3</v>
      </c>
      <c r="H19" s="229">
        <v>111</v>
      </c>
      <c r="I19" s="257">
        <v>6296</v>
      </c>
      <c r="J19" s="34">
        <f t="shared" si="2"/>
        <v>1.7630241423125793E-2</v>
      </c>
      <c r="K19" s="229">
        <v>74</v>
      </c>
      <c r="L19" s="257">
        <v>2295</v>
      </c>
      <c r="M19" s="34">
        <f t="shared" si="3"/>
        <v>3.2244008714596949E-2</v>
      </c>
      <c r="N19" s="229">
        <v>3</v>
      </c>
      <c r="O19" s="257">
        <v>73</v>
      </c>
      <c r="P19" s="34">
        <f t="shared" si="4"/>
        <v>4.1095890410958902E-2</v>
      </c>
      <c r="Q19" s="229">
        <v>33</v>
      </c>
      <c r="R19" s="257">
        <v>1151</v>
      </c>
      <c r="S19" s="34">
        <f t="shared" si="7"/>
        <v>2.8670721112076455E-2</v>
      </c>
      <c r="T19" s="229">
        <f t="shared" si="6"/>
        <v>1564</v>
      </c>
      <c r="U19" s="257">
        <f t="shared" si="6"/>
        <v>278855</v>
      </c>
      <c r="V19" s="34">
        <f t="shared" si="5"/>
        <v>5.6086496566315827E-3</v>
      </c>
    </row>
    <row r="20" spans="1:23">
      <c r="A20" s="349">
        <v>2011</v>
      </c>
      <c r="B20" s="229">
        <v>796</v>
      </c>
      <c r="C20" s="257">
        <v>248010</v>
      </c>
      <c r="D20" s="34">
        <f t="shared" si="0"/>
        <v>3.2095480020966896E-3</v>
      </c>
      <c r="E20" s="229">
        <v>134</v>
      </c>
      <c r="F20" s="257">
        <v>39948</v>
      </c>
      <c r="G20" s="34">
        <f t="shared" si="1"/>
        <v>3.3543606688695303E-3</v>
      </c>
      <c r="H20" s="229">
        <v>95</v>
      </c>
      <c r="I20" s="257">
        <v>9994</v>
      </c>
      <c r="J20" s="34">
        <f t="shared" si="2"/>
        <v>9.5057034220532317E-3</v>
      </c>
      <c r="K20" s="229">
        <v>44</v>
      </c>
      <c r="L20" s="257">
        <v>2400</v>
      </c>
      <c r="M20" s="34">
        <f t="shared" si="3"/>
        <v>1.8333333333333333E-2</v>
      </c>
      <c r="N20" s="229">
        <v>3</v>
      </c>
      <c r="O20" s="257">
        <v>130</v>
      </c>
      <c r="P20" s="34">
        <f t="shared" si="4"/>
        <v>2.3076923076923078E-2</v>
      </c>
      <c r="Q20" s="229">
        <v>136</v>
      </c>
      <c r="R20" s="257">
        <v>3056</v>
      </c>
      <c r="S20" s="34">
        <f t="shared" si="7"/>
        <v>4.4502617801047119E-2</v>
      </c>
      <c r="T20" s="229">
        <f t="shared" si="6"/>
        <v>1208</v>
      </c>
      <c r="U20" s="257">
        <f t="shared" si="6"/>
        <v>303538</v>
      </c>
      <c r="V20" s="34">
        <f t="shared" si="5"/>
        <v>3.9797323564100704E-3</v>
      </c>
    </row>
    <row r="21" spans="1:23">
      <c r="A21" s="349">
        <v>2012</v>
      </c>
      <c r="B21" s="229">
        <v>495</v>
      </c>
      <c r="C21" s="257">
        <v>261920</v>
      </c>
      <c r="D21" s="34">
        <f t="shared" si="0"/>
        <v>1.8898900427611485E-3</v>
      </c>
      <c r="E21" s="229">
        <v>94</v>
      </c>
      <c r="F21" s="257">
        <v>36549</v>
      </c>
      <c r="G21" s="34">
        <f t="shared" si="1"/>
        <v>2.5718897917863691E-3</v>
      </c>
      <c r="H21" s="229">
        <v>53</v>
      </c>
      <c r="I21" s="257">
        <v>9717</v>
      </c>
      <c r="J21" s="34">
        <f t="shared" si="2"/>
        <v>5.4543583410517653E-3</v>
      </c>
      <c r="K21" s="229">
        <v>29</v>
      </c>
      <c r="L21" s="257">
        <v>3046</v>
      </c>
      <c r="M21" s="34">
        <f t="shared" si="3"/>
        <v>9.5206828627708469E-3</v>
      </c>
      <c r="N21" s="229">
        <v>2</v>
      </c>
      <c r="O21" s="257">
        <v>149</v>
      </c>
      <c r="P21" s="34">
        <f t="shared" si="4"/>
        <v>1.3422818791946308E-2</v>
      </c>
      <c r="Q21" s="229">
        <v>48</v>
      </c>
      <c r="R21" s="257">
        <v>2433</v>
      </c>
      <c r="S21" s="34">
        <f t="shared" si="7"/>
        <v>1.9728729963008632E-2</v>
      </c>
      <c r="T21" s="229">
        <f t="shared" si="6"/>
        <v>721</v>
      </c>
      <c r="U21" s="257">
        <f t="shared" si="6"/>
        <v>313814</v>
      </c>
      <c r="V21" s="34">
        <f t="shared" si="5"/>
        <v>2.2975393067230909E-3</v>
      </c>
    </row>
    <row r="22" spans="1:23">
      <c r="A22" s="349">
        <v>2013</v>
      </c>
      <c r="B22" s="229">
        <v>305</v>
      </c>
      <c r="C22" s="257">
        <v>260037</v>
      </c>
      <c r="D22" s="34">
        <f t="shared" si="0"/>
        <v>1.1729100089602634E-3</v>
      </c>
      <c r="E22" s="229">
        <v>58</v>
      </c>
      <c r="F22" s="257">
        <v>37209</v>
      </c>
      <c r="G22" s="34">
        <f t="shared" si="1"/>
        <v>1.5587626649466526E-3</v>
      </c>
      <c r="H22" s="229">
        <v>21</v>
      </c>
      <c r="I22" s="257">
        <v>8042</v>
      </c>
      <c r="J22" s="34">
        <f t="shared" si="2"/>
        <v>2.6112907237005722E-3</v>
      </c>
      <c r="K22" s="229">
        <v>11</v>
      </c>
      <c r="L22" s="257">
        <v>2712</v>
      </c>
      <c r="M22" s="34">
        <f t="shared" si="3"/>
        <v>4.0560471976401179E-3</v>
      </c>
      <c r="N22" s="229">
        <v>0</v>
      </c>
      <c r="O22" s="257">
        <v>105</v>
      </c>
      <c r="P22" s="34">
        <f t="shared" si="4"/>
        <v>0</v>
      </c>
      <c r="Q22" s="229">
        <v>19</v>
      </c>
      <c r="R22" s="257">
        <v>1624</v>
      </c>
      <c r="S22" s="34">
        <f t="shared" si="7"/>
        <v>1.1699507389162561E-2</v>
      </c>
      <c r="T22" s="229">
        <f t="shared" si="6"/>
        <v>414</v>
      </c>
      <c r="U22" s="257">
        <f t="shared" si="6"/>
        <v>309729</v>
      </c>
      <c r="V22" s="34">
        <f t="shared" si="5"/>
        <v>1.3366523638406477E-3</v>
      </c>
    </row>
    <row r="23" spans="1:23">
      <c r="A23" s="349">
        <v>2014</v>
      </c>
      <c r="B23" s="229">
        <v>70</v>
      </c>
      <c r="C23" s="257">
        <v>60013</v>
      </c>
      <c r="D23" s="34">
        <f t="shared" si="0"/>
        <v>1.1664139436455435E-3</v>
      </c>
      <c r="E23" s="229">
        <v>15</v>
      </c>
      <c r="F23" s="257">
        <v>8683</v>
      </c>
      <c r="G23" s="34">
        <f t="shared" si="1"/>
        <v>1.7275135321893355E-3</v>
      </c>
      <c r="H23" s="229">
        <v>1</v>
      </c>
      <c r="I23" s="257">
        <v>1373</v>
      </c>
      <c r="J23" s="34">
        <f t="shared" si="2"/>
        <v>7.2833211944646763E-4</v>
      </c>
      <c r="K23" s="229">
        <v>4</v>
      </c>
      <c r="L23" s="257">
        <v>876</v>
      </c>
      <c r="M23" s="34">
        <f t="shared" si="3"/>
        <v>4.5662100456621002E-3</v>
      </c>
      <c r="N23" s="229">
        <v>2</v>
      </c>
      <c r="O23" s="257">
        <v>50</v>
      </c>
      <c r="P23" s="34">
        <f t="shared" si="4"/>
        <v>0.04</v>
      </c>
      <c r="Q23" s="229">
        <v>3</v>
      </c>
      <c r="R23" s="257">
        <v>328</v>
      </c>
      <c r="S23" s="34">
        <f t="shared" si="7"/>
        <v>9.1463414634146336E-3</v>
      </c>
      <c r="T23" s="229">
        <f t="shared" si="6"/>
        <v>95</v>
      </c>
      <c r="U23" s="257">
        <f t="shared" si="6"/>
        <v>71323</v>
      </c>
      <c r="V23" s="34">
        <f t="shared" si="5"/>
        <v>1.3319686496642037E-3</v>
      </c>
    </row>
    <row r="24" spans="1:23" ht="13.5" thickBot="1">
      <c r="A24" s="349">
        <v>2015</v>
      </c>
      <c r="B24" s="286">
        <v>1</v>
      </c>
      <c r="C24" s="295">
        <v>605</v>
      </c>
      <c r="D24" s="170">
        <f t="shared" si="0"/>
        <v>1.652892561983471E-3</v>
      </c>
      <c r="E24" s="286">
        <v>0</v>
      </c>
      <c r="F24" s="295">
        <v>58</v>
      </c>
      <c r="G24" s="170">
        <f t="shared" si="1"/>
        <v>0</v>
      </c>
      <c r="H24" s="286">
        <v>0</v>
      </c>
      <c r="I24" s="295">
        <v>37</v>
      </c>
      <c r="J24" s="170">
        <f t="shared" si="2"/>
        <v>0</v>
      </c>
      <c r="K24" s="286">
        <v>0</v>
      </c>
      <c r="L24" s="295">
        <v>5</v>
      </c>
      <c r="M24" s="170">
        <f t="shared" si="3"/>
        <v>0</v>
      </c>
      <c r="N24" s="286">
        <v>0</v>
      </c>
      <c r="O24" s="295">
        <v>1</v>
      </c>
      <c r="P24" s="170">
        <f t="shared" si="4"/>
        <v>0</v>
      </c>
      <c r="Q24" s="286">
        <v>0</v>
      </c>
      <c r="R24" s="295">
        <v>33</v>
      </c>
      <c r="S24" s="170">
        <f t="shared" si="7"/>
        <v>0</v>
      </c>
      <c r="T24" s="286">
        <f t="shared" si="6"/>
        <v>1</v>
      </c>
      <c r="U24" s="295">
        <f t="shared" si="6"/>
        <v>739</v>
      </c>
      <c r="V24" s="170">
        <f t="shared" si="5"/>
        <v>1.3531799729364006E-3</v>
      </c>
    </row>
    <row r="25" spans="1:23" ht="13.5" thickBot="1">
      <c r="A25" s="35" t="s">
        <v>7</v>
      </c>
      <c r="B25" s="115">
        <f>SUM(B9:B24)</f>
        <v>73194</v>
      </c>
      <c r="C25" s="169">
        <f>SUM(C9:C24)</f>
        <v>3119442</v>
      </c>
      <c r="D25" s="42">
        <f>B25/C25</f>
        <v>2.3463811797109869E-2</v>
      </c>
      <c r="E25" s="115">
        <f>SUM(E9:E24)</f>
        <v>12578</v>
      </c>
      <c r="F25" s="169">
        <f>SUM(F9:F24)</f>
        <v>493792</v>
      </c>
      <c r="G25" s="42">
        <f>E25/F25</f>
        <v>2.5472263625170112E-2</v>
      </c>
      <c r="H25" s="115">
        <f>SUM(H9:H24)</f>
        <v>697</v>
      </c>
      <c r="I25" s="169">
        <f>SUM(I9:I24)</f>
        <v>52815</v>
      </c>
      <c r="J25" s="42">
        <f>H25/I25</f>
        <v>1.3197008425636656E-2</v>
      </c>
      <c r="K25" s="115">
        <f>SUM(K9:K24)</f>
        <v>348</v>
      </c>
      <c r="L25" s="169">
        <f>SUM(L9:L24)</f>
        <v>14812</v>
      </c>
      <c r="M25" s="42">
        <f>K25/L25</f>
        <v>2.3494463948150149E-2</v>
      </c>
      <c r="N25" s="115">
        <f>SUM(N9:N24)</f>
        <v>16</v>
      </c>
      <c r="O25" s="169">
        <f>SUM(O9:O24)</f>
        <v>639</v>
      </c>
      <c r="P25" s="42">
        <f>N25/O25</f>
        <v>2.5039123630672927E-2</v>
      </c>
      <c r="Q25" s="115">
        <f>SUM(Q9:Q24)</f>
        <v>725</v>
      </c>
      <c r="R25" s="169">
        <f>SUM(R9:R24)</f>
        <v>15728</v>
      </c>
      <c r="S25" s="42">
        <f>Q25/R25</f>
        <v>4.6096134282807733E-2</v>
      </c>
      <c r="T25" s="115">
        <f>SUM(T9:T24)</f>
        <v>87558</v>
      </c>
      <c r="U25" s="169">
        <f>SUM(U9:U24)</f>
        <v>3697228</v>
      </c>
      <c r="V25" s="42">
        <f>T25/U25</f>
        <v>2.3682066672653133E-2</v>
      </c>
    </row>
    <row r="26" spans="1:23" s="237" customFormat="1">
      <c r="A26" s="222"/>
      <c r="B26" s="250"/>
      <c r="C26" s="250"/>
      <c r="D26" s="255"/>
      <c r="E26" s="250"/>
      <c r="F26" s="250"/>
      <c r="G26" s="255"/>
      <c r="H26" s="250"/>
      <c r="I26" s="250"/>
      <c r="J26" s="255"/>
      <c r="N26" s="250"/>
      <c r="O26" s="250"/>
      <c r="P26" s="255"/>
      <c r="Q26" s="250"/>
      <c r="R26" s="250"/>
      <c r="S26" s="255"/>
      <c r="T26" s="250"/>
      <c r="U26" s="250"/>
      <c r="V26" s="255"/>
    </row>
    <row r="27" spans="1:23">
      <c r="A27" s="181"/>
      <c r="T27" s="280"/>
      <c r="U27" s="280"/>
      <c r="V27" s="280"/>
    </row>
    <row r="28" spans="1:23">
      <c r="P28" s="373"/>
      <c r="Q28" s="237"/>
      <c r="R28" s="237"/>
      <c r="S28" s="237"/>
      <c r="T28" s="237"/>
      <c r="U28" s="237"/>
      <c r="V28" s="237"/>
      <c r="W28" s="237"/>
    </row>
    <row r="29" spans="1:23" ht="13.5" customHeight="1">
      <c r="P29" s="373"/>
      <c r="Q29" s="237"/>
      <c r="R29" s="237"/>
      <c r="S29" s="237"/>
      <c r="T29" s="237"/>
      <c r="U29" s="237"/>
      <c r="V29" s="237"/>
      <c r="W29" s="237"/>
    </row>
    <row r="30" spans="1:23">
      <c r="P30" s="373"/>
      <c r="Q30" s="237"/>
      <c r="R30" s="237"/>
      <c r="S30" s="237"/>
      <c r="T30" s="237"/>
      <c r="U30" s="237"/>
      <c r="V30" s="237"/>
      <c r="W30" s="237"/>
    </row>
    <row r="31" spans="1:23">
      <c r="P31" s="462"/>
      <c r="Q31" s="462"/>
      <c r="R31" s="462"/>
      <c r="S31" s="462"/>
      <c r="T31" s="462"/>
      <c r="U31" s="462"/>
      <c r="V31" s="462"/>
      <c r="W31" s="462"/>
    </row>
    <row r="32" spans="1:23">
      <c r="P32" s="461"/>
      <c r="Q32" s="461"/>
      <c r="R32" s="461"/>
      <c r="S32" s="463"/>
      <c r="T32" s="461"/>
      <c r="U32" s="461"/>
      <c r="V32" s="463"/>
      <c r="W32" s="463"/>
    </row>
    <row r="33" spans="16:26">
      <c r="P33" s="461"/>
      <c r="Q33" s="461"/>
      <c r="R33" s="461"/>
      <c r="S33" s="463"/>
      <c r="T33" s="461"/>
      <c r="U33" s="463"/>
      <c r="V33" s="463"/>
      <c r="W33" s="463"/>
      <c r="X33" s="237"/>
      <c r="Y33" s="237"/>
      <c r="Z33" s="237"/>
    </row>
    <row r="34" spans="16:26">
      <c r="P34" s="461"/>
      <c r="Q34" s="461"/>
      <c r="R34" s="461"/>
      <c r="S34" s="463"/>
      <c r="T34" s="461"/>
      <c r="U34" s="463"/>
      <c r="V34" s="463"/>
      <c r="W34" s="463"/>
      <c r="X34" s="370"/>
      <c r="Y34" s="370"/>
      <c r="Z34" s="237"/>
    </row>
    <row r="35" spans="16:26">
      <c r="P35" s="461"/>
      <c r="Q35" s="461"/>
      <c r="R35" s="461"/>
      <c r="S35" s="463"/>
      <c r="T35" s="461"/>
      <c r="U35" s="463"/>
      <c r="V35" s="463"/>
      <c r="W35" s="463"/>
      <c r="X35" s="372"/>
      <c r="Y35" s="372"/>
      <c r="Z35" s="237"/>
    </row>
    <row r="36" spans="16:26">
      <c r="P36" s="461"/>
      <c r="Q36" s="461"/>
      <c r="R36" s="461"/>
      <c r="S36" s="463"/>
      <c r="T36" s="461"/>
      <c r="U36" s="463"/>
      <c r="V36" s="463"/>
      <c r="W36" s="463"/>
      <c r="X36" s="372"/>
      <c r="Y36" s="372"/>
      <c r="Z36" s="237"/>
    </row>
    <row r="37" spans="16:26">
      <c r="P37" s="461"/>
      <c r="Q37" s="461"/>
      <c r="R37" s="461"/>
      <c r="S37" s="463"/>
      <c r="T37" s="461"/>
      <c r="U37" s="463"/>
      <c r="V37" s="463"/>
      <c r="W37" s="463"/>
      <c r="X37" s="372"/>
      <c r="Y37" s="372"/>
      <c r="Z37" s="237"/>
    </row>
    <row r="38" spans="16:26">
      <c r="P38" s="461"/>
      <c r="Q38" s="461"/>
      <c r="R38" s="461"/>
      <c r="S38" s="463"/>
      <c r="T38" s="461"/>
      <c r="U38" s="463"/>
      <c r="V38" s="463"/>
      <c r="W38" s="463"/>
      <c r="X38" s="372"/>
      <c r="Y38" s="372"/>
      <c r="Z38" s="237"/>
    </row>
    <row r="39" spans="16:26">
      <c r="P39" s="461"/>
      <c r="Q39" s="461"/>
      <c r="R39" s="461"/>
      <c r="S39" s="463"/>
      <c r="T39" s="461"/>
      <c r="U39" s="461"/>
      <c r="V39" s="461"/>
      <c r="W39" s="463"/>
      <c r="X39" s="372"/>
      <c r="Y39" s="372"/>
      <c r="Z39" s="237"/>
    </row>
    <row r="40" spans="16:26">
      <c r="P40" s="461"/>
      <c r="Q40" s="461"/>
      <c r="R40" s="461"/>
      <c r="S40" s="461"/>
      <c r="T40" s="461"/>
      <c r="U40" s="463"/>
      <c r="V40" s="461"/>
      <c r="W40" s="463"/>
      <c r="X40" s="372"/>
      <c r="Y40" s="372"/>
      <c r="Z40" s="237"/>
    </row>
    <row r="41" spans="16:26">
      <c r="P41" s="461"/>
      <c r="Q41" s="461"/>
      <c r="R41" s="461"/>
      <c r="S41" s="461"/>
      <c r="T41" s="461"/>
      <c r="U41" s="461"/>
      <c r="V41" s="461"/>
      <c r="W41" s="463"/>
      <c r="X41" s="372"/>
      <c r="Y41" s="372"/>
      <c r="Z41" s="237"/>
    </row>
    <row r="42" spans="16:26">
      <c r="P42" s="461"/>
      <c r="Q42" s="461"/>
      <c r="R42" s="461"/>
      <c r="S42" s="461"/>
      <c r="T42" s="461"/>
      <c r="U42" s="461"/>
      <c r="V42" s="461"/>
      <c r="W42" s="463"/>
      <c r="X42" s="372"/>
      <c r="Y42" s="372"/>
      <c r="Z42" s="237"/>
    </row>
    <row r="43" spans="16:26">
      <c r="P43" s="461"/>
      <c r="Q43" s="461"/>
      <c r="R43" s="461"/>
      <c r="S43" s="461"/>
      <c r="T43" s="461"/>
      <c r="U43" s="461"/>
      <c r="V43" s="461"/>
      <c r="W43" s="463"/>
      <c r="X43" s="371"/>
      <c r="Y43" s="371"/>
      <c r="Z43" s="237"/>
    </row>
    <row r="44" spans="16:26">
      <c r="P44" s="461"/>
      <c r="Q44" s="461"/>
      <c r="R44" s="461"/>
      <c r="S44" s="461"/>
      <c r="T44" s="461"/>
      <c r="U44" s="461"/>
      <c r="V44" s="461"/>
      <c r="W44" s="463"/>
      <c r="X44" s="371"/>
      <c r="Y44" s="371"/>
      <c r="Z44" s="237"/>
    </row>
    <row r="45" spans="16:26">
      <c r="P45" s="461"/>
      <c r="Q45" s="461"/>
      <c r="R45" s="461"/>
      <c r="S45" s="461"/>
      <c r="T45" s="461"/>
      <c r="U45" s="463"/>
      <c r="V45" s="461"/>
      <c r="W45" s="463"/>
      <c r="X45" s="371"/>
      <c r="Y45" s="371"/>
      <c r="Z45" s="237"/>
    </row>
    <row r="46" spans="16:26">
      <c r="P46" s="461"/>
      <c r="Q46" s="461"/>
      <c r="R46" s="461"/>
      <c r="S46" s="461"/>
      <c r="T46" s="461"/>
      <c r="U46" s="461"/>
      <c r="V46" s="461"/>
      <c r="W46" s="463"/>
      <c r="X46" s="371"/>
      <c r="Y46" s="371"/>
      <c r="Z46" s="237"/>
    </row>
    <row r="47" spans="16:26">
      <c r="P47" s="461"/>
      <c r="Q47" s="461"/>
      <c r="R47" s="463"/>
      <c r="S47" s="463"/>
      <c r="T47" s="463"/>
      <c r="U47" s="463"/>
      <c r="V47" s="463"/>
      <c r="W47" s="463"/>
      <c r="X47" s="371"/>
      <c r="Y47" s="371"/>
      <c r="Z47" s="237"/>
    </row>
    <row r="48" spans="16:26">
      <c r="P48" s="373"/>
      <c r="Q48" s="237"/>
      <c r="R48" s="371"/>
      <c r="S48" s="371"/>
      <c r="T48" s="371"/>
      <c r="U48" s="371"/>
      <c r="V48" s="371"/>
      <c r="W48" s="371"/>
      <c r="X48" s="371"/>
      <c r="Y48" s="371"/>
      <c r="Z48" s="237"/>
    </row>
    <row r="49" spans="16:26">
      <c r="P49" s="373"/>
      <c r="Q49" s="237"/>
      <c r="R49" s="371"/>
      <c r="S49" s="371"/>
      <c r="T49" s="371"/>
      <c r="U49" s="371"/>
      <c r="V49" s="371"/>
      <c r="W49" s="371"/>
      <c r="X49" s="371"/>
      <c r="Y49" s="371"/>
      <c r="Z49" s="237"/>
    </row>
    <row r="50" spans="16:26">
      <c r="P50" s="373"/>
      <c r="Q50" s="237"/>
      <c r="R50" s="371"/>
      <c r="S50" s="372"/>
      <c r="T50" s="372"/>
      <c r="U50" s="371"/>
      <c r="V50" s="371"/>
      <c r="W50" s="371"/>
      <c r="X50" s="371"/>
      <c r="Y50" s="371"/>
      <c r="Z50" s="237"/>
    </row>
    <row r="51" spans="16:26">
      <c r="P51" s="373"/>
      <c r="Q51" s="237"/>
      <c r="R51" s="371"/>
      <c r="S51" s="372"/>
      <c r="T51" s="372"/>
      <c r="U51" s="372"/>
      <c r="V51" s="372"/>
      <c r="W51" s="371"/>
      <c r="X51" s="372"/>
      <c r="Y51" s="372"/>
      <c r="Z51" s="237"/>
    </row>
    <row r="52" spans="16:26">
      <c r="P52" s="373"/>
      <c r="Q52" s="237"/>
      <c r="R52" s="237"/>
      <c r="S52" s="237"/>
      <c r="T52" s="237"/>
      <c r="U52" s="237"/>
      <c r="V52" s="237"/>
      <c r="W52" s="237"/>
      <c r="X52" s="237"/>
      <c r="Y52" s="237"/>
      <c r="Z52" s="237"/>
    </row>
    <row r="53" spans="16:26">
      <c r="P53" s="373"/>
      <c r="Q53" s="237"/>
      <c r="R53" s="237"/>
      <c r="S53" s="237"/>
      <c r="T53" s="237"/>
      <c r="U53" s="237"/>
      <c r="V53" s="237"/>
      <c r="W53" s="237"/>
      <c r="X53" s="237"/>
      <c r="Y53" s="237"/>
      <c r="Z53" s="237"/>
    </row>
    <row r="54" spans="16:26" ht="13.5" customHeight="1">
      <c r="P54" s="373"/>
      <c r="Q54" s="237"/>
      <c r="R54" s="237"/>
      <c r="S54" s="237"/>
      <c r="T54" s="237"/>
      <c r="U54" s="237"/>
      <c r="V54" s="237"/>
      <c r="W54" s="237"/>
      <c r="X54" s="237"/>
      <c r="Y54" s="237"/>
      <c r="Z54" s="237"/>
    </row>
    <row r="55" spans="16:26">
      <c r="P55" s="373"/>
      <c r="Q55" s="237"/>
      <c r="R55" s="237"/>
      <c r="S55" s="237"/>
      <c r="T55" s="237"/>
      <c r="U55" s="237"/>
      <c r="V55" s="237"/>
      <c r="W55" s="237"/>
      <c r="X55" s="237"/>
      <c r="Y55" s="237"/>
      <c r="Z55" s="237"/>
    </row>
    <row r="56" spans="16:26">
      <c r="P56" s="373"/>
      <c r="Q56" s="237"/>
      <c r="R56" s="237"/>
      <c r="S56" s="237"/>
      <c r="T56" s="237"/>
      <c r="U56" s="237"/>
      <c r="V56" s="237"/>
      <c r="W56" s="237"/>
      <c r="X56" s="237"/>
      <c r="Y56" s="237"/>
      <c r="Z56" s="237"/>
    </row>
    <row r="57" spans="16:26">
      <c r="P57" s="373"/>
      <c r="Q57" s="237"/>
      <c r="R57" s="315"/>
      <c r="S57" s="237"/>
      <c r="T57" s="237"/>
      <c r="U57" s="237"/>
      <c r="V57" s="237"/>
      <c r="W57" s="237"/>
      <c r="X57" s="237"/>
      <c r="Y57" s="237"/>
      <c r="Z57" s="237"/>
    </row>
    <row r="58" spans="16:26">
      <c r="P58" s="373"/>
      <c r="Q58" s="237"/>
      <c r="R58" s="374"/>
      <c r="S58" s="374"/>
      <c r="T58" s="374"/>
      <c r="U58" s="374"/>
      <c r="V58" s="374"/>
      <c r="W58" s="374"/>
      <c r="X58" s="374"/>
      <c r="Y58" s="374"/>
      <c r="Z58" s="237"/>
    </row>
    <row r="59" spans="16:26">
      <c r="P59" s="373"/>
      <c r="Q59" s="237"/>
      <c r="R59" s="375"/>
      <c r="S59" s="376"/>
      <c r="T59" s="376"/>
      <c r="U59" s="375"/>
      <c r="V59" s="375"/>
      <c r="W59" s="375"/>
      <c r="X59" s="376"/>
      <c r="Y59" s="376"/>
      <c r="Z59" s="237"/>
    </row>
    <row r="60" spans="16:26">
      <c r="P60" s="373"/>
      <c r="Q60" s="237"/>
      <c r="R60" s="375"/>
      <c r="S60" s="375"/>
      <c r="T60" s="376"/>
      <c r="U60" s="375"/>
      <c r="V60" s="375"/>
      <c r="W60" s="375"/>
      <c r="X60" s="376"/>
      <c r="Y60" s="376"/>
      <c r="Z60" s="237"/>
    </row>
    <row r="61" spans="16:26">
      <c r="P61" s="373"/>
      <c r="Q61" s="237"/>
      <c r="R61" s="375"/>
      <c r="S61" s="376"/>
      <c r="T61" s="376"/>
      <c r="U61" s="375"/>
      <c r="V61" s="375"/>
      <c r="W61" s="375"/>
      <c r="X61" s="376"/>
      <c r="Y61" s="376"/>
      <c r="Z61" s="237"/>
    </row>
    <row r="62" spans="16:26">
      <c r="P62" s="373"/>
      <c r="Q62" s="237"/>
      <c r="R62" s="375"/>
      <c r="S62" s="375"/>
      <c r="T62" s="376"/>
      <c r="U62" s="375"/>
      <c r="V62" s="375"/>
      <c r="W62" s="375"/>
      <c r="X62" s="376"/>
      <c r="Y62" s="376"/>
      <c r="Z62" s="237"/>
    </row>
    <row r="63" spans="16:26">
      <c r="P63" s="373"/>
      <c r="Q63" s="237"/>
      <c r="R63" s="375"/>
      <c r="S63" s="376"/>
      <c r="T63" s="376"/>
      <c r="U63" s="375"/>
      <c r="V63" s="375"/>
      <c r="W63" s="375"/>
      <c r="X63" s="376"/>
      <c r="Y63" s="376"/>
      <c r="Z63" s="237"/>
    </row>
    <row r="64" spans="16:26">
      <c r="P64" s="373"/>
      <c r="Q64" s="237"/>
      <c r="R64" s="375"/>
      <c r="S64" s="375"/>
      <c r="T64" s="376"/>
      <c r="U64" s="375"/>
      <c r="V64" s="375"/>
      <c r="W64" s="375"/>
      <c r="X64" s="376"/>
      <c r="Y64" s="376"/>
      <c r="Z64" s="237"/>
    </row>
    <row r="65" spans="16:26">
      <c r="P65" s="373"/>
      <c r="Q65" s="237"/>
      <c r="R65" s="375"/>
      <c r="S65" s="375"/>
      <c r="T65" s="376"/>
      <c r="U65" s="375"/>
      <c r="V65" s="375"/>
      <c r="W65" s="375"/>
      <c r="X65" s="376"/>
      <c r="Y65" s="376"/>
      <c r="Z65" s="237"/>
    </row>
    <row r="66" spans="16:26">
      <c r="P66" s="373"/>
      <c r="Q66" s="237"/>
      <c r="R66" s="375"/>
      <c r="S66" s="375"/>
      <c r="T66" s="375"/>
      <c r="U66" s="375"/>
      <c r="V66" s="375"/>
      <c r="W66" s="375"/>
      <c r="X66" s="376"/>
      <c r="Y66" s="376"/>
      <c r="Z66" s="237"/>
    </row>
    <row r="67" spans="16:26" ht="12.75" customHeight="1">
      <c r="P67" s="373"/>
      <c r="Q67" s="237"/>
      <c r="R67" s="375"/>
      <c r="S67" s="375"/>
      <c r="T67" s="375"/>
      <c r="U67" s="375"/>
      <c r="V67" s="375"/>
      <c r="W67" s="375"/>
      <c r="X67" s="375"/>
      <c r="Y67" s="376"/>
      <c r="Z67" s="237"/>
    </row>
    <row r="68" spans="16:26" ht="12.75" customHeight="1">
      <c r="P68" s="373"/>
      <c r="Q68" s="237"/>
      <c r="R68" s="375"/>
      <c r="S68" s="375"/>
      <c r="T68" s="375"/>
      <c r="U68" s="375"/>
      <c r="V68" s="375"/>
      <c r="W68" s="375"/>
      <c r="X68" s="375"/>
      <c r="Y68" s="375"/>
      <c r="Z68" s="237"/>
    </row>
    <row r="69" spans="16:26" ht="12.75" customHeight="1">
      <c r="P69" s="373"/>
      <c r="Q69" s="237"/>
      <c r="R69" s="375"/>
      <c r="S69" s="375"/>
      <c r="T69" s="376"/>
      <c r="U69" s="375"/>
      <c r="V69" s="375"/>
      <c r="W69" s="375"/>
      <c r="X69" s="375"/>
      <c r="Y69" s="375"/>
      <c r="Z69" s="237"/>
    </row>
    <row r="70" spans="16:26" ht="12.75" customHeight="1">
      <c r="P70" s="237"/>
      <c r="Q70" s="237"/>
      <c r="R70" s="375"/>
      <c r="S70" s="375"/>
      <c r="T70" s="376"/>
      <c r="U70" s="375"/>
      <c r="V70" s="375"/>
      <c r="W70" s="375"/>
      <c r="X70" s="375"/>
      <c r="Y70" s="375"/>
      <c r="Z70" s="237"/>
    </row>
    <row r="71" spans="16:26" ht="12.75" customHeight="1">
      <c r="P71" s="237"/>
      <c r="Q71" s="237"/>
      <c r="R71" s="375"/>
      <c r="S71" s="375"/>
      <c r="T71" s="376"/>
      <c r="U71" s="375"/>
      <c r="V71" s="375"/>
      <c r="W71" s="375"/>
      <c r="X71" s="375"/>
      <c r="Y71" s="375"/>
      <c r="Z71" s="237"/>
    </row>
    <row r="72" spans="16:26" ht="12.75" customHeight="1">
      <c r="P72" s="237"/>
      <c r="Q72" s="237"/>
      <c r="R72" s="375"/>
      <c r="S72" s="375"/>
      <c r="T72" s="375"/>
      <c r="U72" s="375"/>
      <c r="V72" s="375"/>
      <c r="W72" s="375"/>
      <c r="X72" s="375"/>
      <c r="Y72" s="375"/>
      <c r="Z72" s="237"/>
    </row>
    <row r="73" spans="16:26" ht="12.75" customHeight="1">
      <c r="P73" s="237"/>
      <c r="Q73" s="237"/>
      <c r="R73" s="375"/>
      <c r="S73" s="376"/>
      <c r="T73" s="376"/>
      <c r="U73" s="375"/>
      <c r="V73" s="375"/>
      <c r="W73" s="375"/>
      <c r="X73" s="376"/>
      <c r="Y73" s="375"/>
      <c r="Z73" s="237"/>
    </row>
    <row r="74" spans="16:26" ht="12.75" customHeight="1">
      <c r="P74" s="237"/>
      <c r="Q74" s="237"/>
      <c r="R74" s="237"/>
      <c r="S74" s="237"/>
      <c r="T74" s="237"/>
      <c r="U74" s="237"/>
      <c r="V74" s="237"/>
      <c r="W74" s="237"/>
      <c r="X74" s="237"/>
      <c r="Y74" s="237"/>
      <c r="Z74" s="237"/>
    </row>
    <row r="75" spans="16:26">
      <c r="P75" s="237"/>
      <c r="Q75" s="237"/>
      <c r="R75" s="237"/>
      <c r="S75" s="237"/>
      <c r="T75" s="237"/>
      <c r="U75" s="237"/>
      <c r="V75" s="237"/>
      <c r="W75" s="237"/>
    </row>
    <row r="76" spans="16:26">
      <c r="P76" s="237"/>
      <c r="Q76" s="237"/>
      <c r="R76" s="237"/>
      <c r="S76" s="237"/>
      <c r="T76" s="237"/>
      <c r="U76" s="237"/>
      <c r="V76" s="237"/>
      <c r="W76" s="237"/>
    </row>
    <row r="77" spans="16:26">
      <c r="P77" s="237"/>
      <c r="Q77" s="237"/>
      <c r="R77" s="237"/>
      <c r="S77" s="237"/>
      <c r="T77" s="237"/>
      <c r="U77" s="237"/>
      <c r="V77" s="237"/>
      <c r="W77" s="237"/>
    </row>
    <row r="78" spans="16:26">
      <c r="P78" s="237"/>
      <c r="Q78" s="237"/>
      <c r="R78" s="237"/>
      <c r="S78" s="237"/>
      <c r="T78" s="237"/>
      <c r="U78" s="237"/>
      <c r="V78" s="237"/>
      <c r="W78" s="237"/>
    </row>
    <row r="79" spans="16:26">
      <c r="P79" s="237"/>
      <c r="Q79" s="237"/>
      <c r="R79" s="237"/>
      <c r="S79" s="237"/>
      <c r="T79" s="237"/>
      <c r="U79" s="237"/>
      <c r="V79" s="237"/>
      <c r="W79" s="237"/>
    </row>
    <row r="80" spans="16:26">
      <c r="P80" s="237"/>
      <c r="Q80" s="237"/>
      <c r="R80" s="237"/>
      <c r="S80" s="237"/>
      <c r="T80" s="237"/>
      <c r="U80" s="237"/>
      <c r="V80" s="237"/>
      <c r="W80" s="237"/>
    </row>
    <row r="81" spans="16:23">
      <c r="P81" s="237"/>
      <c r="Q81" s="237"/>
      <c r="R81" s="237"/>
      <c r="S81" s="237"/>
      <c r="T81" s="237"/>
      <c r="U81" s="237"/>
      <c r="V81" s="237"/>
      <c r="W81" s="237"/>
    </row>
    <row r="82" spans="16:23">
      <c r="P82" s="237"/>
      <c r="Q82" s="237"/>
      <c r="R82" s="237"/>
      <c r="S82" s="237"/>
      <c r="T82" s="237"/>
      <c r="U82" s="237"/>
      <c r="V82" s="237"/>
      <c r="W82" s="237"/>
    </row>
    <row r="83" spans="16:23">
      <c r="P83" s="237"/>
      <c r="Q83" s="237"/>
      <c r="R83" s="237"/>
      <c r="S83" s="237"/>
      <c r="T83" s="237"/>
      <c r="U83" s="237"/>
      <c r="V83" s="237"/>
      <c r="W83" s="237"/>
    </row>
    <row r="84" spans="16:23">
      <c r="P84" s="237"/>
      <c r="Q84" s="237"/>
      <c r="R84" s="237"/>
      <c r="S84" s="237"/>
      <c r="T84" s="237"/>
      <c r="U84" s="237"/>
      <c r="V84" s="237"/>
      <c r="W84" s="237"/>
    </row>
    <row r="85" spans="16:23">
      <c r="P85" s="237"/>
      <c r="Q85" s="237"/>
      <c r="R85" s="237"/>
      <c r="S85" s="237"/>
      <c r="T85" s="237"/>
      <c r="U85" s="237"/>
      <c r="V85" s="237"/>
      <c r="W85" s="237"/>
    </row>
    <row r="86" spans="16:23">
      <c r="P86" s="237"/>
      <c r="Q86" s="237"/>
      <c r="R86" s="237"/>
      <c r="S86" s="237"/>
      <c r="T86" s="237"/>
      <c r="U86" s="237"/>
      <c r="V86" s="237"/>
      <c r="W86" s="237"/>
    </row>
    <row r="87" spans="16:23">
      <c r="P87" s="237"/>
      <c r="Q87" s="237"/>
      <c r="R87" s="237"/>
      <c r="S87" s="237"/>
      <c r="T87" s="237"/>
      <c r="U87" s="237"/>
      <c r="V87" s="237"/>
      <c r="W87" s="237"/>
    </row>
    <row r="88" spans="16:23">
      <c r="P88" s="237"/>
      <c r="Q88" s="237"/>
      <c r="R88" s="237"/>
      <c r="S88" s="237"/>
      <c r="T88" s="237"/>
      <c r="U88" s="237"/>
      <c r="V88" s="237"/>
      <c r="W88" s="237"/>
    </row>
    <row r="89" spans="16:23">
      <c r="P89" s="37"/>
      <c r="R89" s="237"/>
      <c r="S89" s="237"/>
      <c r="T89" s="237"/>
      <c r="U89" s="237"/>
      <c r="V89" s="237"/>
      <c r="W89" s="237"/>
    </row>
    <row r="90" spans="16:23">
      <c r="P90" s="37"/>
      <c r="R90" s="237"/>
      <c r="S90" s="237"/>
      <c r="T90" s="237"/>
      <c r="U90" s="237"/>
      <c r="V90" s="237"/>
      <c r="W90" s="237"/>
    </row>
    <row r="91" spans="16:23">
      <c r="P91" s="37"/>
      <c r="R91" s="237"/>
      <c r="S91" s="237"/>
      <c r="T91" s="237"/>
      <c r="U91" s="237"/>
      <c r="V91" s="237"/>
      <c r="W91" s="237"/>
    </row>
    <row r="92" spans="16:23">
      <c r="P92" s="37"/>
      <c r="R92" s="237"/>
      <c r="S92" s="237"/>
      <c r="T92" s="237"/>
      <c r="U92" s="237"/>
      <c r="V92" s="237"/>
      <c r="W92" s="237"/>
    </row>
    <row r="93" spans="16:23">
      <c r="P93" s="37"/>
      <c r="R93" s="237"/>
      <c r="S93" s="237"/>
      <c r="T93" s="237"/>
      <c r="U93" s="237"/>
      <c r="V93" s="237"/>
      <c r="W93" s="237"/>
    </row>
    <row r="94" spans="16:23">
      <c r="P94" s="37"/>
      <c r="R94" s="237"/>
      <c r="S94" s="237"/>
      <c r="T94" s="237"/>
      <c r="U94" s="237"/>
      <c r="V94" s="237"/>
      <c r="W94" s="237"/>
    </row>
    <row r="95" spans="16:23">
      <c r="P95" s="37"/>
      <c r="R95" s="237"/>
      <c r="S95" s="237"/>
      <c r="T95" s="237"/>
      <c r="U95" s="237"/>
      <c r="V95" s="237"/>
      <c r="W95" s="237"/>
    </row>
    <row r="96" spans="16:23">
      <c r="P96" s="37"/>
      <c r="R96" s="237"/>
      <c r="S96" s="237"/>
      <c r="T96" s="237"/>
      <c r="U96" s="237"/>
      <c r="V96" s="237"/>
      <c r="W96" s="237"/>
    </row>
    <row r="97" spans="1:23">
      <c r="P97" s="37"/>
      <c r="R97" s="237"/>
      <c r="S97" s="237"/>
      <c r="T97" s="237"/>
      <c r="U97" s="237"/>
      <c r="V97" s="237"/>
      <c r="W97" s="237"/>
    </row>
    <row r="98" spans="1:23">
      <c r="P98" s="37"/>
      <c r="R98" s="237"/>
      <c r="S98" s="237"/>
      <c r="T98" s="237"/>
      <c r="U98" s="237"/>
      <c r="V98" s="237"/>
      <c r="W98" s="237"/>
    </row>
    <row r="99" spans="1:23">
      <c r="P99" s="37"/>
      <c r="R99" s="237"/>
      <c r="S99" s="237"/>
      <c r="T99" s="237"/>
      <c r="U99" s="237"/>
      <c r="V99" s="237"/>
      <c r="W99" s="237"/>
    </row>
    <row r="100" spans="1:23">
      <c r="P100" s="37"/>
      <c r="R100" s="237"/>
      <c r="S100" s="237"/>
      <c r="T100" s="237"/>
      <c r="U100" s="237"/>
      <c r="V100" s="237"/>
      <c r="W100" s="237"/>
    </row>
    <row r="101" spans="1:23">
      <c r="P101" s="37"/>
      <c r="R101" s="237"/>
      <c r="S101" s="237"/>
      <c r="T101" s="237"/>
      <c r="U101" s="237"/>
      <c r="V101" s="237"/>
      <c r="W101" s="237"/>
    </row>
    <row r="102" spans="1:23" ht="14.25">
      <c r="A102" s="107"/>
      <c r="B102" s="107"/>
      <c r="C102" s="107"/>
      <c r="D102" s="107"/>
      <c r="E102" s="107"/>
      <c r="F102" s="107"/>
      <c r="G102" s="107"/>
      <c r="H102" s="107"/>
      <c r="I102" s="107"/>
      <c r="J102" s="107"/>
      <c r="K102" s="107"/>
      <c r="L102" s="107"/>
      <c r="M102" s="107"/>
      <c r="N102" s="107"/>
      <c r="O102" s="107"/>
      <c r="P102" s="37"/>
      <c r="R102" s="237"/>
      <c r="S102" s="237"/>
      <c r="T102" s="237"/>
      <c r="U102" s="237"/>
      <c r="V102" s="237"/>
      <c r="W102" s="237"/>
    </row>
    <row r="103" spans="1:23">
      <c r="P103" s="37"/>
    </row>
    <row r="113" spans="6:16">
      <c r="F113" s="37"/>
      <c r="G113" s="37"/>
      <c r="H113" s="37"/>
      <c r="I113" s="37"/>
      <c r="J113" s="37"/>
      <c r="K113" s="37"/>
      <c r="L113" s="37"/>
      <c r="M113" s="37"/>
      <c r="N113" s="37"/>
      <c r="O113" s="37"/>
      <c r="P113" s="37"/>
    </row>
    <row r="114" spans="6:16">
      <c r="F114" s="37"/>
      <c r="G114" s="37"/>
      <c r="H114" s="37"/>
      <c r="I114" s="37"/>
      <c r="J114" s="37"/>
      <c r="K114" s="37"/>
      <c r="L114" s="37"/>
      <c r="M114" s="37"/>
      <c r="N114" s="37"/>
      <c r="O114" s="37"/>
      <c r="P114" s="37"/>
    </row>
    <row r="115" spans="6:16">
      <c r="F115" s="37"/>
      <c r="G115" s="37"/>
      <c r="H115" s="37"/>
      <c r="I115" s="37"/>
      <c r="J115" s="37"/>
      <c r="K115" s="37"/>
      <c r="L115" s="37"/>
      <c r="M115" s="37"/>
      <c r="N115" s="37"/>
      <c r="O115" s="37"/>
      <c r="P115" s="37"/>
    </row>
    <row r="116" spans="6:16">
      <c r="F116" s="37"/>
      <c r="G116" s="37"/>
      <c r="H116" s="37"/>
      <c r="I116" s="37"/>
      <c r="J116" s="37"/>
      <c r="K116" s="37"/>
      <c r="L116" s="37"/>
      <c r="M116" s="37"/>
      <c r="N116" s="37"/>
      <c r="O116" s="37"/>
      <c r="P116" s="37"/>
    </row>
    <row r="117" spans="6:16">
      <c r="F117" s="37"/>
      <c r="G117" s="37"/>
      <c r="H117" s="37"/>
      <c r="I117" s="37"/>
      <c r="J117" s="37"/>
      <c r="K117" s="37"/>
      <c r="L117" s="37"/>
      <c r="M117" s="37"/>
      <c r="N117" s="37"/>
      <c r="O117" s="37"/>
      <c r="P117" s="37"/>
    </row>
    <row r="118" spans="6:16">
      <c r="F118" s="37"/>
      <c r="G118" s="37"/>
      <c r="H118" s="37"/>
      <c r="I118" s="37"/>
      <c r="J118" s="37"/>
      <c r="K118" s="37"/>
      <c r="L118" s="37"/>
      <c r="M118" s="37"/>
      <c r="N118" s="37"/>
      <c r="O118" s="37"/>
      <c r="P118" s="37"/>
    </row>
    <row r="119" spans="6:16">
      <c r="F119" s="37"/>
      <c r="G119" s="37"/>
      <c r="H119" s="37"/>
      <c r="I119" s="37"/>
      <c r="J119" s="37"/>
      <c r="K119" s="37"/>
      <c r="L119" s="37"/>
      <c r="M119" s="37"/>
      <c r="N119" s="37"/>
      <c r="O119" s="37"/>
      <c r="P119" s="37"/>
    </row>
    <row r="120" spans="6:16">
      <c r="F120" s="37"/>
      <c r="G120" s="37"/>
      <c r="H120" s="37"/>
      <c r="I120" s="37"/>
      <c r="J120" s="37"/>
      <c r="K120" s="37"/>
      <c r="L120" s="37"/>
      <c r="M120" s="37"/>
      <c r="N120" s="37"/>
      <c r="O120" s="37"/>
      <c r="P120" s="37"/>
    </row>
    <row r="121" spans="6:16">
      <c r="F121" s="37"/>
      <c r="G121" s="37"/>
      <c r="H121" s="37"/>
      <c r="I121" s="37"/>
      <c r="J121" s="37"/>
      <c r="K121" s="37"/>
      <c r="L121" s="37"/>
      <c r="M121" s="37"/>
      <c r="N121" s="37"/>
      <c r="O121" s="37"/>
      <c r="P121" s="37"/>
    </row>
    <row r="122" spans="6:16">
      <c r="F122" s="37"/>
      <c r="G122" s="37"/>
      <c r="H122" s="37"/>
      <c r="I122" s="37"/>
      <c r="J122" s="37"/>
      <c r="K122" s="37"/>
      <c r="L122" s="37"/>
      <c r="M122" s="37"/>
      <c r="N122" s="37"/>
      <c r="O122" s="37"/>
      <c r="P122" s="37"/>
    </row>
    <row r="123" spans="6:16">
      <c r="F123" s="37"/>
      <c r="G123" s="37"/>
      <c r="H123" s="37"/>
      <c r="I123" s="37"/>
      <c r="J123" s="37"/>
      <c r="K123" s="37"/>
      <c r="L123" s="37"/>
      <c r="M123" s="37"/>
      <c r="N123" s="37"/>
      <c r="O123" s="37"/>
      <c r="P123" s="37"/>
    </row>
    <row r="124" spans="6:16">
      <c r="F124" s="37"/>
      <c r="G124" s="37"/>
      <c r="H124" s="37"/>
      <c r="I124" s="37"/>
      <c r="J124" s="37"/>
      <c r="K124" s="37"/>
      <c r="L124" s="37"/>
      <c r="M124" s="37"/>
      <c r="N124" s="37"/>
      <c r="O124" s="37"/>
      <c r="P124" s="37"/>
    </row>
    <row r="125" spans="6:16">
      <c r="F125" s="37"/>
      <c r="G125" s="37"/>
      <c r="H125" s="37"/>
      <c r="I125" s="37"/>
      <c r="J125" s="37"/>
      <c r="K125" s="37"/>
      <c r="L125" s="37"/>
      <c r="M125" s="37"/>
      <c r="N125" s="37"/>
      <c r="O125" s="37"/>
      <c r="P125" s="37"/>
    </row>
    <row r="126" spans="6:16">
      <c r="F126" s="37"/>
      <c r="G126" s="37"/>
      <c r="H126" s="37"/>
      <c r="I126" s="37"/>
      <c r="J126" s="37"/>
      <c r="K126" s="37"/>
      <c r="L126" s="37"/>
      <c r="M126" s="37"/>
      <c r="N126" s="37"/>
      <c r="O126" s="37"/>
      <c r="P126" s="37"/>
    </row>
    <row r="127" spans="6:16">
      <c r="F127" s="37"/>
      <c r="G127" s="37"/>
      <c r="H127" s="37"/>
      <c r="I127" s="37"/>
      <c r="J127" s="37"/>
      <c r="K127" s="37"/>
      <c r="L127" s="37"/>
      <c r="M127" s="37"/>
      <c r="N127" s="37"/>
      <c r="O127" s="37"/>
      <c r="P127" s="37"/>
    </row>
    <row r="128" spans="6:16">
      <c r="F128" s="37"/>
      <c r="G128" s="37"/>
      <c r="H128" s="37"/>
      <c r="I128" s="37"/>
      <c r="J128" s="37"/>
      <c r="K128" s="37"/>
      <c r="L128" s="37"/>
      <c r="M128" s="37"/>
      <c r="N128" s="37"/>
      <c r="O128" s="37"/>
      <c r="P128" s="37"/>
    </row>
    <row r="129" spans="6:16">
      <c r="F129" s="37"/>
      <c r="G129" s="37"/>
      <c r="H129" s="37"/>
      <c r="I129" s="37"/>
      <c r="J129" s="37"/>
      <c r="K129" s="37"/>
      <c r="L129" s="37"/>
      <c r="M129" s="37"/>
      <c r="N129" s="37"/>
      <c r="O129" s="37"/>
      <c r="P129" s="37"/>
    </row>
    <row r="130" spans="6:16">
      <c r="F130" s="37"/>
      <c r="G130" s="37"/>
      <c r="H130" s="37"/>
      <c r="I130" s="37"/>
      <c r="J130" s="37"/>
      <c r="K130" s="37"/>
      <c r="L130" s="37"/>
      <c r="M130" s="37"/>
      <c r="N130" s="37"/>
      <c r="O130" s="37"/>
      <c r="P130" s="37"/>
    </row>
    <row r="131" spans="6:16">
      <c r="F131" s="37"/>
      <c r="G131" s="37"/>
      <c r="H131" s="37"/>
      <c r="I131" s="37"/>
      <c r="J131" s="37"/>
      <c r="K131" s="37"/>
      <c r="L131" s="37"/>
      <c r="M131" s="37"/>
      <c r="N131" s="37"/>
      <c r="O131" s="37"/>
      <c r="P131" s="37"/>
    </row>
    <row r="132" spans="6:16">
      <c r="F132" s="37"/>
      <c r="G132" s="37"/>
      <c r="H132" s="37"/>
      <c r="I132" s="37"/>
      <c r="J132" s="37"/>
      <c r="K132" s="37"/>
      <c r="L132" s="37"/>
      <c r="M132" s="37"/>
      <c r="N132" s="37"/>
      <c r="O132" s="37"/>
      <c r="P132" s="37"/>
    </row>
    <row r="133" spans="6:16">
      <c r="F133" s="37"/>
      <c r="G133" s="37"/>
      <c r="H133" s="37"/>
      <c r="I133" s="37"/>
      <c r="J133" s="37"/>
      <c r="K133" s="37"/>
      <c r="L133" s="37"/>
      <c r="M133" s="37"/>
      <c r="N133" s="37"/>
      <c r="O133" s="37"/>
      <c r="P133" s="37"/>
    </row>
    <row r="134" spans="6:16">
      <c r="F134" s="37"/>
      <c r="G134" s="37"/>
      <c r="H134" s="37"/>
      <c r="I134" s="37"/>
      <c r="J134" s="37"/>
      <c r="K134" s="37"/>
      <c r="L134" s="37"/>
      <c r="M134" s="37"/>
      <c r="N134" s="37"/>
      <c r="O134" s="37"/>
      <c r="P134" s="37"/>
    </row>
    <row r="135" spans="6:16">
      <c r="F135" s="37"/>
      <c r="G135" s="37"/>
      <c r="H135" s="37"/>
      <c r="I135" s="37"/>
      <c r="J135" s="37"/>
      <c r="K135" s="37"/>
      <c r="L135" s="37"/>
      <c r="M135" s="37"/>
      <c r="N135" s="37"/>
      <c r="O135" s="37"/>
      <c r="P135" s="37"/>
    </row>
    <row r="136" spans="6:16">
      <c r="F136" s="37"/>
      <c r="G136" s="37"/>
      <c r="H136" s="37"/>
      <c r="I136" s="37"/>
      <c r="J136" s="37"/>
      <c r="K136" s="37"/>
      <c r="L136" s="37"/>
      <c r="M136" s="37"/>
      <c r="N136" s="37"/>
      <c r="O136" s="37"/>
      <c r="P136" s="37"/>
    </row>
    <row r="137" spans="6:16">
      <c r="F137" s="37"/>
      <c r="G137" s="37"/>
      <c r="H137" s="37"/>
      <c r="I137" s="37"/>
      <c r="J137" s="37"/>
      <c r="K137" s="37"/>
      <c r="L137" s="37"/>
      <c r="M137" s="37"/>
      <c r="N137" s="37"/>
      <c r="O137" s="37"/>
      <c r="P137" s="37"/>
    </row>
    <row r="138" spans="6:16">
      <c r="F138" s="37"/>
      <c r="G138" s="37"/>
      <c r="H138" s="37"/>
      <c r="I138" s="37"/>
      <c r="J138" s="37"/>
      <c r="K138" s="37"/>
      <c r="L138" s="37"/>
      <c r="M138" s="37"/>
      <c r="N138" s="37"/>
      <c r="O138" s="37"/>
      <c r="P138" s="37"/>
    </row>
    <row r="139" spans="6:16">
      <c r="F139" s="37"/>
      <c r="G139" s="37"/>
      <c r="H139" s="37"/>
      <c r="I139" s="37"/>
      <c r="J139" s="37"/>
      <c r="K139" s="37"/>
      <c r="L139" s="37"/>
      <c r="M139" s="37"/>
      <c r="N139" s="37"/>
      <c r="O139" s="37"/>
      <c r="P139" s="37"/>
    </row>
    <row r="140" spans="6:16">
      <c r="F140" s="37"/>
      <c r="G140" s="37"/>
      <c r="H140" s="37"/>
      <c r="I140" s="37"/>
      <c r="J140" s="37"/>
      <c r="K140" s="37"/>
      <c r="L140" s="37"/>
      <c r="M140" s="37"/>
      <c r="N140" s="37"/>
      <c r="O140" s="37"/>
      <c r="P140" s="37"/>
    </row>
    <row r="141" spans="6:16">
      <c r="F141" s="37"/>
      <c r="G141" s="37"/>
      <c r="H141" s="37"/>
      <c r="I141" s="37"/>
      <c r="J141" s="37"/>
      <c r="K141" s="37"/>
      <c r="L141" s="37"/>
      <c r="M141" s="37"/>
      <c r="N141" s="37"/>
      <c r="O141" s="37"/>
      <c r="P141" s="37"/>
    </row>
    <row r="142" spans="6:16">
      <c r="F142" s="37"/>
      <c r="G142" s="37"/>
      <c r="H142" s="37"/>
      <c r="I142" s="37"/>
      <c r="J142" s="37"/>
      <c r="K142" s="37"/>
      <c r="L142" s="37"/>
      <c r="M142" s="37"/>
      <c r="N142" s="37"/>
      <c r="O142" s="37"/>
      <c r="P142" s="37"/>
    </row>
    <row r="143" spans="6:16">
      <c r="F143" s="37"/>
      <c r="G143" s="37"/>
      <c r="H143" s="37"/>
      <c r="I143" s="37"/>
      <c r="J143" s="37"/>
      <c r="K143" s="37"/>
      <c r="L143" s="37"/>
      <c r="M143" s="37"/>
      <c r="N143" s="37"/>
      <c r="O143" s="37"/>
      <c r="P143" s="37"/>
    </row>
    <row r="144" spans="6:16">
      <c r="F144" s="37"/>
      <c r="G144" s="37"/>
      <c r="H144" s="37"/>
      <c r="I144" s="37"/>
      <c r="J144" s="37"/>
      <c r="K144" s="37"/>
      <c r="L144" s="37"/>
      <c r="M144" s="37"/>
      <c r="N144" s="37"/>
      <c r="O144" s="37"/>
      <c r="P144" s="37"/>
    </row>
    <row r="145" spans="6:16">
      <c r="F145" s="37"/>
      <c r="G145" s="37"/>
      <c r="H145" s="37"/>
      <c r="I145" s="37"/>
      <c r="J145" s="37"/>
      <c r="K145" s="37"/>
      <c r="L145" s="37"/>
      <c r="M145" s="37"/>
      <c r="N145" s="37"/>
      <c r="O145" s="37"/>
      <c r="P145" s="37"/>
    </row>
    <row r="146" spans="6:16">
      <c r="F146" s="37"/>
      <c r="G146" s="37"/>
      <c r="H146" s="37"/>
      <c r="I146" s="37"/>
      <c r="J146" s="37"/>
      <c r="K146" s="37"/>
      <c r="L146" s="37"/>
      <c r="M146" s="37"/>
      <c r="N146" s="37"/>
      <c r="O146" s="37"/>
      <c r="P146" s="37"/>
    </row>
    <row r="147" spans="6:16">
      <c r="F147" s="37"/>
      <c r="G147" s="37"/>
      <c r="H147" s="37"/>
      <c r="I147" s="37"/>
      <c r="J147" s="37"/>
      <c r="K147" s="37"/>
      <c r="L147" s="37"/>
      <c r="M147" s="37"/>
      <c r="N147" s="37"/>
      <c r="O147" s="37"/>
      <c r="P147" s="37"/>
    </row>
    <row r="148" spans="6:16">
      <c r="F148" s="37"/>
      <c r="G148" s="37"/>
      <c r="H148" s="37"/>
      <c r="I148" s="37"/>
      <c r="J148" s="37"/>
      <c r="K148" s="37"/>
      <c r="L148" s="37"/>
      <c r="M148" s="37"/>
      <c r="N148" s="37"/>
      <c r="O148" s="37"/>
      <c r="P148" s="37"/>
    </row>
    <row r="149" spans="6:16">
      <c r="F149" s="37"/>
      <c r="G149" s="37"/>
      <c r="H149" s="37"/>
      <c r="I149" s="37"/>
      <c r="J149" s="37"/>
      <c r="K149" s="37"/>
      <c r="L149" s="37"/>
      <c r="M149" s="37"/>
      <c r="N149" s="37"/>
      <c r="O149" s="37"/>
      <c r="P149" s="37"/>
    </row>
    <row r="150" spans="6:16">
      <c r="F150" s="37"/>
      <c r="G150" s="37"/>
      <c r="H150" s="37"/>
      <c r="I150" s="37"/>
      <c r="J150" s="37"/>
      <c r="K150" s="37"/>
      <c r="L150" s="37"/>
      <c r="M150" s="37"/>
      <c r="N150" s="37"/>
      <c r="O150" s="37"/>
      <c r="P150" s="37"/>
    </row>
    <row r="151" spans="6:16">
      <c r="F151" s="37"/>
      <c r="G151" s="37"/>
      <c r="H151" s="37"/>
      <c r="I151" s="37"/>
      <c r="J151" s="37"/>
      <c r="K151" s="37"/>
      <c r="L151" s="37"/>
      <c r="M151" s="37"/>
      <c r="N151" s="37"/>
      <c r="O151" s="37"/>
      <c r="P151" s="37"/>
    </row>
    <row r="152" spans="6:16">
      <c r="F152" s="37"/>
      <c r="G152" s="37"/>
      <c r="H152" s="37"/>
      <c r="I152" s="37"/>
      <c r="J152" s="37"/>
      <c r="K152" s="37"/>
      <c r="L152" s="37"/>
      <c r="M152" s="37"/>
      <c r="N152" s="37"/>
      <c r="O152" s="37"/>
      <c r="P152" s="37"/>
    </row>
    <row r="153" spans="6:16">
      <c r="F153" s="37"/>
      <c r="G153" s="37"/>
      <c r="H153" s="37"/>
      <c r="I153" s="37"/>
      <c r="J153" s="37"/>
      <c r="K153" s="37"/>
      <c r="L153" s="37"/>
      <c r="M153" s="37"/>
      <c r="N153" s="37"/>
      <c r="O153" s="37"/>
      <c r="P153" s="37"/>
    </row>
    <row r="154" spans="6:16">
      <c r="F154" s="37"/>
      <c r="G154" s="37"/>
      <c r="H154" s="37"/>
      <c r="I154" s="37"/>
      <c r="J154" s="37"/>
      <c r="K154" s="37"/>
      <c r="L154" s="37"/>
      <c r="M154" s="37"/>
      <c r="N154" s="37"/>
      <c r="O154" s="37"/>
      <c r="P154" s="37"/>
    </row>
    <row r="155" spans="6:16">
      <c r="F155" s="37"/>
      <c r="G155" s="37"/>
      <c r="H155" s="37"/>
      <c r="I155" s="37"/>
      <c r="J155" s="37"/>
      <c r="K155" s="37"/>
      <c r="L155" s="37"/>
      <c r="M155" s="37"/>
      <c r="N155" s="37"/>
      <c r="O155" s="37"/>
      <c r="P155" s="37"/>
    </row>
    <row r="156" spans="6:16">
      <c r="F156" s="37"/>
      <c r="G156" s="37"/>
      <c r="H156" s="37"/>
      <c r="I156" s="37"/>
      <c r="J156" s="37"/>
      <c r="K156" s="37"/>
      <c r="L156" s="37"/>
      <c r="M156" s="37"/>
      <c r="N156" s="37"/>
      <c r="O156" s="37"/>
      <c r="P156" s="37"/>
    </row>
    <row r="157" spans="6:16">
      <c r="F157" s="37"/>
      <c r="G157" s="37"/>
      <c r="H157" s="37"/>
      <c r="I157" s="37"/>
      <c r="J157" s="37"/>
      <c r="K157" s="37"/>
      <c r="L157" s="37"/>
      <c r="M157" s="37"/>
      <c r="N157" s="37"/>
      <c r="O157" s="37"/>
      <c r="P157" s="37"/>
    </row>
    <row r="158" spans="6:16">
      <c r="F158" s="37"/>
      <c r="G158" s="37"/>
      <c r="H158" s="37"/>
      <c r="I158" s="37"/>
      <c r="J158" s="37"/>
      <c r="K158" s="37"/>
      <c r="L158" s="37"/>
      <c r="M158" s="37"/>
      <c r="N158" s="37"/>
      <c r="O158" s="37"/>
      <c r="P158" s="37"/>
    </row>
    <row r="159" spans="6:16">
      <c r="F159" s="37"/>
      <c r="G159" s="37"/>
      <c r="H159" s="37"/>
      <c r="I159" s="37"/>
      <c r="J159" s="37"/>
      <c r="K159" s="37"/>
      <c r="L159" s="37"/>
      <c r="M159" s="37"/>
      <c r="N159" s="37"/>
      <c r="O159" s="37"/>
      <c r="P159" s="37"/>
    </row>
    <row r="160" spans="6:16">
      <c r="F160" s="37"/>
      <c r="G160" s="37"/>
      <c r="H160" s="37"/>
      <c r="I160" s="37"/>
      <c r="J160" s="37"/>
      <c r="K160" s="37"/>
      <c r="L160" s="37"/>
      <c r="M160" s="37"/>
      <c r="N160" s="37"/>
      <c r="O160" s="37"/>
      <c r="P160" s="37"/>
    </row>
    <row r="161" spans="6:16">
      <c r="F161" s="37"/>
      <c r="G161" s="37"/>
      <c r="H161" s="37"/>
      <c r="I161" s="37"/>
      <c r="J161" s="37"/>
      <c r="K161" s="37"/>
      <c r="L161" s="37"/>
      <c r="M161" s="37"/>
      <c r="N161" s="37"/>
      <c r="O161" s="37"/>
      <c r="P161" s="37"/>
    </row>
    <row r="162" spans="6:16">
      <c r="F162" s="37"/>
      <c r="G162" s="37"/>
      <c r="H162" s="37"/>
      <c r="I162" s="37"/>
      <c r="J162" s="37"/>
      <c r="K162" s="37"/>
      <c r="L162" s="37"/>
      <c r="M162" s="37"/>
      <c r="N162" s="37"/>
      <c r="O162" s="37"/>
      <c r="P162" s="37"/>
    </row>
    <row r="163" spans="6:16">
      <c r="F163" s="37"/>
      <c r="G163" s="37"/>
      <c r="H163" s="37"/>
      <c r="I163" s="37"/>
      <c r="J163" s="37"/>
      <c r="K163" s="37"/>
      <c r="L163" s="37"/>
      <c r="M163" s="37"/>
      <c r="N163" s="37"/>
      <c r="O163" s="37"/>
      <c r="P163" s="37"/>
    </row>
    <row r="164" spans="6:16">
      <c r="F164" s="37"/>
      <c r="G164" s="37"/>
      <c r="H164" s="37"/>
      <c r="I164" s="37"/>
      <c r="J164" s="37"/>
      <c r="K164" s="37"/>
      <c r="L164" s="37"/>
      <c r="M164" s="37"/>
      <c r="N164" s="37"/>
      <c r="O164" s="37"/>
      <c r="P164" s="37"/>
    </row>
    <row r="165" spans="6:16">
      <c r="F165" s="37"/>
      <c r="G165" s="37"/>
      <c r="H165" s="37"/>
      <c r="I165" s="37"/>
      <c r="J165" s="37"/>
      <c r="K165" s="37"/>
      <c r="L165" s="37"/>
      <c r="M165" s="37"/>
      <c r="N165" s="37"/>
      <c r="O165" s="37"/>
      <c r="P165" s="37"/>
    </row>
    <row r="166" spans="6:16">
      <c r="F166" s="37"/>
      <c r="G166" s="37"/>
      <c r="H166" s="37"/>
      <c r="I166" s="37"/>
      <c r="J166" s="37"/>
      <c r="K166" s="37"/>
      <c r="L166" s="37"/>
      <c r="M166" s="37"/>
      <c r="N166" s="37"/>
      <c r="O166" s="37"/>
      <c r="P166" s="37"/>
    </row>
    <row r="167" spans="6:16">
      <c r="F167" s="37"/>
      <c r="G167" s="37"/>
      <c r="H167" s="37"/>
      <c r="I167" s="37"/>
      <c r="J167" s="37"/>
      <c r="K167" s="37"/>
      <c r="L167" s="37"/>
      <c r="M167" s="37"/>
      <c r="N167" s="37"/>
      <c r="O167" s="37"/>
      <c r="P167" s="37"/>
    </row>
    <row r="168" spans="6:16">
      <c r="F168" s="37"/>
      <c r="G168" s="37"/>
      <c r="H168" s="37"/>
      <c r="I168" s="37"/>
      <c r="J168" s="37"/>
      <c r="K168" s="37"/>
      <c r="L168" s="37"/>
      <c r="M168" s="37"/>
      <c r="N168" s="37"/>
      <c r="O168" s="37"/>
      <c r="P168" s="37"/>
    </row>
    <row r="169" spans="6:16">
      <c r="F169" s="37"/>
      <c r="G169" s="37"/>
      <c r="H169" s="37"/>
      <c r="I169" s="37"/>
      <c r="J169" s="37"/>
      <c r="K169" s="37"/>
      <c r="L169" s="37"/>
      <c r="M169" s="37"/>
      <c r="N169" s="37"/>
      <c r="O169" s="37"/>
      <c r="P169" s="37"/>
    </row>
    <row r="170" spans="6:16">
      <c r="F170" s="37"/>
      <c r="G170" s="37"/>
      <c r="H170" s="37"/>
      <c r="I170" s="37"/>
      <c r="J170" s="37"/>
      <c r="K170" s="37"/>
      <c r="L170" s="37"/>
      <c r="M170" s="37"/>
      <c r="N170" s="37"/>
      <c r="O170" s="37"/>
      <c r="P170" s="37"/>
    </row>
    <row r="171" spans="6:16">
      <c r="F171" s="37"/>
      <c r="G171" s="37"/>
      <c r="H171" s="37"/>
      <c r="I171" s="37"/>
      <c r="J171" s="37"/>
      <c r="K171" s="37"/>
      <c r="L171" s="37"/>
      <c r="M171" s="37"/>
      <c r="N171" s="37"/>
      <c r="O171" s="37"/>
      <c r="P171" s="37"/>
    </row>
    <row r="172" spans="6:16">
      <c r="F172" s="37"/>
      <c r="G172" s="37"/>
      <c r="H172" s="37"/>
      <c r="I172" s="37"/>
      <c r="J172" s="37"/>
      <c r="K172" s="37"/>
      <c r="L172" s="37"/>
      <c r="M172" s="37"/>
      <c r="N172" s="37"/>
      <c r="O172" s="37"/>
      <c r="P172" s="37"/>
    </row>
    <row r="173" spans="6:16">
      <c r="F173" s="37"/>
      <c r="G173" s="37"/>
      <c r="H173" s="37"/>
      <c r="I173" s="37"/>
      <c r="J173" s="37"/>
      <c r="K173" s="37"/>
      <c r="L173" s="37"/>
      <c r="M173" s="37"/>
      <c r="N173" s="37"/>
      <c r="O173" s="37"/>
      <c r="P173" s="37"/>
    </row>
    <row r="174" spans="6:16">
      <c r="F174" s="37"/>
      <c r="G174" s="37"/>
      <c r="H174" s="37"/>
      <c r="I174" s="37"/>
      <c r="J174" s="37"/>
      <c r="K174" s="37"/>
      <c r="L174" s="37"/>
      <c r="M174" s="37"/>
      <c r="N174" s="37"/>
      <c r="O174" s="37"/>
      <c r="P174" s="37"/>
    </row>
    <row r="175" spans="6:16">
      <c r="F175" s="37"/>
      <c r="G175" s="37"/>
      <c r="H175" s="37"/>
      <c r="I175" s="37"/>
      <c r="J175" s="37"/>
      <c r="K175" s="37"/>
      <c r="L175" s="37"/>
      <c r="M175" s="37"/>
      <c r="N175" s="37"/>
      <c r="O175" s="37"/>
      <c r="P175" s="37"/>
    </row>
    <row r="176" spans="6:16">
      <c r="F176" s="37"/>
      <c r="G176" s="37"/>
      <c r="H176" s="37"/>
      <c r="I176" s="37"/>
      <c r="J176" s="37"/>
      <c r="K176" s="37"/>
      <c r="L176" s="37"/>
      <c r="M176" s="37"/>
      <c r="N176" s="37"/>
      <c r="O176" s="37"/>
      <c r="P176" s="37"/>
    </row>
    <row r="177" spans="6:16">
      <c r="F177" s="37"/>
      <c r="G177" s="37"/>
      <c r="H177" s="37"/>
      <c r="I177" s="37"/>
      <c r="J177" s="37"/>
      <c r="K177" s="37"/>
      <c r="L177" s="37"/>
      <c r="M177" s="37"/>
      <c r="N177" s="37"/>
      <c r="O177" s="37"/>
      <c r="P177" s="37"/>
    </row>
    <row r="178" spans="6:16">
      <c r="F178" s="37"/>
      <c r="G178" s="37"/>
      <c r="H178" s="37"/>
      <c r="I178" s="37"/>
      <c r="J178" s="37"/>
      <c r="K178" s="37"/>
      <c r="L178" s="37"/>
      <c r="M178" s="37"/>
      <c r="N178" s="37"/>
      <c r="O178" s="37"/>
      <c r="P178" s="37"/>
    </row>
    <row r="179" spans="6:16">
      <c r="F179" s="37"/>
      <c r="G179" s="37"/>
      <c r="H179" s="37"/>
      <c r="I179" s="37"/>
      <c r="J179" s="37"/>
      <c r="K179" s="37"/>
      <c r="L179" s="37"/>
      <c r="M179" s="37"/>
      <c r="N179" s="37"/>
      <c r="O179" s="37"/>
      <c r="P179" s="37"/>
    </row>
    <row r="180" spans="6:16">
      <c r="F180" s="37"/>
      <c r="G180" s="37"/>
      <c r="H180" s="37"/>
      <c r="I180" s="37"/>
      <c r="J180" s="37"/>
      <c r="K180" s="37"/>
      <c r="L180" s="37"/>
      <c r="M180" s="37"/>
      <c r="N180" s="37"/>
      <c r="O180" s="37"/>
      <c r="P180" s="37"/>
    </row>
    <row r="181" spans="6:16">
      <c r="F181" s="37"/>
      <c r="G181" s="37"/>
      <c r="H181" s="37"/>
      <c r="I181" s="37"/>
      <c r="J181" s="37"/>
      <c r="K181" s="37"/>
      <c r="L181" s="37"/>
      <c r="M181" s="37"/>
      <c r="N181" s="37"/>
      <c r="O181" s="37"/>
      <c r="P181" s="37"/>
    </row>
    <row r="182" spans="6:16">
      <c r="F182" s="37"/>
      <c r="G182" s="37"/>
      <c r="H182" s="37"/>
      <c r="I182" s="37"/>
      <c r="J182" s="37"/>
      <c r="K182" s="37"/>
      <c r="L182" s="37"/>
      <c r="M182" s="37"/>
      <c r="N182" s="37"/>
      <c r="O182" s="37"/>
      <c r="P182" s="37"/>
    </row>
    <row r="183" spans="6:16">
      <c r="F183" s="37"/>
      <c r="G183" s="37"/>
      <c r="H183" s="37"/>
      <c r="I183" s="37"/>
      <c r="J183" s="37"/>
      <c r="K183" s="37"/>
      <c r="L183" s="37"/>
      <c r="M183" s="37"/>
      <c r="N183" s="37"/>
      <c r="O183" s="37"/>
      <c r="P183" s="37"/>
    </row>
    <row r="184" spans="6:16">
      <c r="F184" s="37"/>
      <c r="G184" s="37"/>
      <c r="H184" s="37"/>
      <c r="I184" s="37"/>
      <c r="J184" s="37"/>
      <c r="K184" s="37"/>
      <c r="L184" s="37"/>
      <c r="M184" s="37"/>
      <c r="N184" s="37"/>
      <c r="O184" s="37"/>
      <c r="P184" s="37"/>
    </row>
    <row r="185" spans="6:16">
      <c r="F185" s="37"/>
      <c r="G185" s="37"/>
      <c r="H185" s="37"/>
      <c r="I185" s="37"/>
      <c r="J185" s="37"/>
      <c r="K185" s="37"/>
      <c r="L185" s="37"/>
      <c r="M185" s="37"/>
      <c r="N185" s="37"/>
      <c r="O185" s="37"/>
      <c r="P185" s="37"/>
    </row>
    <row r="186" spans="6:16">
      <c r="F186" s="37"/>
      <c r="G186" s="37"/>
      <c r="H186" s="37"/>
      <c r="I186" s="37"/>
      <c r="J186" s="37"/>
      <c r="K186" s="37"/>
      <c r="L186" s="37"/>
      <c r="M186" s="37"/>
      <c r="N186" s="37"/>
      <c r="O186" s="37"/>
      <c r="P186" s="37"/>
    </row>
    <row r="187" spans="6:16">
      <c r="F187" s="37"/>
      <c r="G187" s="37"/>
      <c r="H187" s="37"/>
      <c r="I187" s="37"/>
      <c r="J187" s="37"/>
      <c r="K187" s="37"/>
      <c r="L187" s="37"/>
      <c r="M187" s="37"/>
      <c r="N187" s="37"/>
      <c r="O187" s="37"/>
      <c r="P187" s="37"/>
    </row>
    <row r="188" spans="6:16">
      <c r="F188" s="37"/>
      <c r="G188" s="37"/>
      <c r="H188" s="37"/>
      <c r="I188" s="37"/>
      <c r="J188" s="37"/>
      <c r="K188" s="37"/>
      <c r="L188" s="37"/>
      <c r="M188" s="37"/>
      <c r="N188" s="37"/>
      <c r="O188" s="37"/>
      <c r="P188" s="37"/>
    </row>
    <row r="189" spans="6:16">
      <c r="F189" s="37"/>
      <c r="G189" s="37"/>
      <c r="H189" s="37"/>
      <c r="I189" s="37"/>
      <c r="J189" s="37"/>
      <c r="K189" s="37"/>
      <c r="L189" s="37"/>
      <c r="M189" s="37"/>
      <c r="N189" s="37"/>
      <c r="O189" s="37"/>
      <c r="P189" s="37"/>
    </row>
    <row r="190" spans="6:16">
      <c r="F190" s="37"/>
      <c r="G190" s="37"/>
      <c r="H190" s="37"/>
      <c r="I190" s="37"/>
      <c r="J190" s="37"/>
      <c r="K190" s="37"/>
      <c r="L190" s="37"/>
      <c r="M190" s="37"/>
      <c r="N190" s="37"/>
      <c r="O190" s="37"/>
      <c r="P190" s="37"/>
    </row>
    <row r="191" spans="6:16">
      <c r="F191" s="37"/>
      <c r="G191" s="37"/>
      <c r="H191" s="37"/>
      <c r="I191" s="37"/>
      <c r="J191" s="37"/>
      <c r="K191" s="37"/>
      <c r="L191" s="37"/>
      <c r="M191" s="37"/>
      <c r="N191" s="37"/>
      <c r="O191" s="37"/>
      <c r="P191" s="37"/>
    </row>
    <row r="192" spans="6:16">
      <c r="F192" s="37"/>
      <c r="G192" s="37"/>
      <c r="H192" s="37"/>
      <c r="I192" s="37"/>
      <c r="J192" s="37"/>
      <c r="K192" s="37"/>
      <c r="L192" s="37"/>
      <c r="M192" s="37"/>
      <c r="N192" s="37"/>
      <c r="O192" s="37"/>
      <c r="P192" s="37"/>
    </row>
    <row r="193" spans="6:16">
      <c r="F193" s="37"/>
      <c r="G193" s="37"/>
      <c r="H193" s="37"/>
      <c r="I193" s="37"/>
      <c r="J193" s="37"/>
      <c r="K193" s="37"/>
      <c r="L193" s="37"/>
      <c r="M193" s="37"/>
      <c r="N193" s="37"/>
      <c r="O193" s="37"/>
      <c r="P193" s="37"/>
    </row>
    <row r="194" spans="6:16">
      <c r="F194" s="37"/>
      <c r="G194" s="37"/>
      <c r="H194" s="37"/>
      <c r="I194" s="37"/>
      <c r="J194" s="37"/>
      <c r="K194" s="37"/>
      <c r="L194" s="37"/>
      <c r="M194" s="37"/>
      <c r="N194" s="37"/>
      <c r="O194" s="37"/>
      <c r="P194" s="37"/>
    </row>
    <row r="195" spans="6:16">
      <c r="F195" s="37"/>
      <c r="G195" s="37"/>
      <c r="H195" s="37"/>
      <c r="I195" s="37"/>
      <c r="J195" s="37"/>
      <c r="K195" s="37"/>
      <c r="L195" s="37"/>
      <c r="M195" s="37"/>
      <c r="N195" s="37"/>
      <c r="O195" s="37"/>
      <c r="P195" s="37"/>
    </row>
    <row r="196" spans="6:16">
      <c r="F196" s="37"/>
      <c r="G196" s="37"/>
      <c r="H196" s="37"/>
      <c r="I196" s="37"/>
      <c r="J196" s="37"/>
      <c r="K196" s="37"/>
      <c r="L196" s="37"/>
      <c r="M196" s="37"/>
      <c r="N196" s="37"/>
      <c r="O196" s="37"/>
      <c r="P196" s="37"/>
    </row>
    <row r="197" spans="6:16">
      <c r="F197" s="37"/>
      <c r="G197" s="37"/>
      <c r="H197" s="37"/>
      <c r="I197" s="37"/>
      <c r="J197" s="37"/>
      <c r="K197" s="37"/>
      <c r="L197" s="37"/>
      <c r="M197" s="37"/>
      <c r="N197" s="37"/>
      <c r="O197" s="37"/>
      <c r="P197" s="37"/>
    </row>
    <row r="198" spans="6:16">
      <c r="F198" s="37"/>
      <c r="G198" s="37"/>
      <c r="H198" s="37"/>
      <c r="I198" s="37"/>
      <c r="J198" s="37"/>
      <c r="K198" s="37"/>
      <c r="L198" s="37"/>
      <c r="M198" s="37"/>
      <c r="N198" s="37"/>
      <c r="O198" s="37"/>
      <c r="P198" s="37"/>
    </row>
    <row r="199" spans="6:16">
      <c r="F199" s="37"/>
      <c r="G199" s="37"/>
      <c r="H199" s="37"/>
      <c r="I199" s="37"/>
      <c r="J199" s="37"/>
      <c r="K199" s="37"/>
      <c r="L199" s="37"/>
      <c r="M199" s="37"/>
      <c r="N199" s="37"/>
      <c r="O199" s="37"/>
      <c r="P199" s="37"/>
    </row>
    <row r="200" spans="6:16">
      <c r="F200" s="37"/>
      <c r="G200" s="37"/>
      <c r="H200" s="37"/>
      <c r="I200" s="37"/>
      <c r="J200" s="37"/>
      <c r="K200" s="37"/>
      <c r="L200" s="37"/>
      <c r="M200" s="37"/>
      <c r="N200" s="37"/>
      <c r="O200" s="37"/>
      <c r="P200" s="37"/>
    </row>
    <row r="201" spans="6:16">
      <c r="F201" s="37"/>
      <c r="G201" s="37"/>
      <c r="H201" s="37"/>
      <c r="I201" s="37"/>
      <c r="J201" s="37"/>
      <c r="K201" s="37"/>
      <c r="L201" s="37"/>
      <c r="M201" s="37"/>
      <c r="N201" s="37"/>
      <c r="O201" s="37"/>
      <c r="P201" s="37"/>
    </row>
    <row r="202" spans="6:16">
      <c r="F202" s="37"/>
      <c r="G202" s="37"/>
      <c r="H202" s="37"/>
      <c r="I202" s="37"/>
      <c r="J202" s="37"/>
      <c r="K202" s="37"/>
      <c r="L202" s="37"/>
      <c r="M202" s="37"/>
      <c r="N202" s="37"/>
      <c r="O202" s="37"/>
      <c r="P202" s="37"/>
    </row>
    <row r="203" spans="6:16">
      <c r="F203" s="37"/>
      <c r="G203" s="37"/>
      <c r="H203" s="37"/>
      <c r="I203" s="37"/>
      <c r="J203" s="37"/>
      <c r="K203" s="37"/>
      <c r="L203" s="37"/>
      <c r="M203" s="37"/>
      <c r="N203" s="37"/>
      <c r="O203" s="37"/>
      <c r="P203" s="37"/>
    </row>
    <row r="204" spans="6:16">
      <c r="F204" s="37"/>
      <c r="G204" s="37"/>
      <c r="H204" s="37"/>
      <c r="I204" s="37"/>
      <c r="J204" s="37"/>
      <c r="K204" s="37"/>
      <c r="L204" s="37"/>
      <c r="M204" s="37"/>
      <c r="N204" s="37"/>
      <c r="O204" s="37"/>
      <c r="P204" s="37"/>
    </row>
    <row r="205" spans="6:16">
      <c r="F205" s="37"/>
      <c r="G205" s="37"/>
      <c r="H205" s="37"/>
      <c r="I205" s="37"/>
      <c r="J205" s="37"/>
      <c r="K205" s="37"/>
      <c r="L205" s="37"/>
      <c r="M205" s="37"/>
      <c r="N205" s="37"/>
      <c r="O205" s="37"/>
      <c r="P205" s="37"/>
    </row>
    <row r="206" spans="6:16">
      <c r="F206" s="37"/>
      <c r="G206" s="37"/>
      <c r="H206" s="37"/>
      <c r="I206" s="37"/>
      <c r="J206" s="37"/>
      <c r="K206" s="37"/>
      <c r="L206" s="37"/>
      <c r="M206" s="37"/>
      <c r="N206" s="37"/>
      <c r="O206" s="37"/>
      <c r="P206" s="37"/>
    </row>
    <row r="207" spans="6:16">
      <c r="F207" s="37"/>
      <c r="G207" s="37"/>
      <c r="H207" s="37"/>
      <c r="I207" s="37"/>
      <c r="J207" s="37"/>
      <c r="K207" s="37"/>
      <c r="L207" s="37"/>
      <c r="M207" s="37"/>
      <c r="N207" s="37"/>
      <c r="O207" s="37"/>
      <c r="P207" s="37"/>
    </row>
    <row r="208" spans="6:16">
      <c r="F208" s="37"/>
      <c r="G208" s="37"/>
      <c r="H208" s="37"/>
      <c r="I208" s="37"/>
      <c r="J208" s="37"/>
      <c r="K208" s="37"/>
      <c r="L208" s="37"/>
      <c r="M208" s="37"/>
      <c r="N208" s="37"/>
      <c r="O208" s="37"/>
      <c r="P208" s="37"/>
    </row>
    <row r="209" spans="6:16">
      <c r="F209" s="37"/>
      <c r="G209" s="37"/>
      <c r="H209" s="37"/>
      <c r="I209" s="37"/>
      <c r="J209" s="37"/>
      <c r="K209" s="37"/>
      <c r="L209" s="37"/>
      <c r="M209" s="37"/>
      <c r="N209" s="37"/>
      <c r="O209" s="37"/>
      <c r="P209" s="37"/>
    </row>
    <row r="210" spans="6:16">
      <c r="F210" s="37"/>
      <c r="G210" s="37"/>
      <c r="H210" s="37"/>
      <c r="I210" s="37"/>
      <c r="J210" s="37"/>
      <c r="K210" s="37"/>
      <c r="L210" s="37"/>
      <c r="M210" s="37"/>
      <c r="N210" s="37"/>
      <c r="O210" s="37"/>
      <c r="P210" s="37"/>
    </row>
    <row r="211" spans="6:16">
      <c r="F211" s="37"/>
      <c r="G211" s="37"/>
      <c r="H211" s="37"/>
      <c r="I211" s="37"/>
      <c r="J211" s="37"/>
      <c r="K211" s="37"/>
      <c r="L211" s="37"/>
      <c r="M211" s="37"/>
      <c r="N211" s="37"/>
      <c r="O211" s="37"/>
      <c r="P211" s="37"/>
    </row>
    <row r="212" spans="6:16">
      <c r="F212" s="37"/>
      <c r="G212" s="37"/>
      <c r="H212" s="37"/>
      <c r="I212" s="37"/>
      <c r="J212" s="37"/>
      <c r="K212" s="37"/>
      <c r="L212" s="37"/>
      <c r="M212" s="37"/>
      <c r="N212" s="37"/>
      <c r="O212" s="37"/>
      <c r="P212" s="37"/>
    </row>
    <row r="213" spans="6:16">
      <c r="F213" s="37"/>
      <c r="G213" s="37"/>
      <c r="H213" s="37"/>
      <c r="I213" s="37"/>
      <c r="J213" s="37"/>
      <c r="K213" s="37"/>
      <c r="L213" s="37"/>
      <c r="M213" s="37"/>
      <c r="N213" s="37"/>
      <c r="O213" s="37"/>
      <c r="P213" s="37"/>
    </row>
    <row r="214" spans="6:16">
      <c r="F214" s="37"/>
      <c r="G214" s="37"/>
      <c r="H214" s="37"/>
      <c r="I214" s="37"/>
      <c r="J214" s="37"/>
      <c r="K214" s="37"/>
      <c r="L214" s="37"/>
      <c r="M214" s="37"/>
      <c r="N214" s="37"/>
      <c r="O214" s="37"/>
      <c r="P214" s="37"/>
    </row>
    <row r="215" spans="6:16">
      <c r="F215" s="37"/>
      <c r="G215" s="37"/>
      <c r="H215" s="37"/>
      <c r="I215" s="37"/>
      <c r="J215" s="37"/>
      <c r="K215" s="37"/>
      <c r="L215" s="37"/>
      <c r="M215" s="37"/>
      <c r="N215" s="37"/>
      <c r="O215" s="37"/>
      <c r="P215" s="37"/>
    </row>
    <row r="216" spans="6:16">
      <c r="F216" s="37"/>
      <c r="G216" s="37"/>
      <c r="H216" s="37"/>
      <c r="I216" s="37"/>
      <c r="J216" s="37"/>
      <c r="K216" s="37"/>
      <c r="L216" s="37"/>
      <c r="M216" s="37"/>
      <c r="N216" s="37"/>
      <c r="O216" s="37"/>
      <c r="P216" s="37"/>
    </row>
    <row r="217" spans="6:16">
      <c r="F217" s="37"/>
      <c r="G217" s="37"/>
      <c r="H217" s="37"/>
      <c r="I217" s="37"/>
      <c r="J217" s="37"/>
      <c r="K217" s="37"/>
      <c r="L217" s="37"/>
      <c r="M217" s="37"/>
      <c r="N217" s="37"/>
      <c r="O217" s="37"/>
      <c r="P217" s="37"/>
    </row>
    <row r="218" spans="6:16">
      <c r="F218" s="37"/>
      <c r="G218" s="37"/>
      <c r="H218" s="37"/>
      <c r="I218" s="37"/>
      <c r="J218" s="37"/>
      <c r="K218" s="37"/>
      <c r="L218" s="37"/>
      <c r="M218" s="37"/>
      <c r="N218" s="37"/>
      <c r="O218" s="37"/>
      <c r="P218" s="37"/>
    </row>
    <row r="219" spans="6:16">
      <c r="F219" s="37"/>
      <c r="G219" s="37"/>
      <c r="H219" s="37"/>
      <c r="I219" s="37"/>
      <c r="J219" s="37"/>
      <c r="K219" s="37"/>
      <c r="L219" s="37"/>
      <c r="M219" s="37"/>
      <c r="N219" s="37"/>
      <c r="O219" s="37"/>
      <c r="P219" s="37"/>
    </row>
    <row r="220" spans="6:16">
      <c r="F220" s="37"/>
      <c r="G220" s="37"/>
      <c r="H220" s="37"/>
      <c r="I220" s="37"/>
      <c r="J220" s="37"/>
      <c r="K220" s="37"/>
      <c r="L220" s="37"/>
      <c r="M220" s="37"/>
      <c r="N220" s="37"/>
      <c r="O220" s="37"/>
      <c r="P220" s="37"/>
    </row>
    <row r="221" spans="6:16">
      <c r="F221" s="37"/>
      <c r="G221" s="37"/>
      <c r="H221" s="37"/>
      <c r="I221" s="37"/>
      <c r="J221" s="37"/>
      <c r="K221" s="37"/>
      <c r="L221" s="37"/>
      <c r="M221" s="37"/>
      <c r="N221" s="37"/>
      <c r="O221" s="37"/>
      <c r="P221" s="37"/>
    </row>
    <row r="222" spans="6:16">
      <c r="F222" s="37"/>
      <c r="G222" s="37"/>
      <c r="H222" s="37"/>
      <c r="I222" s="37"/>
      <c r="J222" s="37"/>
      <c r="K222" s="37"/>
      <c r="L222" s="37"/>
      <c r="M222" s="37"/>
      <c r="N222" s="37"/>
      <c r="O222" s="37"/>
      <c r="P222" s="37"/>
    </row>
    <row r="223" spans="6:16">
      <c r="F223" s="37"/>
      <c r="G223" s="37"/>
      <c r="H223" s="37"/>
      <c r="I223" s="37"/>
      <c r="J223" s="37"/>
      <c r="K223" s="37"/>
      <c r="L223" s="37"/>
      <c r="M223" s="37"/>
      <c r="N223" s="37"/>
      <c r="O223" s="37"/>
      <c r="P223" s="37"/>
    </row>
    <row r="224" spans="6:16">
      <c r="F224" s="37"/>
      <c r="G224" s="37"/>
      <c r="H224" s="37"/>
      <c r="I224" s="37"/>
      <c r="J224" s="37"/>
      <c r="K224" s="37"/>
      <c r="L224" s="37"/>
      <c r="M224" s="37"/>
      <c r="N224" s="37"/>
      <c r="O224" s="37"/>
      <c r="P224" s="37"/>
    </row>
    <row r="225" spans="6:16">
      <c r="F225" s="37"/>
      <c r="G225" s="37"/>
      <c r="H225" s="37"/>
      <c r="I225" s="37"/>
      <c r="J225" s="37"/>
      <c r="K225" s="37"/>
      <c r="L225" s="37"/>
      <c r="M225" s="37"/>
      <c r="N225" s="37"/>
      <c r="O225" s="37"/>
      <c r="P225" s="37"/>
    </row>
    <row r="226" spans="6:16">
      <c r="F226" s="37"/>
      <c r="G226" s="37"/>
      <c r="H226" s="37"/>
      <c r="I226" s="37"/>
      <c r="J226" s="37"/>
      <c r="K226" s="37"/>
      <c r="L226" s="37"/>
      <c r="M226" s="37"/>
      <c r="N226" s="37"/>
      <c r="O226" s="37"/>
      <c r="P226" s="37"/>
    </row>
    <row r="227" spans="6:16">
      <c r="F227" s="37"/>
      <c r="G227" s="37"/>
      <c r="H227" s="37"/>
      <c r="I227" s="37"/>
      <c r="J227" s="37"/>
      <c r="K227" s="37"/>
      <c r="L227" s="37"/>
      <c r="M227" s="37"/>
      <c r="N227" s="37"/>
      <c r="O227" s="37"/>
      <c r="P227" s="37"/>
    </row>
    <row r="228" spans="6:16">
      <c r="F228" s="37"/>
      <c r="G228" s="37"/>
      <c r="H228" s="37"/>
      <c r="I228" s="37"/>
      <c r="J228" s="37"/>
      <c r="K228" s="37"/>
      <c r="L228" s="37"/>
      <c r="M228" s="37"/>
      <c r="N228" s="37"/>
      <c r="O228" s="37"/>
      <c r="P228" s="37"/>
    </row>
    <row r="229" spans="6:16">
      <c r="F229" s="37"/>
      <c r="G229" s="37"/>
      <c r="H229" s="37"/>
      <c r="I229" s="37"/>
      <c r="J229" s="37"/>
      <c r="K229" s="37"/>
      <c r="L229" s="37"/>
      <c r="M229" s="37"/>
      <c r="N229" s="37"/>
      <c r="O229" s="37"/>
      <c r="P229" s="37"/>
    </row>
    <row r="230" spans="6:16">
      <c r="F230" s="37"/>
      <c r="G230" s="37"/>
      <c r="H230" s="37"/>
      <c r="I230" s="37"/>
      <c r="J230" s="37"/>
      <c r="K230" s="37"/>
      <c r="L230" s="37"/>
      <c r="M230" s="37"/>
      <c r="N230" s="37"/>
      <c r="O230" s="37"/>
      <c r="P230" s="37"/>
    </row>
    <row r="231" spans="6:16">
      <c r="F231" s="37"/>
      <c r="G231" s="37"/>
      <c r="H231" s="37"/>
      <c r="I231" s="37"/>
      <c r="J231" s="37"/>
      <c r="K231" s="37"/>
      <c r="L231" s="37"/>
      <c r="M231" s="37"/>
      <c r="N231" s="37"/>
      <c r="O231" s="37"/>
      <c r="P231" s="37"/>
    </row>
    <row r="232" spans="6:16">
      <c r="F232" s="37"/>
      <c r="G232" s="37"/>
      <c r="H232" s="37"/>
      <c r="I232" s="37"/>
      <c r="J232" s="37"/>
      <c r="K232" s="37"/>
      <c r="L232" s="37"/>
      <c r="M232" s="37"/>
      <c r="N232" s="37"/>
      <c r="O232" s="37"/>
      <c r="P232" s="37"/>
    </row>
    <row r="233" spans="6:16">
      <c r="F233" s="37"/>
      <c r="G233" s="37"/>
      <c r="H233" s="37"/>
      <c r="I233" s="37"/>
      <c r="J233" s="37"/>
      <c r="K233" s="37"/>
      <c r="L233" s="37"/>
      <c r="M233" s="37"/>
      <c r="N233" s="37"/>
      <c r="O233" s="37"/>
      <c r="P233" s="37"/>
    </row>
    <row r="234" spans="6:16">
      <c r="F234" s="37"/>
      <c r="G234" s="37"/>
      <c r="H234" s="37"/>
      <c r="I234" s="37"/>
      <c r="J234" s="37"/>
      <c r="K234" s="37"/>
      <c r="L234" s="37"/>
      <c r="M234" s="37"/>
      <c r="N234" s="37"/>
      <c r="O234" s="37"/>
      <c r="P234" s="37"/>
    </row>
    <row r="235" spans="6:16">
      <c r="F235" s="37"/>
      <c r="G235" s="37"/>
      <c r="H235" s="37"/>
      <c r="I235" s="37"/>
      <c r="J235" s="37"/>
      <c r="K235" s="37"/>
      <c r="L235" s="37"/>
      <c r="M235" s="37"/>
      <c r="N235" s="37"/>
      <c r="O235" s="37"/>
      <c r="P235" s="37"/>
    </row>
    <row r="236" spans="6:16">
      <c r="F236" s="37"/>
      <c r="G236" s="37"/>
      <c r="H236" s="37"/>
      <c r="I236" s="37"/>
      <c r="J236" s="37"/>
      <c r="K236" s="37"/>
      <c r="L236" s="37"/>
      <c r="M236" s="37"/>
      <c r="N236" s="37"/>
      <c r="O236" s="37"/>
      <c r="P236" s="37"/>
    </row>
    <row r="237" spans="6:16">
      <c r="F237" s="37"/>
      <c r="G237" s="37"/>
      <c r="H237" s="37"/>
      <c r="I237" s="37"/>
      <c r="J237" s="37"/>
      <c r="K237" s="37"/>
      <c r="L237" s="37"/>
      <c r="M237" s="37"/>
      <c r="N237" s="37"/>
      <c r="O237" s="37"/>
      <c r="P237" s="37"/>
    </row>
    <row r="238" spans="6:16">
      <c r="F238" s="37"/>
      <c r="G238" s="37"/>
      <c r="H238" s="37"/>
      <c r="I238" s="37"/>
      <c r="J238" s="37"/>
      <c r="K238" s="37"/>
      <c r="L238" s="37"/>
      <c r="M238" s="37"/>
      <c r="N238" s="37"/>
      <c r="O238" s="37"/>
      <c r="P238" s="37"/>
    </row>
    <row r="239" spans="6:16">
      <c r="F239" s="37"/>
      <c r="G239" s="37"/>
      <c r="H239" s="37"/>
      <c r="I239" s="37"/>
      <c r="J239" s="37"/>
      <c r="K239" s="37"/>
      <c r="L239" s="37"/>
      <c r="M239" s="37"/>
      <c r="N239" s="37"/>
      <c r="O239" s="37"/>
      <c r="P239" s="37"/>
    </row>
    <row r="240" spans="6:16">
      <c r="F240" s="37"/>
      <c r="G240" s="37"/>
      <c r="H240" s="37"/>
      <c r="I240" s="37"/>
      <c r="J240" s="37"/>
      <c r="K240" s="37"/>
      <c r="L240" s="37"/>
      <c r="M240" s="37"/>
      <c r="N240" s="37"/>
      <c r="O240" s="37"/>
      <c r="P240" s="37"/>
    </row>
    <row r="241" spans="6:16">
      <c r="F241" s="37"/>
      <c r="G241" s="37"/>
      <c r="H241" s="37"/>
      <c r="I241" s="37"/>
      <c r="J241" s="37"/>
      <c r="K241" s="37"/>
      <c r="L241" s="37"/>
      <c r="M241" s="37"/>
      <c r="N241" s="37"/>
      <c r="O241" s="37"/>
      <c r="P241" s="37"/>
    </row>
    <row r="242" spans="6:16">
      <c r="F242" s="37"/>
      <c r="G242" s="37"/>
      <c r="H242" s="37"/>
      <c r="I242" s="37"/>
      <c r="J242" s="37"/>
      <c r="K242" s="37"/>
      <c r="L242" s="37"/>
      <c r="M242" s="37"/>
      <c r="N242" s="37"/>
      <c r="O242" s="37"/>
      <c r="P242" s="37"/>
    </row>
    <row r="243" spans="6:16">
      <c r="F243" s="37"/>
      <c r="G243" s="37"/>
      <c r="H243" s="37"/>
      <c r="I243" s="37"/>
      <c r="J243" s="37"/>
      <c r="K243" s="37"/>
      <c r="L243" s="37"/>
      <c r="M243" s="37"/>
      <c r="N243" s="37"/>
      <c r="O243" s="37"/>
      <c r="P243" s="37"/>
    </row>
    <row r="244" spans="6:16">
      <c r="F244" s="37"/>
      <c r="G244" s="37"/>
      <c r="H244" s="37"/>
      <c r="I244" s="37"/>
      <c r="J244" s="37"/>
      <c r="K244" s="37"/>
      <c r="L244" s="37"/>
      <c r="M244" s="37"/>
      <c r="N244" s="37"/>
      <c r="O244" s="37"/>
      <c r="P244" s="37"/>
    </row>
    <row r="245" spans="6:16">
      <c r="F245" s="37"/>
      <c r="G245" s="37"/>
      <c r="H245" s="37"/>
      <c r="I245" s="37"/>
      <c r="J245" s="37"/>
      <c r="K245" s="37"/>
      <c r="L245" s="37"/>
      <c r="M245" s="37"/>
      <c r="N245" s="37"/>
      <c r="O245" s="37"/>
      <c r="P245" s="37"/>
    </row>
    <row r="246" spans="6:16">
      <c r="F246" s="37"/>
      <c r="G246" s="37"/>
      <c r="H246" s="37"/>
      <c r="I246" s="37"/>
      <c r="J246" s="37"/>
      <c r="K246" s="37"/>
      <c r="L246" s="37"/>
      <c r="M246" s="37"/>
      <c r="N246" s="37"/>
      <c r="O246" s="37"/>
      <c r="P246" s="37"/>
    </row>
    <row r="247" spans="6:16">
      <c r="F247" s="37"/>
      <c r="G247" s="37"/>
      <c r="H247" s="37"/>
      <c r="I247" s="37"/>
      <c r="J247" s="37"/>
      <c r="K247" s="37"/>
      <c r="L247" s="37"/>
      <c r="M247" s="37"/>
      <c r="N247" s="37"/>
      <c r="O247" s="37"/>
      <c r="P247" s="37"/>
    </row>
    <row r="248" spans="6:16">
      <c r="F248" s="37"/>
      <c r="G248" s="37"/>
      <c r="H248" s="37"/>
      <c r="I248" s="37"/>
      <c r="J248" s="37"/>
      <c r="K248" s="37"/>
      <c r="L248" s="37"/>
      <c r="M248" s="37"/>
      <c r="N248" s="37"/>
      <c r="O248" s="37"/>
      <c r="P248" s="37"/>
    </row>
    <row r="249" spans="6:16">
      <c r="F249" s="37"/>
      <c r="G249" s="37"/>
      <c r="H249" s="37"/>
      <c r="I249" s="37"/>
      <c r="J249" s="37"/>
      <c r="K249" s="37"/>
      <c r="L249" s="37"/>
      <c r="M249" s="37"/>
      <c r="N249" s="37"/>
      <c r="O249" s="37"/>
      <c r="P249" s="37"/>
    </row>
    <row r="250" spans="6:16">
      <c r="F250" s="37"/>
      <c r="G250" s="37"/>
      <c r="H250" s="37"/>
      <c r="I250" s="37"/>
      <c r="J250" s="37"/>
      <c r="K250" s="37"/>
      <c r="L250" s="37"/>
      <c r="M250" s="37"/>
      <c r="N250" s="37"/>
      <c r="O250" s="37"/>
      <c r="P250" s="37"/>
    </row>
    <row r="251" spans="6:16">
      <c r="F251" s="37"/>
      <c r="G251" s="37"/>
      <c r="H251" s="37"/>
      <c r="I251" s="37"/>
      <c r="J251" s="37"/>
      <c r="K251" s="37"/>
      <c r="L251" s="37"/>
      <c r="M251" s="37"/>
      <c r="N251" s="37"/>
      <c r="O251" s="37"/>
      <c r="P251" s="37"/>
    </row>
    <row r="252" spans="6:16">
      <c r="F252" s="37"/>
      <c r="G252" s="37"/>
      <c r="H252" s="37"/>
      <c r="I252" s="37"/>
      <c r="J252" s="37"/>
      <c r="K252" s="37"/>
      <c r="L252" s="37"/>
      <c r="M252" s="37"/>
      <c r="N252" s="37"/>
      <c r="O252" s="37"/>
      <c r="P252" s="37"/>
    </row>
    <row r="253" spans="6:16">
      <c r="F253" s="37"/>
      <c r="G253" s="37"/>
      <c r="H253" s="37"/>
      <c r="I253" s="37"/>
      <c r="J253" s="37"/>
      <c r="K253" s="37"/>
      <c r="L253" s="37"/>
      <c r="M253" s="37"/>
      <c r="N253" s="37"/>
      <c r="O253" s="37"/>
      <c r="P253" s="37"/>
    </row>
    <row r="254" spans="6:16">
      <c r="F254" s="37"/>
      <c r="G254" s="37"/>
      <c r="H254" s="37"/>
      <c r="I254" s="37"/>
      <c r="J254" s="37"/>
      <c r="K254" s="37"/>
      <c r="L254" s="37"/>
      <c r="M254" s="37"/>
      <c r="N254" s="37"/>
      <c r="O254" s="37"/>
      <c r="P254" s="37"/>
    </row>
    <row r="255" spans="6:16">
      <c r="F255" s="37"/>
      <c r="G255" s="37"/>
      <c r="H255" s="37"/>
      <c r="I255" s="37"/>
      <c r="J255" s="37"/>
      <c r="K255" s="37"/>
      <c r="L255" s="37"/>
      <c r="M255" s="37"/>
      <c r="N255" s="37"/>
      <c r="O255" s="37"/>
      <c r="P255" s="37"/>
    </row>
    <row r="256" spans="6:16">
      <c r="F256" s="37"/>
      <c r="G256" s="37"/>
      <c r="H256" s="37"/>
      <c r="I256" s="37"/>
      <c r="J256" s="37"/>
      <c r="K256" s="37"/>
      <c r="L256" s="37"/>
      <c r="M256" s="37"/>
      <c r="N256" s="37"/>
      <c r="O256" s="37"/>
      <c r="P256" s="37"/>
    </row>
    <row r="257" spans="6:16">
      <c r="F257" s="37"/>
      <c r="G257" s="37"/>
      <c r="H257" s="37"/>
      <c r="I257" s="37"/>
      <c r="J257" s="37"/>
      <c r="K257" s="37"/>
      <c r="L257" s="37"/>
      <c r="M257" s="37"/>
      <c r="N257" s="37"/>
      <c r="O257" s="37"/>
      <c r="P257" s="37"/>
    </row>
    <row r="258" spans="6:16">
      <c r="F258" s="37"/>
      <c r="G258" s="37"/>
      <c r="H258" s="37"/>
      <c r="I258" s="37"/>
      <c r="J258" s="37"/>
      <c r="K258" s="37"/>
      <c r="L258" s="37"/>
      <c r="M258" s="37"/>
      <c r="N258" s="37"/>
      <c r="O258" s="37"/>
      <c r="P258" s="37"/>
    </row>
    <row r="259" spans="6:16">
      <c r="F259" s="37"/>
      <c r="G259" s="37"/>
      <c r="H259" s="37"/>
      <c r="I259" s="37"/>
      <c r="J259" s="37"/>
      <c r="K259" s="37"/>
      <c r="L259" s="37"/>
      <c r="M259" s="37"/>
      <c r="N259" s="37"/>
      <c r="O259" s="37"/>
      <c r="P259" s="37"/>
    </row>
    <row r="260" spans="6:16">
      <c r="F260" s="37"/>
      <c r="G260" s="37"/>
      <c r="H260" s="37"/>
      <c r="I260" s="37"/>
      <c r="J260" s="37"/>
      <c r="K260" s="37"/>
      <c r="L260" s="37"/>
      <c r="M260" s="37"/>
      <c r="N260" s="37"/>
      <c r="O260" s="37"/>
      <c r="P260" s="37"/>
    </row>
    <row r="261" spans="6:16">
      <c r="F261" s="37"/>
      <c r="G261" s="37"/>
      <c r="H261" s="37"/>
      <c r="I261" s="37"/>
      <c r="J261" s="37"/>
      <c r="K261" s="37"/>
      <c r="L261" s="37"/>
      <c r="M261" s="37"/>
      <c r="N261" s="37"/>
      <c r="O261" s="37"/>
      <c r="P261" s="37"/>
    </row>
    <row r="262" spans="6:16">
      <c r="F262" s="37"/>
      <c r="G262" s="37"/>
      <c r="H262" s="37"/>
      <c r="I262" s="37"/>
      <c r="J262" s="37"/>
      <c r="K262" s="37"/>
      <c r="L262" s="37"/>
      <c r="M262" s="37"/>
      <c r="N262" s="37"/>
      <c r="O262" s="37"/>
      <c r="P262" s="37"/>
    </row>
    <row r="263" spans="6:16">
      <c r="F263" s="37"/>
      <c r="G263" s="37"/>
      <c r="H263" s="37"/>
      <c r="I263" s="37"/>
      <c r="J263" s="37"/>
      <c r="K263" s="37"/>
      <c r="L263" s="37"/>
      <c r="M263" s="37"/>
      <c r="N263" s="37"/>
      <c r="O263" s="37"/>
      <c r="P263" s="37"/>
    </row>
    <row r="264" spans="6:16">
      <c r="F264" s="37"/>
      <c r="G264" s="37"/>
      <c r="H264" s="37"/>
      <c r="I264" s="37"/>
      <c r="J264" s="37"/>
      <c r="K264" s="37"/>
      <c r="L264" s="37"/>
      <c r="M264" s="37"/>
      <c r="N264" s="37"/>
      <c r="O264" s="37"/>
      <c r="P264" s="37"/>
    </row>
    <row r="265" spans="6:16">
      <c r="F265" s="37"/>
      <c r="G265" s="37"/>
      <c r="H265" s="37"/>
      <c r="I265" s="37"/>
      <c r="J265" s="37"/>
      <c r="K265" s="37"/>
      <c r="L265" s="37"/>
      <c r="M265" s="37"/>
      <c r="N265" s="37"/>
      <c r="O265" s="37"/>
      <c r="P265" s="37"/>
    </row>
    <row r="266" spans="6:16">
      <c r="F266" s="37"/>
      <c r="G266" s="37"/>
      <c r="H266" s="37"/>
      <c r="I266" s="37"/>
      <c r="J266" s="37"/>
      <c r="K266" s="37"/>
      <c r="L266" s="37"/>
      <c r="M266" s="37"/>
      <c r="N266" s="37"/>
      <c r="O266" s="37"/>
      <c r="P266" s="37"/>
    </row>
    <row r="267" spans="6:16">
      <c r="F267" s="37"/>
      <c r="G267" s="37"/>
      <c r="H267" s="37"/>
      <c r="I267" s="37"/>
      <c r="J267" s="37"/>
      <c r="K267" s="37"/>
      <c r="L267" s="37"/>
      <c r="M267" s="37"/>
      <c r="N267" s="37"/>
      <c r="O267" s="37"/>
      <c r="P267" s="37"/>
    </row>
    <row r="268" spans="6:16">
      <c r="F268" s="37"/>
      <c r="G268" s="37"/>
      <c r="H268" s="37"/>
      <c r="I268" s="37"/>
      <c r="J268" s="37"/>
      <c r="K268" s="37"/>
      <c r="L268" s="37"/>
      <c r="M268" s="37"/>
      <c r="N268" s="37"/>
      <c r="O268" s="37"/>
      <c r="P268" s="37"/>
    </row>
    <row r="269" spans="6:16">
      <c r="F269" s="37"/>
      <c r="G269" s="37"/>
      <c r="H269" s="37"/>
      <c r="I269" s="37"/>
      <c r="J269" s="37"/>
      <c r="K269" s="37"/>
      <c r="L269" s="37"/>
      <c r="M269" s="37"/>
      <c r="N269" s="37"/>
      <c r="O269" s="37"/>
      <c r="P269" s="37"/>
    </row>
    <row r="270" spans="6:16">
      <c r="F270" s="37"/>
      <c r="G270" s="37"/>
      <c r="H270" s="37"/>
      <c r="I270" s="37"/>
      <c r="J270" s="37"/>
      <c r="K270" s="37"/>
      <c r="L270" s="37"/>
      <c r="M270" s="37"/>
      <c r="N270" s="37"/>
      <c r="O270" s="37"/>
      <c r="P270" s="37"/>
    </row>
    <row r="271" spans="6:16">
      <c r="F271" s="37"/>
      <c r="G271" s="37"/>
      <c r="H271" s="37"/>
      <c r="I271" s="37"/>
      <c r="J271" s="37"/>
      <c r="K271" s="37"/>
      <c r="L271" s="37"/>
      <c r="M271" s="37"/>
      <c r="N271" s="37"/>
      <c r="O271" s="37"/>
      <c r="P271" s="37"/>
    </row>
    <row r="272" spans="6:16">
      <c r="F272" s="37"/>
      <c r="G272" s="37"/>
      <c r="H272" s="37"/>
      <c r="I272" s="37"/>
      <c r="J272" s="37"/>
      <c r="K272" s="37"/>
      <c r="L272" s="37"/>
      <c r="M272" s="37"/>
      <c r="N272" s="37"/>
      <c r="O272" s="37"/>
      <c r="P272" s="37"/>
    </row>
    <row r="273" spans="6:16">
      <c r="F273" s="37"/>
      <c r="G273" s="37"/>
      <c r="H273" s="37"/>
      <c r="I273" s="37"/>
      <c r="J273" s="37"/>
      <c r="K273" s="37"/>
      <c r="L273" s="37"/>
      <c r="M273" s="37"/>
      <c r="N273" s="37"/>
      <c r="O273" s="37"/>
      <c r="P273" s="37"/>
    </row>
    <row r="274" spans="6:16">
      <c r="F274" s="37"/>
      <c r="G274" s="37"/>
      <c r="H274" s="37"/>
      <c r="I274" s="37"/>
      <c r="J274" s="37"/>
      <c r="K274" s="37"/>
      <c r="L274" s="37"/>
      <c r="M274" s="37"/>
      <c r="N274" s="37"/>
      <c r="O274" s="37"/>
      <c r="P274" s="37"/>
    </row>
    <row r="275" spans="6:16">
      <c r="F275" s="37"/>
      <c r="G275" s="37"/>
      <c r="H275" s="37"/>
      <c r="I275" s="37"/>
      <c r="J275" s="37"/>
      <c r="K275" s="37"/>
      <c r="L275" s="37"/>
      <c r="M275" s="37"/>
      <c r="N275" s="37"/>
      <c r="O275" s="37"/>
      <c r="P275" s="37"/>
    </row>
    <row r="276" spans="6:16">
      <c r="F276" s="37"/>
      <c r="G276" s="37"/>
      <c r="H276" s="37"/>
      <c r="I276" s="37"/>
      <c r="J276" s="37"/>
      <c r="K276" s="37"/>
      <c r="L276" s="37"/>
      <c r="M276" s="37"/>
      <c r="N276" s="37"/>
      <c r="O276" s="37"/>
      <c r="P276" s="37"/>
    </row>
    <row r="277" spans="6:16">
      <c r="F277" s="37"/>
      <c r="G277" s="37"/>
      <c r="H277" s="37"/>
      <c r="I277" s="37"/>
      <c r="J277" s="37"/>
      <c r="K277" s="37"/>
      <c r="L277" s="37"/>
      <c r="M277" s="37"/>
      <c r="N277" s="37"/>
      <c r="O277" s="37"/>
      <c r="P277" s="37"/>
    </row>
    <row r="278" spans="6:16">
      <c r="F278" s="37"/>
      <c r="G278" s="37"/>
      <c r="H278" s="37"/>
      <c r="I278" s="37"/>
      <c r="J278" s="37"/>
      <c r="K278" s="37"/>
      <c r="L278" s="37"/>
      <c r="M278" s="37"/>
      <c r="N278" s="37"/>
      <c r="O278" s="37"/>
      <c r="P278" s="37"/>
    </row>
    <row r="279" spans="6:16">
      <c r="F279" s="37"/>
      <c r="G279" s="37"/>
      <c r="H279" s="37"/>
      <c r="I279" s="37"/>
      <c r="J279" s="37"/>
      <c r="K279" s="37"/>
      <c r="L279" s="37"/>
      <c r="M279" s="37"/>
      <c r="N279" s="37"/>
      <c r="O279" s="37"/>
      <c r="P279" s="37"/>
    </row>
    <row r="280" spans="6:16">
      <c r="F280" s="37"/>
      <c r="G280" s="37"/>
      <c r="H280" s="37"/>
      <c r="I280" s="37"/>
      <c r="J280" s="37"/>
      <c r="K280" s="37"/>
      <c r="L280" s="37"/>
      <c r="M280" s="37"/>
      <c r="N280" s="37"/>
      <c r="O280" s="37"/>
      <c r="P280" s="37"/>
    </row>
    <row r="281" spans="6:16">
      <c r="F281" s="37"/>
      <c r="G281" s="37"/>
      <c r="H281" s="37"/>
      <c r="I281" s="37"/>
      <c r="J281" s="37"/>
      <c r="K281" s="37"/>
      <c r="L281" s="37"/>
      <c r="M281" s="37"/>
      <c r="N281" s="37"/>
      <c r="O281" s="37"/>
      <c r="P281" s="37"/>
    </row>
    <row r="282" spans="6:16">
      <c r="F282" s="37"/>
      <c r="G282" s="37"/>
      <c r="H282" s="37"/>
      <c r="I282" s="37"/>
      <c r="J282" s="37"/>
      <c r="K282" s="37"/>
      <c r="L282" s="37"/>
      <c r="M282" s="37"/>
      <c r="N282" s="37"/>
      <c r="O282" s="37"/>
      <c r="P282" s="37"/>
    </row>
    <row r="283" spans="6:16">
      <c r="F283" s="37"/>
      <c r="G283" s="37"/>
      <c r="H283" s="37"/>
      <c r="I283" s="37"/>
      <c r="J283" s="37"/>
      <c r="K283" s="37"/>
      <c r="L283" s="37"/>
      <c r="M283" s="37"/>
      <c r="N283" s="37"/>
      <c r="O283" s="37"/>
      <c r="P283" s="37"/>
    </row>
    <row r="284" spans="6:16">
      <c r="F284" s="37"/>
      <c r="G284" s="37"/>
      <c r="H284" s="37"/>
      <c r="I284" s="37"/>
      <c r="J284" s="37"/>
      <c r="K284" s="37"/>
      <c r="L284" s="37"/>
      <c r="M284" s="37"/>
      <c r="N284" s="37"/>
      <c r="O284" s="37"/>
      <c r="P284" s="37"/>
    </row>
    <row r="285" spans="6:16">
      <c r="F285" s="37"/>
      <c r="G285" s="37"/>
      <c r="H285" s="37"/>
      <c r="I285" s="37"/>
      <c r="J285" s="37"/>
      <c r="K285" s="37"/>
      <c r="L285" s="37"/>
      <c r="M285" s="37"/>
      <c r="N285" s="37"/>
      <c r="O285" s="37"/>
      <c r="P285" s="37"/>
    </row>
    <row r="286" spans="6:16">
      <c r="F286" s="37"/>
      <c r="G286" s="37"/>
      <c r="H286" s="37"/>
      <c r="I286" s="37"/>
      <c r="J286" s="37"/>
      <c r="K286" s="37"/>
      <c r="L286" s="37"/>
      <c r="M286" s="37"/>
      <c r="N286" s="37"/>
      <c r="O286" s="37"/>
      <c r="P286" s="37"/>
    </row>
    <row r="287" spans="6:16">
      <c r="F287" s="37"/>
      <c r="G287" s="37"/>
      <c r="H287" s="37"/>
      <c r="I287" s="37"/>
      <c r="J287" s="37"/>
      <c r="K287" s="37"/>
      <c r="L287" s="37"/>
      <c r="M287" s="37"/>
      <c r="N287" s="37"/>
      <c r="O287" s="37"/>
      <c r="P287" s="37"/>
    </row>
    <row r="288" spans="6:16">
      <c r="F288" s="37"/>
      <c r="G288" s="37"/>
      <c r="H288" s="37"/>
      <c r="I288" s="37"/>
      <c r="J288" s="37"/>
      <c r="K288" s="37"/>
      <c r="L288" s="37"/>
      <c r="M288" s="37"/>
      <c r="N288" s="37"/>
      <c r="O288" s="37"/>
      <c r="P288" s="37"/>
    </row>
    <row r="289" spans="6:16">
      <c r="F289" s="37"/>
      <c r="G289" s="37"/>
      <c r="H289" s="37"/>
      <c r="I289" s="37"/>
      <c r="J289" s="37"/>
      <c r="K289" s="37"/>
      <c r="L289" s="37"/>
      <c r="M289" s="37"/>
      <c r="N289" s="37"/>
      <c r="O289" s="37"/>
      <c r="P289" s="37"/>
    </row>
    <row r="290" spans="6:16">
      <c r="F290" s="37"/>
      <c r="G290" s="37"/>
      <c r="H290" s="37"/>
      <c r="I290" s="37"/>
      <c r="J290" s="37"/>
      <c r="K290" s="37"/>
      <c r="L290" s="37"/>
      <c r="M290" s="37"/>
      <c r="N290" s="37"/>
      <c r="O290" s="37"/>
      <c r="P290" s="37"/>
    </row>
    <row r="291" spans="6:16">
      <c r="F291" s="37"/>
      <c r="G291" s="37"/>
      <c r="H291" s="37"/>
      <c r="I291" s="37"/>
      <c r="J291" s="37"/>
      <c r="K291" s="37"/>
      <c r="L291" s="37"/>
      <c r="M291" s="37"/>
      <c r="N291" s="37"/>
      <c r="O291" s="37"/>
      <c r="P291" s="37"/>
    </row>
    <row r="292" spans="6:16">
      <c r="F292" s="37"/>
      <c r="G292" s="37"/>
      <c r="H292" s="37"/>
      <c r="I292" s="37"/>
      <c r="J292" s="37"/>
      <c r="K292" s="37"/>
      <c r="L292" s="37"/>
      <c r="M292" s="37"/>
      <c r="N292" s="37"/>
      <c r="O292" s="37"/>
      <c r="P292" s="37"/>
    </row>
    <row r="293" spans="6:16">
      <c r="F293" s="37"/>
      <c r="G293" s="37"/>
      <c r="H293" s="37"/>
      <c r="I293" s="37"/>
      <c r="J293" s="37"/>
      <c r="K293" s="37"/>
      <c r="L293" s="37"/>
      <c r="M293" s="37"/>
      <c r="N293" s="37"/>
      <c r="O293" s="37"/>
      <c r="P293" s="37"/>
    </row>
    <row r="294" spans="6:16">
      <c r="F294" s="37"/>
      <c r="G294" s="37"/>
      <c r="H294" s="37"/>
      <c r="I294" s="37"/>
      <c r="J294" s="37"/>
      <c r="K294" s="37"/>
      <c r="L294" s="37"/>
      <c r="M294" s="37"/>
      <c r="N294" s="37"/>
      <c r="O294" s="37"/>
      <c r="P294" s="37"/>
    </row>
    <row r="295" spans="6:16">
      <c r="F295" s="37"/>
      <c r="G295" s="37"/>
      <c r="H295" s="37"/>
      <c r="I295" s="37"/>
      <c r="J295" s="37"/>
      <c r="K295" s="37"/>
      <c r="L295" s="37"/>
      <c r="M295" s="37"/>
      <c r="N295" s="37"/>
      <c r="O295" s="37"/>
      <c r="P295" s="37"/>
    </row>
    <row r="296" spans="6:16">
      <c r="F296" s="37"/>
      <c r="G296" s="37"/>
      <c r="H296" s="37"/>
      <c r="I296" s="37"/>
      <c r="J296" s="37"/>
      <c r="K296" s="37"/>
      <c r="L296" s="37"/>
      <c r="M296" s="37"/>
      <c r="N296" s="37"/>
      <c r="O296" s="37"/>
      <c r="P296" s="37"/>
    </row>
    <row r="297" spans="6:16">
      <c r="F297" s="37"/>
      <c r="G297" s="37"/>
      <c r="H297" s="37"/>
      <c r="I297" s="37"/>
      <c r="J297" s="37"/>
      <c r="K297" s="37"/>
      <c r="L297" s="37"/>
      <c r="M297" s="37"/>
      <c r="N297" s="37"/>
      <c r="O297" s="37"/>
      <c r="P297" s="37"/>
    </row>
    <row r="298" spans="6:16">
      <c r="F298" s="37"/>
      <c r="G298" s="37"/>
      <c r="H298" s="37"/>
      <c r="I298" s="37"/>
      <c r="J298" s="37"/>
      <c r="K298" s="37"/>
      <c r="L298" s="37"/>
      <c r="M298" s="37"/>
      <c r="N298" s="37"/>
      <c r="O298" s="37"/>
      <c r="P298" s="37"/>
    </row>
    <row r="299" spans="6:16">
      <c r="F299" s="37"/>
      <c r="G299" s="37"/>
      <c r="H299" s="37"/>
      <c r="I299" s="37"/>
      <c r="J299" s="37"/>
      <c r="K299" s="37"/>
      <c r="L299" s="37"/>
      <c r="M299" s="37"/>
      <c r="N299" s="37"/>
      <c r="O299" s="37"/>
      <c r="P299" s="37"/>
    </row>
    <row r="300" spans="6:16">
      <c r="F300" s="37"/>
      <c r="G300" s="37"/>
      <c r="H300" s="37"/>
      <c r="I300" s="37"/>
      <c r="J300" s="37"/>
      <c r="K300" s="37"/>
      <c r="L300" s="37"/>
      <c r="M300" s="37"/>
      <c r="N300" s="37"/>
      <c r="O300" s="37"/>
      <c r="P300" s="37"/>
    </row>
    <row r="301" spans="6:16">
      <c r="F301" s="37"/>
      <c r="G301" s="37"/>
      <c r="H301" s="37"/>
      <c r="I301" s="37"/>
      <c r="J301" s="37"/>
      <c r="K301" s="37"/>
      <c r="L301" s="37"/>
      <c r="M301" s="37"/>
      <c r="N301" s="37"/>
      <c r="O301" s="37"/>
      <c r="P301" s="37"/>
    </row>
    <row r="302" spans="6:16">
      <c r="F302" s="37"/>
      <c r="G302" s="37"/>
      <c r="H302" s="37"/>
      <c r="I302" s="37"/>
      <c r="J302" s="37"/>
      <c r="K302" s="37"/>
      <c r="L302" s="37"/>
      <c r="M302" s="37"/>
      <c r="N302" s="37"/>
      <c r="O302" s="37"/>
      <c r="P302" s="37"/>
    </row>
    <row r="303" spans="6:16">
      <c r="F303" s="37"/>
      <c r="G303" s="37"/>
      <c r="H303" s="37"/>
      <c r="I303" s="37"/>
      <c r="J303" s="37"/>
      <c r="K303" s="37"/>
      <c r="L303" s="37"/>
      <c r="M303" s="37"/>
      <c r="N303" s="37"/>
      <c r="O303" s="37"/>
      <c r="P303" s="37"/>
    </row>
    <row r="304" spans="6:16">
      <c r="F304" s="37"/>
      <c r="G304" s="37"/>
      <c r="H304" s="37"/>
      <c r="I304" s="37"/>
      <c r="J304" s="37"/>
      <c r="K304" s="37"/>
      <c r="L304" s="37"/>
      <c r="M304" s="37"/>
      <c r="N304" s="37"/>
      <c r="O304" s="37"/>
      <c r="P304" s="37"/>
    </row>
  </sheetData>
  <mergeCells count="9">
    <mergeCell ref="K7:M7"/>
    <mergeCell ref="T7:V7"/>
    <mergeCell ref="A4:V5"/>
    <mergeCell ref="A7:A8"/>
    <mergeCell ref="B7:D7"/>
    <mergeCell ref="E7:G7"/>
    <mergeCell ref="H7:J7"/>
    <mergeCell ref="N7:P7"/>
    <mergeCell ref="Q7:S7"/>
  </mergeCells>
  <phoneticPr fontId="0" type="noConversion"/>
  <pageMargins left="0.75" right="0.75" top="1" bottom="1" header="0.5" footer="0.5"/>
  <pageSetup scale="35" orientation="portrait" r:id="rId1"/>
  <headerFooter alignWithMargins="0">
    <oddFooter>&amp;C&amp;14B-&amp;P-4</oddFooter>
  </headerFooter>
  <ignoredErrors>
    <ignoredError sqref="D25:V26"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X106"/>
  <sheetViews>
    <sheetView zoomScaleNormal="100" workbookViewId="0"/>
  </sheetViews>
  <sheetFormatPr defaultRowHeight="12.75"/>
  <cols>
    <col min="1" max="1" width="11.42578125" style="37" customWidth="1"/>
    <col min="2" max="2" width="9.85546875" style="182" customWidth="1"/>
    <col min="3" max="3" width="10.42578125" style="182" customWidth="1"/>
    <col min="4" max="4" width="11.5703125" style="182" customWidth="1"/>
    <col min="5" max="5" width="10.85546875" style="182" bestFit="1" customWidth="1"/>
    <col min="6" max="6" width="10.7109375" style="182" bestFit="1" customWidth="1"/>
    <col min="7" max="7" width="12.28515625" style="182" customWidth="1"/>
    <col min="8" max="8" width="10.85546875" style="182" bestFit="1" customWidth="1"/>
    <col min="9" max="9" width="10.7109375" style="182" bestFit="1" customWidth="1"/>
    <col min="10" max="10" width="13.42578125" style="182" bestFit="1" customWidth="1"/>
    <col min="11" max="11" width="9.85546875" style="182" customWidth="1"/>
    <col min="12" max="12" width="10.140625" style="182" bestFit="1" customWidth="1"/>
    <col min="13" max="13" width="13.42578125" style="182" bestFit="1" customWidth="1"/>
    <col min="14" max="14" width="9.42578125" style="182" customWidth="1"/>
    <col min="15" max="15" width="12.5703125" style="182" customWidth="1"/>
    <col min="16" max="16" width="13.42578125" style="182" bestFit="1" customWidth="1"/>
    <col min="17" max="17" width="9.28515625" style="37" customWidth="1"/>
    <col min="18" max="18" width="10" style="37" customWidth="1"/>
    <col min="19" max="19" width="12" style="37" bestFit="1" customWidth="1"/>
    <col min="20" max="20" width="11.85546875" style="37" customWidth="1"/>
    <col min="21" max="21" width="12" style="37" customWidth="1"/>
    <col min="22" max="22" width="12.5703125" style="37" customWidth="1"/>
    <col min="23" max="23" width="10.85546875" style="37" bestFit="1" customWidth="1"/>
    <col min="24" max="16384" width="9.140625" style="37"/>
  </cols>
  <sheetData>
    <row r="1" spans="1:22" ht="26.25">
      <c r="A1" s="227" t="s">
        <v>165</v>
      </c>
    </row>
    <row r="2" spans="1:22" ht="18">
      <c r="A2" s="32" t="s">
        <v>196</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5" customHeight="1">
      <c r="A4" s="542" t="s">
        <v>197</v>
      </c>
      <c r="B4" s="542"/>
      <c r="C4" s="542"/>
      <c r="D4" s="542"/>
      <c r="E4" s="542"/>
      <c r="F4" s="542"/>
      <c r="G4" s="542"/>
      <c r="H4" s="542"/>
      <c r="I4" s="542"/>
      <c r="J4" s="542"/>
      <c r="K4" s="542"/>
      <c r="L4" s="542"/>
      <c r="M4" s="542"/>
      <c r="N4" s="542"/>
      <c r="O4" s="542"/>
      <c r="P4" s="542"/>
      <c r="Q4" s="542"/>
      <c r="R4" s="542"/>
      <c r="S4" s="542"/>
      <c r="T4" s="542"/>
      <c r="U4" s="542"/>
      <c r="V4" s="542"/>
    </row>
    <row r="5" spans="1:22" ht="15" customHeight="1">
      <c r="A5" s="542"/>
      <c r="B5" s="542"/>
      <c r="C5" s="542"/>
      <c r="D5" s="542"/>
      <c r="E5" s="542"/>
      <c r="F5" s="542"/>
      <c r="G5" s="542"/>
      <c r="H5" s="542"/>
      <c r="I5" s="542"/>
      <c r="J5" s="542"/>
      <c r="K5" s="542"/>
      <c r="L5" s="542"/>
      <c r="M5" s="542"/>
      <c r="N5" s="542"/>
      <c r="O5" s="542"/>
      <c r="P5" s="542"/>
      <c r="Q5" s="542"/>
      <c r="R5" s="542"/>
      <c r="S5" s="542"/>
      <c r="T5" s="542"/>
      <c r="U5" s="542"/>
      <c r="V5" s="542"/>
    </row>
    <row r="6" spans="1:22" ht="15" customHeight="1">
      <c r="A6" s="224"/>
      <c r="B6" s="224"/>
      <c r="C6" s="224"/>
      <c r="D6" s="224"/>
      <c r="E6" s="224"/>
      <c r="F6" s="224"/>
      <c r="G6" s="224"/>
      <c r="H6" s="224"/>
      <c r="I6" s="224"/>
      <c r="J6" s="224"/>
      <c r="K6" s="224"/>
      <c r="L6" s="224"/>
      <c r="M6" s="224"/>
      <c r="N6" s="224"/>
      <c r="O6" s="224"/>
      <c r="P6" s="224"/>
    </row>
    <row r="7" spans="1:22" ht="15" thickBot="1">
      <c r="A7" s="33"/>
      <c r="B7" s="96"/>
      <c r="C7" s="96"/>
      <c r="D7" s="96"/>
      <c r="E7" s="96"/>
      <c r="F7" s="96"/>
      <c r="G7" s="96"/>
      <c r="H7" s="96"/>
      <c r="I7" s="96"/>
      <c r="J7" s="96"/>
      <c r="K7" s="96"/>
      <c r="L7" s="96"/>
      <c r="M7" s="96"/>
      <c r="N7" s="96"/>
      <c r="O7" s="96"/>
      <c r="P7" s="96"/>
    </row>
    <row r="8" spans="1:22" ht="13.5" customHeight="1" thickBot="1">
      <c r="A8" s="540" t="s">
        <v>8</v>
      </c>
      <c r="B8" s="539" t="s">
        <v>13</v>
      </c>
      <c r="C8" s="537"/>
      <c r="D8" s="538"/>
      <c r="E8" s="539" t="s">
        <v>112</v>
      </c>
      <c r="F8" s="537"/>
      <c r="G8" s="538"/>
      <c r="H8" s="539" t="s">
        <v>114</v>
      </c>
      <c r="I8" s="537"/>
      <c r="J8" s="538"/>
      <c r="K8" s="539" t="s">
        <v>111</v>
      </c>
      <c r="L8" s="537"/>
      <c r="M8" s="538"/>
      <c r="N8" s="539" t="s">
        <v>113</v>
      </c>
      <c r="O8" s="537"/>
      <c r="P8" s="538"/>
      <c r="Q8" s="539" t="s">
        <v>115</v>
      </c>
      <c r="R8" s="537"/>
      <c r="S8" s="538"/>
      <c r="T8" s="539" t="s">
        <v>7</v>
      </c>
      <c r="U8" s="537"/>
      <c r="V8" s="538"/>
    </row>
    <row r="9" spans="1:22" ht="43.5" customHeight="1" thickBot="1">
      <c r="A9" s="541"/>
      <c r="B9" s="230" t="s">
        <v>146</v>
      </c>
      <c r="C9" s="231" t="s">
        <v>144</v>
      </c>
      <c r="D9" s="232" t="s">
        <v>164</v>
      </c>
      <c r="E9" s="230" t="s">
        <v>146</v>
      </c>
      <c r="F9" s="231" t="s">
        <v>144</v>
      </c>
      <c r="G9" s="232" t="s">
        <v>164</v>
      </c>
      <c r="H9" s="230" t="s">
        <v>146</v>
      </c>
      <c r="I9" s="231" t="s">
        <v>144</v>
      </c>
      <c r="J9" s="232" t="s">
        <v>164</v>
      </c>
      <c r="K9" s="230" t="s">
        <v>146</v>
      </c>
      <c r="L9" s="231" t="s">
        <v>144</v>
      </c>
      <c r="M9" s="232" t="s">
        <v>164</v>
      </c>
      <c r="N9" s="230" t="s">
        <v>146</v>
      </c>
      <c r="O9" s="231" t="s">
        <v>144</v>
      </c>
      <c r="P9" s="232" t="s">
        <v>164</v>
      </c>
      <c r="Q9" s="230" t="s">
        <v>146</v>
      </c>
      <c r="R9" s="231" t="s">
        <v>144</v>
      </c>
      <c r="S9" s="232" t="s">
        <v>164</v>
      </c>
      <c r="T9" s="230" t="s">
        <v>146</v>
      </c>
      <c r="U9" s="231" t="s">
        <v>144</v>
      </c>
      <c r="V9" s="232" t="s">
        <v>164</v>
      </c>
    </row>
    <row r="10" spans="1:22">
      <c r="A10" s="446">
        <v>2000</v>
      </c>
      <c r="B10" s="228">
        <v>123405</v>
      </c>
      <c r="C10" s="258">
        <v>133971</v>
      </c>
      <c r="D10" s="40">
        <f t="shared" ref="D10:D25" si="0">IF(C10=0, "NA", B10/C10)</f>
        <v>0.92113218532368946</v>
      </c>
      <c r="E10" s="228">
        <v>20322</v>
      </c>
      <c r="F10" s="258">
        <v>21810</v>
      </c>
      <c r="G10" s="40">
        <f t="shared" ref="G10:G25" si="1">IF(F10=0, "NA", E10/F10)</f>
        <v>0.93177441540577721</v>
      </c>
      <c r="H10" s="228"/>
      <c r="I10" s="258"/>
      <c r="J10" s="40"/>
      <c r="K10" s="228">
        <v>235</v>
      </c>
      <c r="L10" s="258">
        <v>257</v>
      </c>
      <c r="M10" s="40">
        <f t="shared" ref="M10:M25" si="2">IF(L10=0, "NA", K10/L10)</f>
        <v>0.91439688715953304</v>
      </c>
      <c r="N10" s="228">
        <v>10</v>
      </c>
      <c r="O10" s="258">
        <v>11</v>
      </c>
      <c r="P10" s="40">
        <f t="shared" ref="P10:P25" si="3">IF(O10=0, "NA", N10/O10)</f>
        <v>0.90909090909090906</v>
      </c>
      <c r="Q10" s="228"/>
      <c r="R10" s="258"/>
      <c r="S10" s="40"/>
      <c r="T10" s="228">
        <f>SUM(Q10,N10,K10,H10,E10,B10)</f>
        <v>143972</v>
      </c>
      <c r="U10" s="258">
        <f>SUM(R10,O10,L10,I10,F10,C10)</f>
        <v>156049</v>
      </c>
      <c r="V10" s="40">
        <f t="shared" ref="V10:V25" si="4">IF(U10=0, "NA", T10/U10)</f>
        <v>0.92260764247127502</v>
      </c>
    </row>
    <row r="11" spans="1:22">
      <c r="A11" s="446">
        <v>2001</v>
      </c>
      <c r="B11" s="229">
        <v>140194</v>
      </c>
      <c r="C11" s="257">
        <v>150834</v>
      </c>
      <c r="D11" s="34">
        <f t="shared" si="0"/>
        <v>0.92945887531988813</v>
      </c>
      <c r="E11" s="229">
        <v>23703</v>
      </c>
      <c r="F11" s="257">
        <v>25405</v>
      </c>
      <c r="G11" s="34">
        <f t="shared" si="1"/>
        <v>0.93300531391458374</v>
      </c>
      <c r="H11" s="229"/>
      <c r="I11" s="257"/>
      <c r="J11" s="34"/>
      <c r="K11" s="229">
        <v>209</v>
      </c>
      <c r="L11" s="257">
        <v>224</v>
      </c>
      <c r="M11" s="34">
        <f t="shared" si="2"/>
        <v>0.9330357142857143</v>
      </c>
      <c r="N11" s="229"/>
      <c r="O11" s="257"/>
      <c r="P11" s="34"/>
      <c r="Q11" s="229"/>
      <c r="R11" s="257"/>
      <c r="S11" s="34"/>
      <c r="T11" s="229">
        <f t="shared" ref="T11:U25" si="5">SUM(Q11,N11,K11,H11,E11,B11)</f>
        <v>164106</v>
      </c>
      <c r="U11" s="257">
        <f t="shared" si="5"/>
        <v>176463</v>
      </c>
      <c r="V11" s="34">
        <f t="shared" si="4"/>
        <v>0.92997398888152194</v>
      </c>
    </row>
    <row r="12" spans="1:22">
      <c r="A12" s="446">
        <v>2002</v>
      </c>
      <c r="B12" s="229">
        <v>167915</v>
      </c>
      <c r="C12" s="257">
        <v>178308</v>
      </c>
      <c r="D12" s="34">
        <f t="shared" si="0"/>
        <v>0.94171321533526253</v>
      </c>
      <c r="E12" s="229">
        <v>30239</v>
      </c>
      <c r="F12" s="257">
        <v>31915</v>
      </c>
      <c r="G12" s="34">
        <f t="shared" si="1"/>
        <v>0.9474855083816387</v>
      </c>
      <c r="H12" s="229"/>
      <c r="I12" s="257"/>
      <c r="J12" s="34"/>
      <c r="K12" s="229">
        <v>370</v>
      </c>
      <c r="L12" s="257">
        <v>395</v>
      </c>
      <c r="M12" s="34">
        <f t="shared" si="2"/>
        <v>0.93670886075949367</v>
      </c>
      <c r="N12" s="229">
        <v>2</v>
      </c>
      <c r="O12" s="257">
        <v>2</v>
      </c>
      <c r="P12" s="34">
        <f t="shared" si="3"/>
        <v>1</v>
      </c>
      <c r="Q12" s="229"/>
      <c r="R12" s="257"/>
      <c r="S12" s="34"/>
      <c r="T12" s="229">
        <f t="shared" si="5"/>
        <v>198526</v>
      </c>
      <c r="U12" s="257">
        <f t="shared" si="5"/>
        <v>210620</v>
      </c>
      <c r="V12" s="34">
        <f t="shared" si="4"/>
        <v>0.94257905232171679</v>
      </c>
    </row>
    <row r="13" spans="1:22">
      <c r="A13" s="446">
        <v>2003</v>
      </c>
      <c r="B13" s="229">
        <v>192028</v>
      </c>
      <c r="C13" s="257">
        <v>201526</v>
      </c>
      <c r="D13" s="34">
        <f t="shared" si="0"/>
        <v>0.95286960491450234</v>
      </c>
      <c r="E13" s="229">
        <v>34363</v>
      </c>
      <c r="F13" s="257">
        <v>36114</v>
      </c>
      <c r="G13" s="34">
        <f t="shared" si="1"/>
        <v>0.95151464805892449</v>
      </c>
      <c r="H13" s="229"/>
      <c r="I13" s="257"/>
      <c r="J13" s="34"/>
      <c r="K13" s="229">
        <v>440</v>
      </c>
      <c r="L13" s="257">
        <v>472</v>
      </c>
      <c r="M13" s="34">
        <f t="shared" si="2"/>
        <v>0.93220338983050843</v>
      </c>
      <c r="N13" s="229">
        <v>3</v>
      </c>
      <c r="O13" s="257">
        <v>3</v>
      </c>
      <c r="P13" s="34">
        <f t="shared" si="3"/>
        <v>1</v>
      </c>
      <c r="Q13" s="229"/>
      <c r="R13" s="257"/>
      <c r="S13" s="34"/>
      <c r="T13" s="229">
        <f t="shared" si="5"/>
        <v>226834</v>
      </c>
      <c r="U13" s="257">
        <f t="shared" si="5"/>
        <v>238115</v>
      </c>
      <c r="V13" s="34">
        <f t="shared" si="4"/>
        <v>0.9526237322302249</v>
      </c>
    </row>
    <row r="14" spans="1:22">
      <c r="A14" s="446">
        <v>2004</v>
      </c>
      <c r="B14" s="229">
        <v>215912</v>
      </c>
      <c r="C14" s="257">
        <v>224061</v>
      </c>
      <c r="D14" s="34">
        <f t="shared" si="0"/>
        <v>0.96363043992484188</v>
      </c>
      <c r="E14" s="229">
        <v>42672</v>
      </c>
      <c r="F14" s="257">
        <v>44367</v>
      </c>
      <c r="G14" s="34">
        <f t="shared" si="1"/>
        <v>0.96179592940699166</v>
      </c>
      <c r="H14" s="229"/>
      <c r="I14" s="257"/>
      <c r="J14" s="34"/>
      <c r="K14" s="229">
        <v>171</v>
      </c>
      <c r="L14" s="257">
        <v>178</v>
      </c>
      <c r="M14" s="34">
        <f t="shared" si="2"/>
        <v>0.9606741573033708</v>
      </c>
      <c r="N14" s="229">
        <v>5</v>
      </c>
      <c r="O14" s="257">
        <v>5</v>
      </c>
      <c r="P14" s="34">
        <f t="shared" si="3"/>
        <v>1</v>
      </c>
      <c r="Q14" s="229"/>
      <c r="R14" s="257"/>
      <c r="S14" s="34"/>
      <c r="T14" s="229">
        <f t="shared" si="5"/>
        <v>258760</v>
      </c>
      <c r="U14" s="257">
        <f t="shared" si="5"/>
        <v>268611</v>
      </c>
      <c r="V14" s="34">
        <f t="shared" si="4"/>
        <v>0.96332614822177798</v>
      </c>
    </row>
    <row r="15" spans="1:22">
      <c r="A15" s="446">
        <v>2005</v>
      </c>
      <c r="B15" s="229">
        <v>234614</v>
      </c>
      <c r="C15" s="257">
        <v>241762</v>
      </c>
      <c r="D15" s="34">
        <f t="shared" si="0"/>
        <v>0.97043373234834263</v>
      </c>
      <c r="E15" s="229">
        <v>41020</v>
      </c>
      <c r="F15" s="257">
        <v>42335</v>
      </c>
      <c r="G15" s="34">
        <f t="shared" si="1"/>
        <v>0.96893823077831587</v>
      </c>
      <c r="H15" s="229"/>
      <c r="I15" s="257"/>
      <c r="J15" s="34"/>
      <c r="K15" s="229">
        <v>315</v>
      </c>
      <c r="L15" s="257">
        <v>328</v>
      </c>
      <c r="M15" s="34">
        <f t="shared" si="2"/>
        <v>0.96036585365853655</v>
      </c>
      <c r="N15" s="229">
        <v>10</v>
      </c>
      <c r="O15" s="257">
        <v>10</v>
      </c>
      <c r="P15" s="34">
        <f t="shared" si="3"/>
        <v>1</v>
      </c>
      <c r="Q15" s="229"/>
      <c r="R15" s="257"/>
      <c r="S15" s="34"/>
      <c r="T15" s="229">
        <f t="shared" si="5"/>
        <v>275959</v>
      </c>
      <c r="U15" s="257">
        <f t="shared" si="5"/>
        <v>284435</v>
      </c>
      <c r="V15" s="34">
        <f t="shared" si="4"/>
        <v>0.97020057306590257</v>
      </c>
    </row>
    <row r="16" spans="1:22">
      <c r="A16" s="446">
        <v>2006</v>
      </c>
      <c r="B16" s="229">
        <v>228470</v>
      </c>
      <c r="C16" s="257">
        <v>234159</v>
      </c>
      <c r="D16" s="34">
        <f t="shared" si="0"/>
        <v>0.9757045426398302</v>
      </c>
      <c r="E16" s="229">
        <v>37478</v>
      </c>
      <c r="F16" s="257">
        <v>38468</v>
      </c>
      <c r="G16" s="34">
        <f t="shared" si="1"/>
        <v>0.97426432359363624</v>
      </c>
      <c r="H16" s="229"/>
      <c r="I16" s="257"/>
      <c r="J16" s="34"/>
      <c r="K16" s="229">
        <v>306</v>
      </c>
      <c r="L16" s="257">
        <v>314</v>
      </c>
      <c r="M16" s="34">
        <f t="shared" si="2"/>
        <v>0.97452229299363058</v>
      </c>
      <c r="N16" s="229">
        <v>19</v>
      </c>
      <c r="O16" s="257">
        <v>19</v>
      </c>
      <c r="P16" s="34">
        <f t="shared" si="3"/>
        <v>1</v>
      </c>
      <c r="Q16" s="229"/>
      <c r="R16" s="257"/>
      <c r="S16" s="34"/>
      <c r="T16" s="229">
        <f t="shared" si="5"/>
        <v>266273</v>
      </c>
      <c r="U16" s="257">
        <f t="shared" si="5"/>
        <v>272960</v>
      </c>
      <c r="V16" s="34">
        <f t="shared" si="4"/>
        <v>0.97550190504103163</v>
      </c>
    </row>
    <row r="17" spans="1:24">
      <c r="A17" s="446">
        <v>2007</v>
      </c>
      <c r="B17" s="229">
        <v>248349</v>
      </c>
      <c r="C17" s="257">
        <v>252470</v>
      </c>
      <c r="D17" s="34">
        <f t="shared" si="0"/>
        <v>0.98367726858636673</v>
      </c>
      <c r="E17" s="229">
        <v>36352</v>
      </c>
      <c r="F17" s="257">
        <v>37075</v>
      </c>
      <c r="G17" s="34">
        <f t="shared" si="1"/>
        <v>0.98049898853674988</v>
      </c>
      <c r="H17" s="229"/>
      <c r="I17" s="257"/>
      <c r="J17" s="34"/>
      <c r="K17" s="229">
        <v>66</v>
      </c>
      <c r="L17" s="257">
        <v>68</v>
      </c>
      <c r="M17" s="34">
        <f t="shared" si="2"/>
        <v>0.97058823529411764</v>
      </c>
      <c r="N17" s="229">
        <v>21</v>
      </c>
      <c r="O17" s="257">
        <v>23</v>
      </c>
      <c r="P17" s="34">
        <f t="shared" si="3"/>
        <v>0.91304347826086951</v>
      </c>
      <c r="Q17" s="229">
        <v>2451</v>
      </c>
      <c r="R17" s="257">
        <v>2691</v>
      </c>
      <c r="S17" s="34">
        <f t="shared" ref="S17:S25" si="6">IF(R17=0, "NA", Q17/R17)</f>
        <v>0.91081382385730214</v>
      </c>
      <c r="T17" s="229">
        <f t="shared" si="5"/>
        <v>287239</v>
      </c>
      <c r="U17" s="257">
        <f t="shared" si="5"/>
        <v>292327</v>
      </c>
      <c r="V17" s="34">
        <f t="shared" si="4"/>
        <v>0.98259483386755242</v>
      </c>
    </row>
    <row r="18" spans="1:24">
      <c r="A18" s="446">
        <v>2008</v>
      </c>
      <c r="B18" s="229">
        <v>239316</v>
      </c>
      <c r="C18" s="257">
        <v>242167</v>
      </c>
      <c r="D18" s="34">
        <f t="shared" si="0"/>
        <v>0.98822713251599104</v>
      </c>
      <c r="E18" s="229">
        <v>37217</v>
      </c>
      <c r="F18" s="257">
        <v>37783</v>
      </c>
      <c r="G18" s="34">
        <f t="shared" si="1"/>
        <v>0.98501971786253073</v>
      </c>
      <c r="H18" s="229">
        <v>10264</v>
      </c>
      <c r="I18" s="257">
        <v>10532</v>
      </c>
      <c r="J18" s="34">
        <f t="shared" ref="J18:J25" si="7">IF(I18=0, "NA", H18/I18)</f>
        <v>0.97455374097987091</v>
      </c>
      <c r="K18" s="229">
        <v>73</v>
      </c>
      <c r="L18" s="257">
        <v>77</v>
      </c>
      <c r="M18" s="34">
        <f t="shared" si="2"/>
        <v>0.94805194805194803</v>
      </c>
      <c r="N18" s="229">
        <v>11</v>
      </c>
      <c r="O18" s="257">
        <v>11</v>
      </c>
      <c r="P18" s="34">
        <f t="shared" si="3"/>
        <v>1</v>
      </c>
      <c r="Q18" s="229">
        <v>3126</v>
      </c>
      <c r="R18" s="257">
        <v>3311</v>
      </c>
      <c r="S18" s="34">
        <f t="shared" si="6"/>
        <v>0.94412564180006042</v>
      </c>
      <c r="T18" s="229">
        <f t="shared" si="5"/>
        <v>290007</v>
      </c>
      <c r="U18" s="257">
        <f t="shared" si="5"/>
        <v>293881</v>
      </c>
      <c r="V18" s="34">
        <f t="shared" si="4"/>
        <v>0.98681779359672794</v>
      </c>
    </row>
    <row r="19" spans="1:24">
      <c r="A19" s="446">
        <v>2009</v>
      </c>
      <c r="B19" s="229">
        <v>192001</v>
      </c>
      <c r="C19" s="257">
        <v>193519</v>
      </c>
      <c r="D19" s="34">
        <f t="shared" si="0"/>
        <v>0.99215580899033173</v>
      </c>
      <c r="E19" s="229">
        <v>22903</v>
      </c>
      <c r="F19" s="257">
        <v>23113</v>
      </c>
      <c r="G19" s="34">
        <f t="shared" si="1"/>
        <v>0.99091420412754727</v>
      </c>
      <c r="H19" s="229">
        <v>6676</v>
      </c>
      <c r="I19" s="257">
        <v>6824</v>
      </c>
      <c r="J19" s="34">
        <f t="shared" si="7"/>
        <v>0.9783118405627198</v>
      </c>
      <c r="K19" s="229">
        <v>1107</v>
      </c>
      <c r="L19" s="257">
        <v>1165</v>
      </c>
      <c r="M19" s="34">
        <f t="shared" si="2"/>
        <v>0.95021459227467808</v>
      </c>
      <c r="N19" s="229">
        <v>44</v>
      </c>
      <c r="O19" s="257">
        <v>47</v>
      </c>
      <c r="P19" s="34">
        <f t="shared" si="3"/>
        <v>0.93617021276595747</v>
      </c>
      <c r="Q19" s="229">
        <v>1040</v>
      </c>
      <c r="R19" s="257">
        <v>1101</v>
      </c>
      <c r="S19" s="34">
        <f t="shared" si="6"/>
        <v>0.94459582198001812</v>
      </c>
      <c r="T19" s="229">
        <f t="shared" si="5"/>
        <v>223771</v>
      </c>
      <c r="U19" s="257">
        <f t="shared" si="5"/>
        <v>225769</v>
      </c>
      <c r="V19" s="34">
        <f t="shared" si="4"/>
        <v>0.99115024649088224</v>
      </c>
    </row>
    <row r="20" spans="1:24">
      <c r="A20" s="446">
        <v>2010</v>
      </c>
      <c r="B20" s="229">
        <v>234926</v>
      </c>
      <c r="C20" s="257">
        <v>236080</v>
      </c>
      <c r="D20" s="34">
        <f t="shared" si="0"/>
        <v>0.9951118264994917</v>
      </c>
      <c r="E20" s="229">
        <v>32768</v>
      </c>
      <c r="F20" s="257">
        <v>32960</v>
      </c>
      <c r="G20" s="34">
        <f t="shared" si="1"/>
        <v>0.99417475728155336</v>
      </c>
      <c r="H20" s="229">
        <v>6184</v>
      </c>
      <c r="I20" s="257">
        <v>6296</v>
      </c>
      <c r="J20" s="34">
        <f t="shared" si="7"/>
        <v>0.98221092757306228</v>
      </c>
      <c r="K20" s="229">
        <v>2221</v>
      </c>
      <c r="L20" s="257">
        <v>2295</v>
      </c>
      <c r="M20" s="34">
        <f t="shared" si="2"/>
        <v>0.96775599128540302</v>
      </c>
      <c r="N20" s="229">
        <v>70</v>
      </c>
      <c r="O20" s="257">
        <v>73</v>
      </c>
      <c r="P20" s="34">
        <f t="shared" si="3"/>
        <v>0.95890410958904104</v>
      </c>
      <c r="Q20" s="229">
        <v>1118</v>
      </c>
      <c r="R20" s="257">
        <v>1151</v>
      </c>
      <c r="S20" s="34">
        <f t="shared" si="6"/>
        <v>0.97132927888792353</v>
      </c>
      <c r="T20" s="229">
        <f t="shared" si="5"/>
        <v>277287</v>
      </c>
      <c r="U20" s="257">
        <f t="shared" si="5"/>
        <v>278855</v>
      </c>
      <c r="V20" s="34">
        <f t="shared" si="4"/>
        <v>0.99437700597084511</v>
      </c>
    </row>
    <row r="21" spans="1:24">
      <c r="A21" s="446">
        <v>2011</v>
      </c>
      <c r="B21" s="229">
        <v>247202</v>
      </c>
      <c r="C21" s="257">
        <v>248010</v>
      </c>
      <c r="D21" s="34">
        <f t="shared" si="0"/>
        <v>0.99674206685214306</v>
      </c>
      <c r="E21" s="229">
        <v>39814</v>
      </c>
      <c r="F21" s="257">
        <v>39948</v>
      </c>
      <c r="G21" s="34">
        <f t="shared" si="1"/>
        <v>0.99664563933113048</v>
      </c>
      <c r="H21" s="229">
        <v>9899</v>
      </c>
      <c r="I21" s="257">
        <v>9994</v>
      </c>
      <c r="J21" s="34">
        <f t="shared" si="7"/>
        <v>0.99049429657794674</v>
      </c>
      <c r="K21" s="229">
        <v>2356</v>
      </c>
      <c r="L21" s="257">
        <v>2400</v>
      </c>
      <c r="M21" s="34">
        <f t="shared" si="2"/>
        <v>0.98166666666666669</v>
      </c>
      <c r="N21" s="229">
        <v>127</v>
      </c>
      <c r="O21" s="257">
        <v>130</v>
      </c>
      <c r="P21" s="34">
        <f t="shared" si="3"/>
        <v>0.97692307692307689</v>
      </c>
      <c r="Q21" s="229">
        <v>2920</v>
      </c>
      <c r="R21" s="257">
        <v>3056</v>
      </c>
      <c r="S21" s="34">
        <f t="shared" si="6"/>
        <v>0.95549738219895286</v>
      </c>
      <c r="T21" s="229">
        <f t="shared" si="5"/>
        <v>302318</v>
      </c>
      <c r="U21" s="257">
        <f t="shared" si="5"/>
        <v>303538</v>
      </c>
      <c r="V21" s="34">
        <f t="shared" si="4"/>
        <v>0.99598073387845998</v>
      </c>
    </row>
    <row r="22" spans="1:24">
      <c r="A22" s="446">
        <v>2012</v>
      </c>
      <c r="B22" s="229">
        <v>261410</v>
      </c>
      <c r="C22" s="257">
        <v>261920</v>
      </c>
      <c r="D22" s="34">
        <f t="shared" si="0"/>
        <v>0.99805284056200372</v>
      </c>
      <c r="E22" s="229">
        <v>36455</v>
      </c>
      <c r="F22" s="257">
        <v>36549</v>
      </c>
      <c r="G22" s="34">
        <f t="shared" si="1"/>
        <v>0.99742811020821365</v>
      </c>
      <c r="H22" s="229">
        <v>9664</v>
      </c>
      <c r="I22" s="257">
        <v>9717</v>
      </c>
      <c r="J22" s="34">
        <f t="shared" si="7"/>
        <v>0.99454564165894821</v>
      </c>
      <c r="K22" s="229">
        <v>3017</v>
      </c>
      <c r="L22" s="257">
        <v>3046</v>
      </c>
      <c r="M22" s="34">
        <f t="shared" si="2"/>
        <v>0.99047931713722914</v>
      </c>
      <c r="N22" s="229">
        <v>147</v>
      </c>
      <c r="O22" s="257">
        <v>149</v>
      </c>
      <c r="P22" s="34">
        <f t="shared" si="3"/>
        <v>0.98657718120805371</v>
      </c>
      <c r="Q22" s="229">
        <v>2385</v>
      </c>
      <c r="R22" s="257">
        <v>2433</v>
      </c>
      <c r="S22" s="34">
        <f t="shared" si="6"/>
        <v>0.98027127003699133</v>
      </c>
      <c r="T22" s="229">
        <f t="shared" si="5"/>
        <v>313078</v>
      </c>
      <c r="U22" s="257">
        <f t="shared" si="5"/>
        <v>313814</v>
      </c>
      <c r="V22" s="34">
        <f t="shared" si="4"/>
        <v>0.99765466167857397</v>
      </c>
    </row>
    <row r="23" spans="1:24">
      <c r="A23" s="446">
        <v>2013</v>
      </c>
      <c r="B23" s="229">
        <v>259727</v>
      </c>
      <c r="C23" s="257">
        <v>260037</v>
      </c>
      <c r="D23" s="34">
        <f t="shared" si="0"/>
        <v>0.998807861958106</v>
      </c>
      <c r="E23" s="229">
        <v>37151</v>
      </c>
      <c r="F23" s="257">
        <v>37209</v>
      </c>
      <c r="G23" s="34">
        <f t="shared" si="1"/>
        <v>0.9984412373350533</v>
      </c>
      <c r="H23" s="229">
        <v>8021</v>
      </c>
      <c r="I23" s="257">
        <v>8042</v>
      </c>
      <c r="J23" s="34">
        <f t="shared" si="7"/>
        <v>0.99738870927629941</v>
      </c>
      <c r="K23" s="229">
        <v>2701</v>
      </c>
      <c r="L23" s="257">
        <v>2712</v>
      </c>
      <c r="M23" s="34">
        <f t="shared" si="2"/>
        <v>0.99594395280235992</v>
      </c>
      <c r="N23" s="229">
        <v>105</v>
      </c>
      <c r="O23" s="257">
        <v>105</v>
      </c>
      <c r="P23" s="34">
        <f t="shared" si="3"/>
        <v>1</v>
      </c>
      <c r="Q23" s="229">
        <v>1605</v>
      </c>
      <c r="R23" s="257">
        <v>1624</v>
      </c>
      <c r="S23" s="34">
        <f t="shared" si="6"/>
        <v>0.98830049261083741</v>
      </c>
      <c r="T23" s="229">
        <f t="shared" si="5"/>
        <v>309310</v>
      </c>
      <c r="U23" s="257">
        <f t="shared" si="5"/>
        <v>309729</v>
      </c>
      <c r="V23" s="34">
        <f t="shared" si="4"/>
        <v>0.99864720449166855</v>
      </c>
    </row>
    <row r="24" spans="1:24">
      <c r="A24" s="446">
        <v>2014</v>
      </c>
      <c r="B24" s="229">
        <v>59942</v>
      </c>
      <c r="C24" s="257">
        <v>60013</v>
      </c>
      <c r="D24" s="34">
        <f t="shared" si="0"/>
        <v>0.99881692300001668</v>
      </c>
      <c r="E24" s="229">
        <v>8668</v>
      </c>
      <c r="F24" s="257">
        <v>8683</v>
      </c>
      <c r="G24" s="34">
        <f t="shared" si="1"/>
        <v>0.99827248646781064</v>
      </c>
      <c r="H24" s="229">
        <v>1372</v>
      </c>
      <c r="I24" s="257">
        <v>1373</v>
      </c>
      <c r="J24" s="34">
        <f t="shared" si="7"/>
        <v>0.99927166788055355</v>
      </c>
      <c r="K24" s="229">
        <v>872</v>
      </c>
      <c r="L24" s="257">
        <v>876</v>
      </c>
      <c r="M24" s="34">
        <f t="shared" si="2"/>
        <v>0.99543378995433784</v>
      </c>
      <c r="N24" s="229">
        <v>48</v>
      </c>
      <c r="O24" s="257">
        <v>50</v>
      </c>
      <c r="P24" s="34">
        <f t="shared" si="3"/>
        <v>0.96</v>
      </c>
      <c r="Q24" s="229">
        <v>325</v>
      </c>
      <c r="R24" s="257">
        <v>328</v>
      </c>
      <c r="S24" s="34">
        <f t="shared" si="6"/>
        <v>0.99085365853658536</v>
      </c>
      <c r="T24" s="229">
        <f t="shared" si="5"/>
        <v>71227</v>
      </c>
      <c r="U24" s="257">
        <f t="shared" si="5"/>
        <v>71323</v>
      </c>
      <c r="V24" s="34">
        <f t="shared" si="4"/>
        <v>0.99865401062770776</v>
      </c>
    </row>
    <row r="25" spans="1:24" ht="13.5" thickBot="1">
      <c r="A25" s="446">
        <v>2015</v>
      </c>
      <c r="B25" s="286">
        <v>604</v>
      </c>
      <c r="C25" s="295">
        <v>605</v>
      </c>
      <c r="D25" s="170">
        <f t="shared" si="0"/>
        <v>0.99834710743801658</v>
      </c>
      <c r="E25" s="286">
        <v>58</v>
      </c>
      <c r="F25" s="295">
        <v>58</v>
      </c>
      <c r="G25" s="170">
        <f t="shared" si="1"/>
        <v>1</v>
      </c>
      <c r="H25" s="286">
        <v>37</v>
      </c>
      <c r="I25" s="295">
        <v>37</v>
      </c>
      <c r="J25" s="170">
        <f t="shared" si="7"/>
        <v>1</v>
      </c>
      <c r="K25" s="286">
        <v>5</v>
      </c>
      <c r="L25" s="295">
        <v>5</v>
      </c>
      <c r="M25" s="170">
        <f t="shared" si="2"/>
        <v>1</v>
      </c>
      <c r="N25" s="286">
        <v>1</v>
      </c>
      <c r="O25" s="295">
        <v>1</v>
      </c>
      <c r="P25" s="170">
        <f t="shared" si="3"/>
        <v>1</v>
      </c>
      <c r="Q25" s="286">
        <v>33</v>
      </c>
      <c r="R25" s="295">
        <v>33</v>
      </c>
      <c r="S25" s="170">
        <f t="shared" si="6"/>
        <v>1</v>
      </c>
      <c r="T25" s="286">
        <f t="shared" si="5"/>
        <v>738</v>
      </c>
      <c r="U25" s="295">
        <f t="shared" si="5"/>
        <v>739</v>
      </c>
      <c r="V25" s="170">
        <f t="shared" si="4"/>
        <v>0.99864682002706362</v>
      </c>
    </row>
    <row r="26" spans="1:24" ht="13.5" thickBot="1">
      <c r="A26" s="35" t="s">
        <v>7</v>
      </c>
      <c r="B26" s="115">
        <f>SUM(B10:B25)</f>
        <v>3046015</v>
      </c>
      <c r="C26" s="169">
        <f>SUM(C10:C25)</f>
        <v>3119442</v>
      </c>
      <c r="D26" s="42">
        <f>B26/C26</f>
        <v>0.97646149535718252</v>
      </c>
      <c r="E26" s="115">
        <f>SUM(E10:E25)</f>
        <v>481183</v>
      </c>
      <c r="F26" s="169">
        <f>SUM(F10:F25)</f>
        <v>493792</v>
      </c>
      <c r="G26" s="42">
        <f>E26/F26</f>
        <v>0.97446495690493162</v>
      </c>
      <c r="H26" s="115">
        <f>SUM(H10:H25)</f>
        <v>52117</v>
      </c>
      <c r="I26" s="169">
        <f>SUM(I10:I25)</f>
        <v>52815</v>
      </c>
      <c r="J26" s="42">
        <f>H26/I26</f>
        <v>0.98678405755940546</v>
      </c>
      <c r="K26" s="115">
        <f>SUM(K10:K25)</f>
        <v>14464</v>
      </c>
      <c r="L26" s="169">
        <f>SUM(L10:L25)</f>
        <v>14812</v>
      </c>
      <c r="M26" s="42">
        <f>K26/L26</f>
        <v>0.97650553605184987</v>
      </c>
      <c r="N26" s="115">
        <f>SUM(N10:N25)</f>
        <v>623</v>
      </c>
      <c r="O26" s="169">
        <f>SUM(O10:O25)</f>
        <v>639</v>
      </c>
      <c r="P26" s="42">
        <f>N26/O26</f>
        <v>0.97496087636932705</v>
      </c>
      <c r="Q26" s="115">
        <f>SUM(Q10:Q25)</f>
        <v>15003</v>
      </c>
      <c r="R26" s="169">
        <f>SUM(R10:R25)</f>
        <v>15728</v>
      </c>
      <c r="S26" s="42">
        <f>Q26/R26</f>
        <v>0.95390386571719232</v>
      </c>
      <c r="T26" s="115">
        <f>SUM(T10:T25)</f>
        <v>3609405</v>
      </c>
      <c r="U26" s="169">
        <f>SUM(U10:U25)</f>
        <v>3697228</v>
      </c>
      <c r="V26" s="42">
        <f>T26/U26</f>
        <v>0.97624625800735032</v>
      </c>
    </row>
    <row r="27" spans="1:24" s="237" customFormat="1">
      <c r="A27" s="222"/>
      <c r="B27" s="250"/>
      <c r="C27" s="250"/>
      <c r="D27" s="255"/>
      <c r="E27" s="250"/>
      <c r="F27" s="250"/>
      <c r="G27" s="255"/>
      <c r="H27" s="250"/>
      <c r="I27" s="250"/>
      <c r="J27" s="255"/>
      <c r="N27" s="250"/>
      <c r="O27" s="250"/>
      <c r="P27" s="255"/>
      <c r="Q27" s="250"/>
      <c r="R27" s="250"/>
      <c r="S27" s="255"/>
      <c r="T27" s="250"/>
      <c r="U27" s="250"/>
      <c r="V27" s="255"/>
    </row>
    <row r="28" spans="1:24" s="237" customFormat="1">
      <c r="A28" s="222"/>
      <c r="B28" s="250"/>
      <c r="C28" s="250"/>
      <c r="D28" s="255"/>
      <c r="E28" s="250"/>
      <c r="F28" s="250"/>
      <c r="G28" s="255"/>
      <c r="H28" s="250"/>
      <c r="I28" s="250"/>
      <c r="J28" s="255"/>
      <c r="N28" s="250"/>
      <c r="O28" s="250"/>
      <c r="P28" s="255"/>
      <c r="Q28" s="250"/>
      <c r="R28" s="250"/>
      <c r="S28" s="255"/>
      <c r="T28" s="250"/>
      <c r="U28" s="250"/>
      <c r="V28" s="255"/>
    </row>
    <row r="29" spans="1:24">
      <c r="P29" s="237"/>
      <c r="T29" s="280"/>
    </row>
    <row r="30" spans="1:24">
      <c r="A30" s="181"/>
      <c r="P30" s="315"/>
      <c r="Q30" s="237"/>
      <c r="R30" s="237"/>
      <c r="S30" s="237"/>
      <c r="T30" s="237"/>
      <c r="U30" s="237"/>
      <c r="V30" s="237"/>
      <c r="W30" s="237"/>
      <c r="X30" s="237"/>
    </row>
    <row r="31" spans="1:24" ht="13.5" customHeight="1">
      <c r="P31" s="465"/>
      <c r="Q31" s="465"/>
      <c r="R31" s="465"/>
      <c r="S31" s="465"/>
      <c r="T31" s="465"/>
      <c r="U31" s="465"/>
      <c r="V31" s="465"/>
      <c r="W31" s="465"/>
      <c r="X31" s="237"/>
    </row>
    <row r="32" spans="1:24">
      <c r="P32" s="464"/>
      <c r="Q32" s="464"/>
      <c r="R32" s="464"/>
      <c r="S32" s="466"/>
      <c r="T32" s="464"/>
      <c r="U32" s="464"/>
      <c r="V32" s="466"/>
      <c r="W32" s="466"/>
      <c r="X32" s="237"/>
    </row>
    <row r="33" spans="16:24">
      <c r="P33" s="464"/>
      <c r="Q33" s="464"/>
      <c r="R33" s="464"/>
      <c r="S33" s="466"/>
      <c r="T33" s="464"/>
      <c r="U33" s="466"/>
      <c r="V33" s="466"/>
      <c r="W33" s="466"/>
      <c r="X33" s="308"/>
    </row>
    <row r="34" spans="16:24">
      <c r="P34" s="464"/>
      <c r="Q34" s="464"/>
      <c r="R34" s="464"/>
      <c r="S34" s="466"/>
      <c r="T34" s="464"/>
      <c r="U34" s="464"/>
      <c r="V34" s="466"/>
      <c r="W34" s="466"/>
      <c r="X34" s="307"/>
    </row>
    <row r="35" spans="16:24">
      <c r="P35" s="464"/>
      <c r="Q35" s="464"/>
      <c r="R35" s="464"/>
      <c r="S35" s="466"/>
      <c r="T35" s="464"/>
      <c r="U35" s="464"/>
      <c r="V35" s="466"/>
      <c r="W35" s="466"/>
      <c r="X35" s="237"/>
    </row>
    <row r="36" spans="16:24">
      <c r="P36" s="464"/>
      <c r="Q36" s="464"/>
      <c r="R36" s="464"/>
      <c r="S36" s="466"/>
      <c r="T36" s="464"/>
      <c r="U36" s="464"/>
      <c r="V36" s="466"/>
      <c r="W36" s="466"/>
      <c r="X36" s="237"/>
    </row>
    <row r="37" spans="16:24">
      <c r="P37" s="464"/>
      <c r="Q37" s="464"/>
      <c r="R37" s="464"/>
      <c r="S37" s="466"/>
      <c r="T37" s="464"/>
      <c r="U37" s="464"/>
      <c r="V37" s="466"/>
      <c r="W37" s="466"/>
      <c r="X37" s="237"/>
    </row>
    <row r="38" spans="16:24">
      <c r="P38" s="464"/>
      <c r="Q38" s="464"/>
      <c r="R38" s="464"/>
      <c r="S38" s="466"/>
      <c r="T38" s="464"/>
      <c r="U38" s="464"/>
      <c r="V38" s="466"/>
      <c r="W38" s="466"/>
      <c r="X38" s="237"/>
    </row>
    <row r="39" spans="16:24">
      <c r="P39" s="464"/>
      <c r="Q39" s="464"/>
      <c r="R39" s="464"/>
      <c r="S39" s="466"/>
      <c r="T39" s="464"/>
      <c r="U39" s="464"/>
      <c r="V39" s="464"/>
      <c r="W39" s="466"/>
      <c r="X39" s="237"/>
    </row>
    <row r="40" spans="16:24">
      <c r="P40" s="464"/>
      <c r="Q40" s="464"/>
      <c r="R40" s="464"/>
      <c r="S40" s="464"/>
      <c r="T40" s="464"/>
      <c r="U40" s="464"/>
      <c r="V40" s="464"/>
      <c r="W40" s="466"/>
      <c r="X40" s="237"/>
    </row>
    <row r="41" spans="16:24">
      <c r="P41" s="464"/>
      <c r="Q41" s="464"/>
      <c r="R41" s="464"/>
      <c r="S41" s="464"/>
      <c r="T41" s="464"/>
      <c r="U41" s="464"/>
      <c r="V41" s="464"/>
      <c r="W41" s="466"/>
      <c r="X41" s="237"/>
    </row>
    <row r="42" spans="16:24">
      <c r="P42" s="464"/>
      <c r="Q42" s="464"/>
      <c r="R42" s="464"/>
      <c r="S42" s="464"/>
      <c r="T42" s="464"/>
      <c r="U42" s="464"/>
      <c r="V42" s="464"/>
      <c r="W42" s="466"/>
      <c r="X42" s="237"/>
    </row>
    <row r="43" spans="16:24">
      <c r="P43" s="464"/>
      <c r="Q43" s="464"/>
      <c r="R43" s="464"/>
      <c r="S43" s="464"/>
      <c r="T43" s="464"/>
      <c r="U43" s="464"/>
      <c r="V43" s="464"/>
      <c r="W43" s="466"/>
      <c r="X43" s="237"/>
    </row>
    <row r="44" spans="16:24">
      <c r="P44" s="464"/>
      <c r="Q44" s="464"/>
      <c r="R44" s="464"/>
      <c r="S44" s="464"/>
      <c r="T44" s="464"/>
      <c r="U44" s="464"/>
      <c r="V44" s="464"/>
      <c r="W44" s="466"/>
      <c r="X44" s="237"/>
    </row>
    <row r="45" spans="16:24">
      <c r="P45" s="464"/>
      <c r="Q45" s="464"/>
      <c r="R45" s="464"/>
      <c r="S45" s="464"/>
      <c r="T45" s="464"/>
      <c r="U45" s="464"/>
      <c r="V45" s="464"/>
      <c r="W45" s="466"/>
      <c r="X45" s="237"/>
    </row>
    <row r="46" spans="16:24">
      <c r="P46" s="464"/>
      <c r="Q46" s="464"/>
      <c r="R46" s="464"/>
      <c r="S46" s="464"/>
      <c r="T46" s="464"/>
      <c r="U46" s="464"/>
      <c r="V46" s="464"/>
      <c r="W46" s="466"/>
      <c r="X46" s="237"/>
    </row>
    <row r="47" spans="16:24">
      <c r="P47" s="464"/>
      <c r="Q47" s="464"/>
      <c r="R47" s="464"/>
      <c r="S47" s="464"/>
      <c r="T47" s="464"/>
      <c r="U47" s="464"/>
      <c r="V47" s="464"/>
      <c r="W47" s="466"/>
      <c r="X47" s="237"/>
    </row>
    <row r="48" spans="16:24">
      <c r="P48" s="371"/>
      <c r="Q48" s="372"/>
      <c r="R48" s="372"/>
      <c r="S48" s="372"/>
      <c r="T48" s="372"/>
      <c r="U48" s="371"/>
      <c r="V48" s="372"/>
      <c r="W48" s="372"/>
      <c r="X48" s="237"/>
    </row>
    <row r="49" spans="16:24">
      <c r="P49" s="237"/>
      <c r="Q49" s="237"/>
      <c r="R49" s="237"/>
      <c r="S49" s="237"/>
      <c r="T49" s="237"/>
      <c r="U49" s="237"/>
      <c r="V49" s="237"/>
      <c r="W49" s="237"/>
      <c r="X49" s="237"/>
    </row>
    <row r="50" spans="16:24">
      <c r="P50" s="237"/>
      <c r="Q50" s="237"/>
      <c r="R50" s="237"/>
      <c r="S50" s="237"/>
      <c r="T50" s="237"/>
      <c r="U50" s="237"/>
      <c r="V50" s="237"/>
      <c r="W50" s="237"/>
      <c r="X50" s="237"/>
    </row>
    <row r="51" spans="16:24">
      <c r="P51" s="237"/>
      <c r="Q51" s="237"/>
      <c r="R51" s="237"/>
      <c r="S51" s="237"/>
      <c r="T51" s="237"/>
      <c r="U51" s="237"/>
      <c r="V51" s="237"/>
      <c r="W51" s="237"/>
      <c r="X51" s="237"/>
    </row>
    <row r="52" spans="16:24">
      <c r="P52" s="237"/>
      <c r="Q52" s="237"/>
      <c r="R52" s="237"/>
      <c r="S52" s="237"/>
      <c r="T52" s="237"/>
      <c r="U52" s="237"/>
      <c r="V52" s="237"/>
      <c r="W52" s="237"/>
      <c r="X52" s="237"/>
    </row>
    <row r="53" spans="16:24">
      <c r="P53" s="237"/>
      <c r="Q53" s="237"/>
      <c r="R53" s="237"/>
      <c r="S53" s="237"/>
      <c r="T53" s="237"/>
      <c r="U53" s="237"/>
      <c r="V53" s="237"/>
      <c r="W53" s="237"/>
      <c r="X53" s="237"/>
    </row>
    <row r="54" spans="16:24">
      <c r="P54" s="237"/>
      <c r="Q54" s="315"/>
      <c r="R54" s="237"/>
      <c r="S54" s="237"/>
      <c r="T54" s="237"/>
      <c r="U54" s="237"/>
      <c r="V54" s="237"/>
      <c r="W54" s="237"/>
      <c r="X54" s="237"/>
    </row>
    <row r="55" spans="16:24" ht="13.5" customHeight="1">
      <c r="P55" s="377"/>
      <c r="Q55" s="377"/>
      <c r="R55" s="377"/>
      <c r="S55" s="377"/>
      <c r="T55" s="377"/>
      <c r="U55" s="377"/>
      <c r="V55" s="377"/>
      <c r="W55" s="377"/>
      <c r="X55" s="237"/>
    </row>
    <row r="56" spans="16:24">
      <c r="P56" s="378"/>
      <c r="Q56" s="378"/>
      <c r="R56" s="378"/>
      <c r="S56" s="378"/>
      <c r="T56" s="378"/>
      <c r="U56" s="378"/>
      <c r="V56" s="379"/>
      <c r="W56" s="379"/>
      <c r="X56" s="237"/>
    </row>
    <row r="57" spans="16:24">
      <c r="P57" s="378"/>
      <c r="Q57" s="378"/>
      <c r="R57" s="379"/>
      <c r="S57" s="378"/>
      <c r="T57" s="378"/>
      <c r="U57" s="378"/>
      <c r="V57" s="379"/>
      <c r="W57" s="379"/>
      <c r="X57" s="237"/>
    </row>
    <row r="58" spans="16:24">
      <c r="P58" s="378"/>
      <c r="Q58" s="378"/>
      <c r="R58" s="379"/>
      <c r="S58" s="378"/>
      <c r="T58" s="378"/>
      <c r="U58" s="378"/>
      <c r="V58" s="379"/>
      <c r="W58" s="379"/>
      <c r="X58" s="237"/>
    </row>
    <row r="59" spans="16:24">
      <c r="P59" s="378"/>
      <c r="Q59" s="378"/>
      <c r="R59" s="378"/>
      <c r="S59" s="378"/>
      <c r="T59" s="378"/>
      <c r="U59" s="378"/>
      <c r="V59" s="379"/>
      <c r="W59" s="379"/>
      <c r="X59" s="237"/>
    </row>
    <row r="60" spans="16:24">
      <c r="P60" s="378"/>
      <c r="Q60" s="378"/>
      <c r="R60" s="378"/>
      <c r="S60" s="378"/>
      <c r="T60" s="378"/>
      <c r="U60" s="378"/>
      <c r="V60" s="379"/>
      <c r="W60" s="379"/>
      <c r="X60" s="237"/>
    </row>
    <row r="61" spans="16:24">
      <c r="P61" s="378"/>
      <c r="Q61" s="378"/>
      <c r="R61" s="378"/>
      <c r="S61" s="378"/>
      <c r="T61" s="378"/>
      <c r="U61" s="378"/>
      <c r="V61" s="379"/>
      <c r="W61" s="379"/>
      <c r="X61" s="237"/>
    </row>
    <row r="62" spans="16:24">
      <c r="P62" s="378"/>
      <c r="Q62" s="378"/>
      <c r="R62" s="378"/>
      <c r="S62" s="378"/>
      <c r="T62" s="378"/>
      <c r="U62" s="378"/>
      <c r="V62" s="379"/>
      <c r="W62" s="379"/>
      <c r="X62" s="237"/>
    </row>
    <row r="63" spans="16:24">
      <c r="P63" s="378"/>
      <c r="Q63" s="378"/>
      <c r="R63" s="378"/>
      <c r="S63" s="378"/>
      <c r="T63" s="378"/>
      <c r="U63" s="378"/>
      <c r="V63" s="379"/>
      <c r="W63" s="379"/>
      <c r="X63" s="237"/>
    </row>
    <row r="64" spans="16:24">
      <c r="P64" s="378"/>
      <c r="Q64" s="378"/>
      <c r="R64" s="378"/>
      <c r="S64" s="378"/>
      <c r="T64" s="378"/>
      <c r="U64" s="378"/>
      <c r="V64" s="378"/>
      <c r="W64" s="378"/>
      <c r="X64" s="237"/>
    </row>
    <row r="65" spans="16:24">
      <c r="P65" s="378"/>
      <c r="Q65" s="378"/>
      <c r="R65" s="378"/>
      <c r="S65" s="378"/>
      <c r="T65" s="378"/>
      <c r="U65" s="378"/>
      <c r="V65" s="378"/>
      <c r="W65" s="378"/>
      <c r="X65" s="237"/>
    </row>
    <row r="66" spans="16:24">
      <c r="P66" s="378"/>
      <c r="Q66" s="378"/>
      <c r="R66" s="378"/>
      <c r="S66" s="378"/>
      <c r="T66" s="378"/>
      <c r="U66" s="378"/>
      <c r="V66" s="378"/>
      <c r="W66" s="378"/>
      <c r="X66" s="237"/>
    </row>
    <row r="67" spans="16:24">
      <c r="P67" s="378"/>
      <c r="Q67" s="378"/>
      <c r="R67" s="378"/>
      <c r="S67" s="378"/>
      <c r="T67" s="378"/>
      <c r="U67" s="378"/>
      <c r="V67" s="378"/>
      <c r="W67" s="378"/>
      <c r="X67" s="237"/>
    </row>
    <row r="68" spans="16:24">
      <c r="P68" s="378"/>
      <c r="Q68" s="378"/>
      <c r="R68" s="378"/>
      <c r="S68" s="378"/>
      <c r="T68" s="378"/>
      <c r="U68" s="378"/>
      <c r="V68" s="378"/>
      <c r="W68" s="378"/>
      <c r="X68" s="237"/>
    </row>
    <row r="69" spans="16:24">
      <c r="P69" s="378"/>
      <c r="Q69" s="378"/>
      <c r="R69" s="378"/>
      <c r="S69" s="378"/>
      <c r="T69" s="378"/>
      <c r="U69" s="378"/>
      <c r="V69" s="378"/>
      <c r="W69" s="378"/>
      <c r="X69" s="237"/>
    </row>
    <row r="70" spans="16:24">
      <c r="P70" s="378"/>
      <c r="Q70" s="378"/>
      <c r="R70" s="378"/>
      <c r="S70" s="378"/>
      <c r="T70" s="378"/>
      <c r="U70" s="378"/>
      <c r="V70" s="378"/>
      <c r="W70" s="378"/>
      <c r="X70" s="237"/>
    </row>
    <row r="71" spans="16:24">
      <c r="P71" s="378"/>
      <c r="Q71" s="379"/>
      <c r="R71" s="379"/>
      <c r="S71" s="378"/>
      <c r="T71" s="378"/>
      <c r="U71" s="378"/>
      <c r="V71" s="378"/>
      <c r="W71" s="378"/>
      <c r="X71" s="237"/>
    </row>
    <row r="72" spans="16:24">
      <c r="P72" s="378"/>
      <c r="Q72" s="379"/>
      <c r="R72" s="379"/>
      <c r="S72" s="379"/>
      <c r="T72" s="379"/>
      <c r="U72" s="378"/>
      <c r="V72" s="379"/>
      <c r="W72" s="379"/>
      <c r="X72" s="237"/>
    </row>
    <row r="73" spans="16:24">
      <c r="P73" s="237"/>
      <c r="Q73" s="237"/>
      <c r="R73" s="237"/>
      <c r="S73" s="237"/>
      <c r="T73" s="237"/>
      <c r="U73" s="237"/>
      <c r="V73" s="237"/>
      <c r="W73" s="237"/>
      <c r="X73" s="237"/>
    </row>
    <row r="74" spans="16:24">
      <c r="P74" s="237"/>
      <c r="Q74" s="237"/>
      <c r="R74" s="237"/>
      <c r="S74" s="237"/>
      <c r="T74" s="237"/>
      <c r="U74" s="237"/>
      <c r="V74" s="237"/>
      <c r="W74" s="237"/>
      <c r="X74" s="237"/>
    </row>
    <row r="75" spans="16:24">
      <c r="P75" s="237"/>
      <c r="Q75" s="237"/>
      <c r="R75" s="237"/>
      <c r="S75" s="237"/>
      <c r="T75" s="237"/>
      <c r="U75" s="237"/>
      <c r="V75" s="237"/>
      <c r="W75" s="237"/>
      <c r="X75" s="237"/>
    </row>
    <row r="76" spans="16:24">
      <c r="P76" s="237"/>
      <c r="Q76" s="237"/>
      <c r="R76" s="237"/>
      <c r="S76" s="237"/>
      <c r="T76" s="237"/>
      <c r="U76" s="237"/>
      <c r="V76" s="237"/>
      <c r="W76" s="237"/>
      <c r="X76" s="237"/>
    </row>
    <row r="77" spans="16:24">
      <c r="P77" s="237"/>
      <c r="Q77" s="237"/>
      <c r="R77" s="237"/>
      <c r="S77" s="237"/>
      <c r="T77" s="237"/>
      <c r="U77" s="237"/>
      <c r="V77" s="237"/>
      <c r="W77" s="237"/>
      <c r="X77" s="237"/>
    </row>
    <row r="78" spans="16:24">
      <c r="P78" s="237"/>
      <c r="Q78" s="237"/>
      <c r="R78" s="237"/>
      <c r="S78" s="237"/>
      <c r="T78" s="237"/>
      <c r="U78" s="237"/>
      <c r="V78" s="237"/>
      <c r="W78" s="237"/>
      <c r="X78" s="237"/>
    </row>
    <row r="79" spans="16:24">
      <c r="P79" s="237"/>
      <c r="Q79" s="237"/>
      <c r="R79" s="237"/>
      <c r="S79" s="237"/>
      <c r="T79" s="237"/>
      <c r="U79" s="237"/>
      <c r="V79" s="237"/>
      <c r="W79" s="237"/>
      <c r="X79" s="237"/>
    </row>
    <row r="80" spans="16:24">
      <c r="P80" s="237"/>
      <c r="Q80" s="237"/>
      <c r="R80" s="237"/>
      <c r="S80" s="237"/>
      <c r="T80" s="237"/>
      <c r="U80" s="237"/>
      <c r="V80" s="237"/>
      <c r="W80" s="237"/>
      <c r="X80" s="237"/>
    </row>
    <row r="81" spans="16:24">
      <c r="P81" s="237"/>
      <c r="Q81" s="237"/>
      <c r="R81" s="237"/>
      <c r="S81" s="237"/>
      <c r="T81" s="237"/>
      <c r="U81" s="237"/>
      <c r="V81" s="237"/>
      <c r="W81" s="237"/>
      <c r="X81" s="237"/>
    </row>
    <row r="82" spans="16:24">
      <c r="P82" s="37"/>
      <c r="Q82" s="237"/>
      <c r="R82" s="237"/>
      <c r="S82" s="237"/>
      <c r="T82" s="237"/>
      <c r="U82" s="237"/>
      <c r="V82" s="237"/>
    </row>
    <row r="83" spans="16:24">
      <c r="P83" s="37"/>
      <c r="Q83" s="237"/>
      <c r="R83" s="237"/>
      <c r="S83" s="237"/>
      <c r="T83" s="237"/>
      <c r="U83" s="237"/>
      <c r="V83" s="237"/>
    </row>
    <row r="84" spans="16:24">
      <c r="P84" s="37"/>
      <c r="Q84" s="237"/>
      <c r="R84" s="237"/>
      <c r="S84" s="237"/>
      <c r="T84" s="237"/>
      <c r="U84" s="237"/>
      <c r="V84" s="237"/>
    </row>
    <row r="85" spans="16:24">
      <c r="P85" s="37"/>
      <c r="Q85" s="237"/>
      <c r="R85" s="237"/>
      <c r="S85" s="237"/>
      <c r="T85" s="237"/>
      <c r="U85" s="237"/>
      <c r="V85" s="237"/>
    </row>
    <row r="86" spans="16:24">
      <c r="P86" s="37"/>
      <c r="Q86" s="237"/>
      <c r="R86" s="237"/>
      <c r="S86" s="237"/>
      <c r="T86" s="237"/>
      <c r="U86" s="237"/>
      <c r="V86" s="237"/>
    </row>
    <row r="87" spans="16:24">
      <c r="P87" s="37"/>
      <c r="Q87" s="237"/>
      <c r="R87" s="237"/>
      <c r="S87" s="237"/>
      <c r="T87" s="237"/>
      <c r="U87" s="237"/>
      <c r="V87" s="237"/>
    </row>
    <row r="88" spans="16:24">
      <c r="P88" s="37"/>
      <c r="Q88" s="237"/>
      <c r="R88" s="237"/>
      <c r="S88" s="237"/>
      <c r="T88" s="237"/>
      <c r="U88" s="237"/>
      <c r="V88" s="237"/>
    </row>
    <row r="89" spans="16:24">
      <c r="P89" s="37"/>
      <c r="Q89" s="237"/>
      <c r="R89" s="237"/>
      <c r="S89" s="237"/>
      <c r="T89" s="237"/>
      <c r="U89" s="237"/>
      <c r="V89" s="237"/>
    </row>
    <row r="90" spans="16:24">
      <c r="P90" s="37"/>
      <c r="Q90" s="237"/>
      <c r="R90" s="237"/>
      <c r="S90" s="237"/>
      <c r="T90" s="237"/>
      <c r="U90" s="237"/>
      <c r="V90" s="237"/>
    </row>
    <row r="91" spans="16:24">
      <c r="P91" s="37"/>
      <c r="Q91" s="237"/>
      <c r="R91" s="237"/>
      <c r="S91" s="237"/>
      <c r="T91" s="237"/>
      <c r="U91" s="237"/>
      <c r="V91" s="237"/>
    </row>
    <row r="92" spans="16:24">
      <c r="P92" s="37"/>
      <c r="Q92" s="237"/>
      <c r="R92" s="237"/>
      <c r="S92" s="237"/>
      <c r="T92" s="237"/>
      <c r="U92" s="237"/>
      <c r="V92" s="237"/>
    </row>
    <row r="93" spans="16:24">
      <c r="P93" s="37"/>
      <c r="Q93" s="237"/>
      <c r="R93" s="237"/>
      <c r="S93" s="237"/>
      <c r="T93" s="237"/>
      <c r="U93" s="237"/>
      <c r="V93" s="237"/>
    </row>
    <row r="94" spans="16:24">
      <c r="P94" s="37"/>
      <c r="Q94" s="237"/>
      <c r="R94" s="237"/>
      <c r="S94" s="237"/>
      <c r="T94" s="237"/>
      <c r="U94" s="237"/>
      <c r="V94" s="237"/>
    </row>
    <row r="95" spans="16:24">
      <c r="Q95" s="237"/>
      <c r="R95" s="237"/>
      <c r="S95" s="237"/>
      <c r="T95" s="237"/>
      <c r="U95" s="237"/>
      <c r="V95" s="237"/>
    </row>
    <row r="96" spans="16:24">
      <c r="Q96" s="237"/>
      <c r="R96" s="237"/>
      <c r="S96" s="237"/>
      <c r="T96" s="237"/>
      <c r="U96" s="237"/>
      <c r="V96" s="237"/>
    </row>
    <row r="97" spans="17:22">
      <c r="Q97" s="237"/>
      <c r="R97" s="237"/>
      <c r="S97" s="237"/>
      <c r="T97" s="237"/>
      <c r="U97" s="237"/>
      <c r="V97" s="237"/>
    </row>
    <row r="98" spans="17:22">
      <c r="Q98" s="237"/>
      <c r="R98" s="237"/>
      <c r="S98" s="237"/>
      <c r="T98" s="237"/>
      <c r="U98" s="237"/>
      <c r="V98" s="237"/>
    </row>
    <row r="99" spans="17:22">
      <c r="Q99" s="237"/>
      <c r="R99" s="237"/>
      <c r="S99" s="237"/>
      <c r="T99" s="237"/>
      <c r="U99" s="237"/>
      <c r="V99" s="237"/>
    </row>
    <row r="100" spans="17:22">
      <c r="Q100" s="237"/>
      <c r="R100" s="237"/>
      <c r="S100" s="237"/>
      <c r="T100" s="237"/>
      <c r="U100" s="237"/>
      <c r="V100" s="237"/>
    </row>
    <row r="101" spans="17:22">
      <c r="Q101" s="237"/>
      <c r="R101" s="237"/>
      <c r="S101" s="237"/>
      <c r="T101" s="237"/>
      <c r="U101" s="237"/>
      <c r="V101" s="237"/>
    </row>
    <row r="102" spans="17:22">
      <c r="Q102" s="237"/>
      <c r="R102" s="237"/>
      <c r="S102" s="237"/>
      <c r="T102" s="237"/>
      <c r="U102" s="237"/>
      <c r="V102" s="237"/>
    </row>
    <row r="103" spans="17:22">
      <c r="Q103" s="237"/>
      <c r="R103" s="237"/>
      <c r="S103" s="237"/>
      <c r="T103" s="237"/>
      <c r="U103" s="237"/>
      <c r="V103" s="237"/>
    </row>
    <row r="104" spans="17:22">
      <c r="Q104" s="237"/>
      <c r="R104" s="237"/>
      <c r="S104" s="237"/>
      <c r="T104" s="237"/>
      <c r="U104" s="237"/>
      <c r="V104" s="237"/>
    </row>
    <row r="105" spans="17:22">
      <c r="Q105" s="237"/>
      <c r="R105" s="237"/>
      <c r="S105" s="237"/>
      <c r="T105" s="237"/>
      <c r="U105" s="237"/>
      <c r="V105" s="237"/>
    </row>
    <row r="106" spans="17:22">
      <c r="Q106" s="237"/>
      <c r="R106" s="237"/>
      <c r="S106" s="237"/>
      <c r="T106" s="237"/>
      <c r="U106" s="237"/>
      <c r="V106" s="237"/>
    </row>
  </sheetData>
  <mergeCells count="9">
    <mergeCell ref="A8:A9"/>
    <mergeCell ref="H8:J8"/>
    <mergeCell ref="A4:V5"/>
    <mergeCell ref="N8:P8"/>
    <mergeCell ref="Q8:S8"/>
    <mergeCell ref="K8:M8"/>
    <mergeCell ref="T8:V8"/>
    <mergeCell ref="B8:D8"/>
    <mergeCell ref="E8:G8"/>
  </mergeCells>
  <phoneticPr fontId="0" type="noConversion"/>
  <pageMargins left="0.75" right="0.75" top="1" bottom="1" header="0.5" footer="0.5"/>
  <pageSetup scale="36" orientation="portrait" r:id="rId1"/>
  <headerFooter alignWithMargins="0">
    <oddFooter>&amp;C&amp;14B-&amp;P-4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Z54"/>
  <sheetViews>
    <sheetView zoomScaleNormal="100" workbookViewId="0"/>
  </sheetViews>
  <sheetFormatPr defaultRowHeight="12.75"/>
  <cols>
    <col min="1" max="1" width="10.140625" style="179" customWidth="1"/>
    <col min="2" max="2" width="9.85546875" style="178" customWidth="1"/>
    <col min="3" max="3" width="10.7109375" style="178" customWidth="1"/>
    <col min="4" max="4" width="12" style="178" customWidth="1"/>
    <col min="5" max="5" width="9.85546875" style="178" customWidth="1"/>
    <col min="6" max="6" width="9.7109375" style="178" customWidth="1"/>
    <col min="7" max="7" width="11.7109375" style="178" customWidth="1"/>
    <col min="8" max="9" width="9.28515625" style="178" customWidth="1"/>
    <col min="10" max="10" width="12.140625" style="178" customWidth="1"/>
    <col min="11" max="12" width="9.42578125" style="178" customWidth="1"/>
    <col min="13" max="13" width="12.140625" style="178" customWidth="1"/>
    <col min="14" max="15" width="10.28515625" style="178" customWidth="1"/>
    <col min="16" max="16" width="13" style="178" customWidth="1"/>
    <col min="17" max="17" width="9.28515625" style="179" customWidth="1"/>
    <col min="18" max="18" width="9.140625" style="179"/>
    <col min="19" max="19" width="11.7109375" style="179" customWidth="1"/>
    <col min="20" max="20" width="9.5703125" style="179" customWidth="1"/>
    <col min="21" max="21" width="12" style="179" bestFit="1" customWidth="1"/>
    <col min="22" max="22" width="12.5703125" style="179" customWidth="1"/>
    <col min="23" max="16384" width="9.140625" style="179"/>
  </cols>
  <sheetData>
    <row r="1" spans="1:22" ht="26.25">
      <c r="A1" s="227" t="s">
        <v>165</v>
      </c>
    </row>
    <row r="2" spans="1:22" ht="18" customHeight="1">
      <c r="A2" s="566" t="s">
        <v>121</v>
      </c>
      <c r="B2" s="566"/>
      <c r="C2" s="566"/>
      <c r="D2" s="566"/>
      <c r="E2" s="566"/>
      <c r="F2" s="566"/>
      <c r="G2" s="566"/>
      <c r="H2" s="566"/>
      <c r="I2" s="566"/>
      <c r="J2" s="566"/>
      <c r="K2" s="566"/>
      <c r="L2" s="566"/>
      <c r="M2" s="566"/>
      <c r="N2" s="566"/>
      <c r="O2" s="566"/>
      <c r="P2" s="566"/>
      <c r="Q2" s="566"/>
      <c r="R2" s="566"/>
      <c r="S2" s="566"/>
    </row>
    <row r="3" spans="1:22" ht="40.5" customHeight="1">
      <c r="A3" s="566"/>
      <c r="B3" s="566"/>
      <c r="C3" s="566"/>
      <c r="D3" s="566"/>
      <c r="E3" s="566"/>
      <c r="F3" s="566"/>
      <c r="G3" s="566"/>
      <c r="H3" s="566"/>
      <c r="I3" s="566"/>
      <c r="J3" s="566"/>
      <c r="K3" s="566"/>
      <c r="L3" s="566"/>
      <c r="M3" s="566"/>
      <c r="N3" s="566"/>
      <c r="O3" s="566"/>
      <c r="P3" s="566"/>
      <c r="Q3" s="566"/>
      <c r="R3" s="566"/>
      <c r="S3" s="566"/>
    </row>
    <row r="4" spans="1:22" ht="14.25">
      <c r="A4" s="244" t="s">
        <v>25</v>
      </c>
      <c r="B4" s="11"/>
      <c r="C4" s="11"/>
      <c r="D4" s="11"/>
      <c r="E4" s="11"/>
      <c r="F4" s="11"/>
      <c r="G4" s="11"/>
      <c r="H4" s="11"/>
      <c r="I4" s="11"/>
      <c r="J4" s="11"/>
      <c r="K4" s="11"/>
      <c r="L4" s="11"/>
      <c r="M4" s="11"/>
      <c r="N4" s="11"/>
      <c r="O4" s="11"/>
      <c r="P4" s="11"/>
    </row>
    <row r="5" spans="1:22" ht="15" customHeight="1">
      <c r="A5" s="557" t="s">
        <v>198</v>
      </c>
      <c r="B5" s="557"/>
      <c r="C5" s="557"/>
      <c r="D5" s="557"/>
      <c r="E5" s="557"/>
      <c r="F5" s="557"/>
      <c r="G5" s="557"/>
      <c r="H5" s="557"/>
      <c r="I5" s="557"/>
      <c r="J5" s="557"/>
      <c r="K5" s="557"/>
      <c r="L5" s="557"/>
      <c r="M5" s="557"/>
      <c r="N5" s="557"/>
      <c r="O5" s="557"/>
      <c r="P5" s="557"/>
      <c r="Q5" s="557"/>
      <c r="R5" s="557"/>
      <c r="S5" s="557"/>
      <c r="T5" s="557"/>
      <c r="U5" s="557"/>
      <c r="V5" s="557"/>
    </row>
    <row r="6" spans="1:22" ht="14.25" customHeight="1">
      <c r="A6" s="557"/>
      <c r="B6" s="557"/>
      <c r="C6" s="557"/>
      <c r="D6" s="557"/>
      <c r="E6" s="557"/>
      <c r="F6" s="557"/>
      <c r="G6" s="557"/>
      <c r="H6" s="557"/>
      <c r="I6" s="557"/>
      <c r="J6" s="557"/>
      <c r="K6" s="557"/>
      <c r="L6" s="557"/>
      <c r="M6" s="557"/>
      <c r="N6" s="557"/>
      <c r="O6" s="557"/>
      <c r="P6" s="557"/>
      <c r="Q6" s="557"/>
      <c r="R6" s="557"/>
      <c r="S6" s="557"/>
      <c r="T6" s="557"/>
      <c r="U6" s="557"/>
      <c r="V6" s="557"/>
    </row>
    <row r="7" spans="1:22" ht="14.25" customHeight="1">
      <c r="A7" s="557"/>
      <c r="B7" s="557"/>
      <c r="C7" s="557"/>
      <c r="D7" s="557"/>
      <c r="E7" s="557"/>
      <c r="F7" s="557"/>
      <c r="G7" s="557"/>
      <c r="H7" s="557"/>
      <c r="I7" s="557"/>
      <c r="J7" s="557"/>
      <c r="K7" s="557"/>
      <c r="L7" s="557"/>
      <c r="M7" s="557"/>
      <c r="N7" s="557"/>
      <c r="O7" s="557"/>
      <c r="P7" s="557"/>
      <c r="Q7" s="557"/>
      <c r="R7" s="557"/>
      <c r="S7" s="557"/>
      <c r="T7" s="557"/>
      <c r="U7" s="557"/>
      <c r="V7" s="557"/>
    </row>
    <row r="8" spans="1:22" ht="15" thickBot="1">
      <c r="A8" s="1"/>
      <c r="B8" s="11"/>
      <c r="C8" s="11"/>
      <c r="D8" s="11"/>
      <c r="E8" s="11"/>
      <c r="F8" s="11"/>
      <c r="G8" s="11"/>
      <c r="H8" s="11"/>
      <c r="I8" s="11"/>
      <c r="J8" s="11"/>
      <c r="K8" s="11"/>
      <c r="L8" s="11"/>
      <c r="M8" s="11"/>
      <c r="N8" s="11"/>
      <c r="O8" s="11"/>
      <c r="P8" s="11"/>
    </row>
    <row r="9" spans="1:22" ht="13.5" customHeight="1">
      <c r="A9" s="540" t="s">
        <v>8</v>
      </c>
      <c r="B9" s="539" t="s">
        <v>13</v>
      </c>
      <c r="C9" s="537"/>
      <c r="D9" s="538"/>
      <c r="E9" s="539" t="s">
        <v>112</v>
      </c>
      <c r="F9" s="537"/>
      <c r="G9" s="538"/>
      <c r="H9" s="539" t="s">
        <v>114</v>
      </c>
      <c r="I9" s="537"/>
      <c r="J9" s="538"/>
      <c r="K9" s="539" t="s">
        <v>111</v>
      </c>
      <c r="L9" s="537"/>
      <c r="M9" s="538"/>
      <c r="N9" s="539" t="s">
        <v>113</v>
      </c>
      <c r="O9" s="537"/>
      <c r="P9" s="538"/>
      <c r="Q9" s="539" t="s">
        <v>115</v>
      </c>
      <c r="R9" s="537"/>
      <c r="S9" s="538"/>
      <c r="T9" s="539" t="s">
        <v>7</v>
      </c>
      <c r="U9" s="537"/>
      <c r="V9" s="538"/>
    </row>
    <row r="10" spans="1:22" ht="42.75" customHeight="1" thickBot="1">
      <c r="A10" s="541"/>
      <c r="B10" s="233" t="s">
        <v>107</v>
      </c>
      <c r="C10" s="234" t="s">
        <v>1</v>
      </c>
      <c r="D10" s="235" t="s">
        <v>164</v>
      </c>
      <c r="E10" s="233" t="s">
        <v>107</v>
      </c>
      <c r="F10" s="234" t="s">
        <v>1</v>
      </c>
      <c r="G10" s="235" t="s">
        <v>164</v>
      </c>
      <c r="H10" s="233" t="s">
        <v>107</v>
      </c>
      <c r="I10" s="234" t="s">
        <v>1</v>
      </c>
      <c r="J10" s="235" t="s">
        <v>164</v>
      </c>
      <c r="K10" s="233" t="s">
        <v>107</v>
      </c>
      <c r="L10" s="234" t="s">
        <v>1</v>
      </c>
      <c r="M10" s="235" t="s">
        <v>164</v>
      </c>
      <c r="N10" s="233" t="s">
        <v>107</v>
      </c>
      <c r="O10" s="234" t="s">
        <v>1</v>
      </c>
      <c r="P10" s="235" t="s">
        <v>164</v>
      </c>
      <c r="Q10" s="233" t="s">
        <v>107</v>
      </c>
      <c r="R10" s="234" t="s">
        <v>1</v>
      </c>
      <c r="S10" s="235" t="s">
        <v>164</v>
      </c>
      <c r="T10" s="233" t="s">
        <v>107</v>
      </c>
      <c r="U10" s="234" t="s">
        <v>1</v>
      </c>
      <c r="V10" s="235" t="s">
        <v>164</v>
      </c>
    </row>
    <row r="11" spans="1:22" s="180" customFormat="1">
      <c r="A11" s="467">
        <v>2000</v>
      </c>
      <c r="B11" s="228">
        <v>10661</v>
      </c>
      <c r="C11" s="258">
        <v>133971</v>
      </c>
      <c r="D11" s="40">
        <f t="shared" ref="D11:D26" si="0">IF(C11=0, "NA", B11/C11)</f>
        <v>7.957692336401162E-2</v>
      </c>
      <c r="E11" s="228">
        <v>1739</v>
      </c>
      <c r="F11" s="258">
        <v>21810</v>
      </c>
      <c r="G11" s="40">
        <f t="shared" ref="G11:G26" si="1">IF(F11=0, "NA", E11/F11)</f>
        <v>7.9734066941769835E-2</v>
      </c>
      <c r="H11" s="228"/>
      <c r="I11" s="258"/>
      <c r="J11" s="40"/>
      <c r="K11" s="228">
        <v>0</v>
      </c>
      <c r="L11" s="258">
        <v>257</v>
      </c>
      <c r="M11" s="40">
        <f t="shared" ref="M11:M26" si="2">IF(L11=0, "NA", K11/L11)</f>
        <v>0</v>
      </c>
      <c r="N11" s="228">
        <v>0</v>
      </c>
      <c r="O11" s="258">
        <v>11</v>
      </c>
      <c r="P11" s="40">
        <f t="shared" ref="P11:P26" si="3">IF(O11=0, "NA", N11/O11)</f>
        <v>0</v>
      </c>
      <c r="Q11" s="228"/>
      <c r="R11" s="258"/>
      <c r="S11" s="40"/>
      <c r="T11" s="228">
        <f>SUM(Q11,N11,K11,H11,E11,B11)</f>
        <v>12400</v>
      </c>
      <c r="U11" s="258">
        <f>SUM(R11,O11,L11,I11,F11,C11)</f>
        <v>156049</v>
      </c>
      <c r="V11" s="40">
        <f t="shared" ref="V11:V26" si="4">IF(U11=0, "NA", T11/U11)</f>
        <v>7.9462220200065367E-2</v>
      </c>
    </row>
    <row r="12" spans="1:22" s="180" customFormat="1">
      <c r="A12" s="467">
        <v>2001</v>
      </c>
      <c r="B12" s="229">
        <v>16591</v>
      </c>
      <c r="C12" s="257">
        <v>150834</v>
      </c>
      <c r="D12" s="34">
        <f t="shared" si="0"/>
        <v>0.10999509394433615</v>
      </c>
      <c r="E12" s="229">
        <v>3016</v>
      </c>
      <c r="F12" s="257">
        <v>25405</v>
      </c>
      <c r="G12" s="34">
        <f t="shared" si="1"/>
        <v>0.11871678803385161</v>
      </c>
      <c r="H12" s="229"/>
      <c r="I12" s="257"/>
      <c r="J12" s="34"/>
      <c r="K12" s="229">
        <v>0</v>
      </c>
      <c r="L12" s="257">
        <v>224</v>
      </c>
      <c r="M12" s="34">
        <f t="shared" si="2"/>
        <v>0</v>
      </c>
      <c r="N12" s="229"/>
      <c r="O12" s="257"/>
      <c r="P12" s="34"/>
      <c r="Q12" s="229"/>
      <c r="R12" s="257"/>
      <c r="S12" s="34"/>
      <c r="T12" s="229">
        <f t="shared" ref="T12:U26" si="5">SUM(Q12,N12,K12,H12,E12,B12)</f>
        <v>19607</v>
      </c>
      <c r="U12" s="257">
        <f t="shared" si="5"/>
        <v>176463</v>
      </c>
      <c r="V12" s="34">
        <f t="shared" si="4"/>
        <v>0.1111111111111111</v>
      </c>
    </row>
    <row r="13" spans="1:22" s="180" customFormat="1">
      <c r="A13" s="467">
        <v>2002</v>
      </c>
      <c r="B13" s="229">
        <v>15275</v>
      </c>
      <c r="C13" s="257">
        <v>178308</v>
      </c>
      <c r="D13" s="34">
        <f t="shared" si="0"/>
        <v>8.5666375036453773E-2</v>
      </c>
      <c r="E13" s="229">
        <v>2806</v>
      </c>
      <c r="F13" s="257">
        <v>31915</v>
      </c>
      <c r="G13" s="34">
        <f t="shared" si="1"/>
        <v>8.7921040263199121E-2</v>
      </c>
      <c r="H13" s="229"/>
      <c r="I13" s="257"/>
      <c r="J13" s="34"/>
      <c r="K13" s="229">
        <v>0</v>
      </c>
      <c r="L13" s="257">
        <v>395</v>
      </c>
      <c r="M13" s="34">
        <f t="shared" si="2"/>
        <v>0</v>
      </c>
      <c r="N13" s="229">
        <v>0</v>
      </c>
      <c r="O13" s="257">
        <v>2</v>
      </c>
      <c r="P13" s="34">
        <f t="shared" si="3"/>
        <v>0</v>
      </c>
      <c r="Q13" s="229"/>
      <c r="R13" s="257"/>
      <c r="S13" s="34"/>
      <c r="T13" s="229">
        <f t="shared" si="5"/>
        <v>18081</v>
      </c>
      <c r="U13" s="257">
        <f t="shared" si="5"/>
        <v>210620</v>
      </c>
      <c r="V13" s="34">
        <f t="shared" si="4"/>
        <v>8.5846548286012722E-2</v>
      </c>
    </row>
    <row r="14" spans="1:22" s="180" customFormat="1">
      <c r="A14" s="467">
        <v>2003</v>
      </c>
      <c r="B14" s="229">
        <v>13769</v>
      </c>
      <c r="C14" s="257">
        <v>201526</v>
      </c>
      <c r="D14" s="34">
        <f t="shared" si="0"/>
        <v>6.8323690243442536E-2</v>
      </c>
      <c r="E14" s="229">
        <v>2682</v>
      </c>
      <c r="F14" s="257">
        <v>36114</v>
      </c>
      <c r="G14" s="34">
        <f t="shared" si="1"/>
        <v>7.4264828044525666E-2</v>
      </c>
      <c r="H14" s="229"/>
      <c r="I14" s="257"/>
      <c r="J14" s="34"/>
      <c r="K14" s="229">
        <v>0</v>
      </c>
      <c r="L14" s="257">
        <v>472</v>
      </c>
      <c r="M14" s="34">
        <f t="shared" si="2"/>
        <v>0</v>
      </c>
      <c r="N14" s="229">
        <v>0</v>
      </c>
      <c r="O14" s="257">
        <v>3</v>
      </c>
      <c r="P14" s="34">
        <f t="shared" si="3"/>
        <v>0</v>
      </c>
      <c r="Q14" s="229"/>
      <c r="R14" s="257"/>
      <c r="S14" s="34"/>
      <c r="T14" s="229">
        <f t="shared" si="5"/>
        <v>16451</v>
      </c>
      <c r="U14" s="257">
        <f t="shared" si="5"/>
        <v>238115</v>
      </c>
      <c r="V14" s="34">
        <f t="shared" si="4"/>
        <v>6.908846565735044E-2</v>
      </c>
    </row>
    <row r="15" spans="1:22" s="180" customFormat="1">
      <c r="A15" s="467">
        <v>2004</v>
      </c>
      <c r="B15" s="229">
        <v>11981</v>
      </c>
      <c r="C15" s="257">
        <v>224061</v>
      </c>
      <c r="D15" s="34">
        <f t="shared" si="0"/>
        <v>5.3472045559021873E-2</v>
      </c>
      <c r="E15" s="229">
        <v>2639</v>
      </c>
      <c r="F15" s="257">
        <v>44367</v>
      </c>
      <c r="G15" s="34">
        <f t="shared" si="1"/>
        <v>5.9481145896725041E-2</v>
      </c>
      <c r="H15" s="229"/>
      <c r="I15" s="257"/>
      <c r="J15" s="34"/>
      <c r="K15" s="229">
        <v>6</v>
      </c>
      <c r="L15" s="257">
        <v>178</v>
      </c>
      <c r="M15" s="34">
        <f t="shared" si="2"/>
        <v>3.3707865168539325E-2</v>
      </c>
      <c r="N15" s="229">
        <v>0</v>
      </c>
      <c r="O15" s="257">
        <v>5</v>
      </c>
      <c r="P15" s="34">
        <f t="shared" si="3"/>
        <v>0</v>
      </c>
      <c r="Q15" s="229"/>
      <c r="R15" s="257"/>
      <c r="S15" s="34"/>
      <c r="T15" s="229">
        <f t="shared" si="5"/>
        <v>14626</v>
      </c>
      <c r="U15" s="257">
        <f t="shared" si="5"/>
        <v>268611</v>
      </c>
      <c r="V15" s="34">
        <f t="shared" si="4"/>
        <v>5.4450487880243176E-2</v>
      </c>
    </row>
    <row r="16" spans="1:22" s="180" customFormat="1">
      <c r="A16" s="467">
        <v>2005</v>
      </c>
      <c r="B16" s="229">
        <v>10834</v>
      </c>
      <c r="C16" s="257">
        <v>241762</v>
      </c>
      <c r="D16" s="34">
        <f t="shared" si="0"/>
        <v>4.4812667003085678E-2</v>
      </c>
      <c r="E16" s="229">
        <v>2100</v>
      </c>
      <c r="F16" s="257">
        <v>42335</v>
      </c>
      <c r="G16" s="34">
        <f t="shared" si="1"/>
        <v>4.9604346285579311E-2</v>
      </c>
      <c r="H16" s="229"/>
      <c r="I16" s="257"/>
      <c r="J16" s="34"/>
      <c r="K16" s="229">
        <v>7</v>
      </c>
      <c r="L16" s="257">
        <v>328</v>
      </c>
      <c r="M16" s="34">
        <f t="shared" si="2"/>
        <v>2.1341463414634148E-2</v>
      </c>
      <c r="N16" s="229">
        <v>0</v>
      </c>
      <c r="O16" s="257">
        <v>10</v>
      </c>
      <c r="P16" s="34">
        <f t="shared" si="3"/>
        <v>0</v>
      </c>
      <c r="Q16" s="229"/>
      <c r="R16" s="257"/>
      <c r="S16" s="34"/>
      <c r="T16" s="229">
        <f t="shared" si="5"/>
        <v>12941</v>
      </c>
      <c r="U16" s="257">
        <f t="shared" si="5"/>
        <v>284435</v>
      </c>
      <c r="V16" s="34">
        <f t="shared" si="4"/>
        <v>4.549721377467611E-2</v>
      </c>
    </row>
    <row r="17" spans="1:24" s="180" customFormat="1">
      <c r="A17" s="467">
        <v>2006</v>
      </c>
      <c r="B17" s="229">
        <v>8617</v>
      </c>
      <c r="C17" s="257">
        <v>234159</v>
      </c>
      <c r="D17" s="34">
        <f t="shared" si="0"/>
        <v>3.679978134515436E-2</v>
      </c>
      <c r="E17" s="229">
        <v>1593</v>
      </c>
      <c r="F17" s="257">
        <v>38468</v>
      </c>
      <c r="G17" s="34">
        <f t="shared" si="1"/>
        <v>4.1411042944785273E-2</v>
      </c>
      <c r="H17" s="229"/>
      <c r="I17" s="257"/>
      <c r="J17" s="34"/>
      <c r="K17" s="229">
        <v>3</v>
      </c>
      <c r="L17" s="257">
        <v>314</v>
      </c>
      <c r="M17" s="34">
        <f t="shared" si="2"/>
        <v>9.5541401273885346E-3</v>
      </c>
      <c r="N17" s="229">
        <v>0</v>
      </c>
      <c r="O17" s="257">
        <v>19</v>
      </c>
      <c r="P17" s="34">
        <f t="shared" si="3"/>
        <v>0</v>
      </c>
      <c r="Q17" s="229"/>
      <c r="R17" s="257"/>
      <c r="S17" s="34"/>
      <c r="T17" s="229">
        <f t="shared" si="5"/>
        <v>10213</v>
      </c>
      <c r="U17" s="257">
        <f t="shared" si="5"/>
        <v>272960</v>
      </c>
      <c r="V17" s="34">
        <f t="shared" si="4"/>
        <v>3.7415738569753811E-2</v>
      </c>
    </row>
    <row r="18" spans="1:24" s="180" customFormat="1">
      <c r="A18" s="467">
        <v>2007</v>
      </c>
      <c r="B18" s="229">
        <v>6775</v>
      </c>
      <c r="C18" s="257">
        <v>252470</v>
      </c>
      <c r="D18" s="34">
        <f t="shared" si="0"/>
        <v>2.6834871469877609E-2</v>
      </c>
      <c r="E18" s="229">
        <v>1214</v>
      </c>
      <c r="F18" s="257">
        <v>37075</v>
      </c>
      <c r="G18" s="34">
        <f t="shared" si="1"/>
        <v>3.2744436952124076E-2</v>
      </c>
      <c r="H18" s="229"/>
      <c r="I18" s="257"/>
      <c r="J18" s="34"/>
      <c r="K18" s="229">
        <v>0</v>
      </c>
      <c r="L18" s="257">
        <v>68</v>
      </c>
      <c r="M18" s="34">
        <f t="shared" si="2"/>
        <v>0</v>
      </c>
      <c r="N18" s="229">
        <v>2</v>
      </c>
      <c r="O18" s="257">
        <v>23</v>
      </c>
      <c r="P18" s="34">
        <f t="shared" si="3"/>
        <v>8.6956521739130432E-2</v>
      </c>
      <c r="Q18" s="229">
        <v>67</v>
      </c>
      <c r="R18" s="257">
        <v>2691</v>
      </c>
      <c r="S18" s="34">
        <f t="shared" ref="S18:S26" si="6">IF(R18=0, "NA", Q18/R18)</f>
        <v>2.489780750650316E-2</v>
      </c>
      <c r="T18" s="229">
        <f t="shared" si="5"/>
        <v>8058</v>
      </c>
      <c r="U18" s="257">
        <f t="shared" si="5"/>
        <v>292327</v>
      </c>
      <c r="V18" s="34">
        <f t="shared" si="4"/>
        <v>2.7565021363062599E-2</v>
      </c>
    </row>
    <row r="19" spans="1:24" s="180" customFormat="1">
      <c r="A19" s="467">
        <v>2008</v>
      </c>
      <c r="B19" s="229">
        <v>5320</v>
      </c>
      <c r="C19" s="257">
        <v>242167</v>
      </c>
      <c r="D19" s="34">
        <f t="shared" si="0"/>
        <v>2.1968311124141604E-2</v>
      </c>
      <c r="E19" s="229">
        <v>989</v>
      </c>
      <c r="F19" s="257">
        <v>37783</v>
      </c>
      <c r="G19" s="34">
        <f t="shared" si="1"/>
        <v>2.6175793346213904E-2</v>
      </c>
      <c r="H19" s="229">
        <v>459</v>
      </c>
      <c r="I19" s="257">
        <v>10532</v>
      </c>
      <c r="J19" s="34">
        <f t="shared" ref="J19:J26" si="7">IF(I19=0, "NA", H19/I19)</f>
        <v>4.3581466008355489E-2</v>
      </c>
      <c r="K19" s="229">
        <v>1</v>
      </c>
      <c r="L19" s="257">
        <v>77</v>
      </c>
      <c r="M19" s="34">
        <f t="shared" si="2"/>
        <v>1.2987012987012988E-2</v>
      </c>
      <c r="N19" s="229">
        <v>0</v>
      </c>
      <c r="O19" s="257">
        <v>11</v>
      </c>
      <c r="P19" s="34">
        <f t="shared" si="3"/>
        <v>0</v>
      </c>
      <c r="Q19" s="229">
        <v>196</v>
      </c>
      <c r="R19" s="257">
        <v>3311</v>
      </c>
      <c r="S19" s="34">
        <f t="shared" si="6"/>
        <v>5.9196617336152217E-2</v>
      </c>
      <c r="T19" s="229">
        <f t="shared" si="5"/>
        <v>6965</v>
      </c>
      <c r="U19" s="257">
        <f t="shared" si="5"/>
        <v>293881</v>
      </c>
      <c r="V19" s="34">
        <f t="shared" si="4"/>
        <v>2.3700069075578211E-2</v>
      </c>
    </row>
    <row r="20" spans="1:24" s="180" customFormat="1">
      <c r="A20" s="467">
        <v>2009</v>
      </c>
      <c r="B20" s="229">
        <v>3782</v>
      </c>
      <c r="C20" s="257">
        <v>193519</v>
      </c>
      <c r="D20" s="34">
        <f t="shared" si="0"/>
        <v>1.9543300657816544E-2</v>
      </c>
      <c r="E20" s="229">
        <v>539</v>
      </c>
      <c r="F20" s="257">
        <v>23113</v>
      </c>
      <c r="G20" s="34">
        <f t="shared" si="1"/>
        <v>2.3320209405962012E-2</v>
      </c>
      <c r="H20" s="229">
        <v>361</v>
      </c>
      <c r="I20" s="257">
        <v>6824</v>
      </c>
      <c r="J20" s="34">
        <f t="shared" si="7"/>
        <v>5.2901524032825324E-2</v>
      </c>
      <c r="K20" s="229">
        <v>74</v>
      </c>
      <c r="L20" s="257">
        <v>1165</v>
      </c>
      <c r="M20" s="34">
        <f t="shared" si="2"/>
        <v>6.3519313304721034E-2</v>
      </c>
      <c r="N20" s="229">
        <v>3</v>
      </c>
      <c r="O20" s="257">
        <v>47</v>
      </c>
      <c r="P20" s="34">
        <f t="shared" si="3"/>
        <v>6.3829787234042548E-2</v>
      </c>
      <c r="Q20" s="229">
        <v>43</v>
      </c>
      <c r="R20" s="257">
        <v>1101</v>
      </c>
      <c r="S20" s="34">
        <f t="shared" si="6"/>
        <v>3.9055404178019983E-2</v>
      </c>
      <c r="T20" s="229">
        <f t="shared" si="5"/>
        <v>4802</v>
      </c>
      <c r="U20" s="257">
        <f t="shared" si="5"/>
        <v>225769</v>
      </c>
      <c r="V20" s="34">
        <f t="shared" si="4"/>
        <v>2.1269527703094756E-2</v>
      </c>
    </row>
    <row r="21" spans="1:24" s="180" customFormat="1">
      <c r="A21" s="467">
        <v>2010</v>
      </c>
      <c r="B21" s="229">
        <v>3934</v>
      </c>
      <c r="C21" s="257">
        <v>236080</v>
      </c>
      <c r="D21" s="34">
        <f t="shared" si="0"/>
        <v>1.666384276516435E-2</v>
      </c>
      <c r="E21" s="229">
        <v>559</v>
      </c>
      <c r="F21" s="257">
        <v>32960</v>
      </c>
      <c r="G21" s="34">
        <f t="shared" si="1"/>
        <v>1.6959951456310681E-2</v>
      </c>
      <c r="H21" s="229">
        <v>266</v>
      </c>
      <c r="I21" s="257">
        <v>6296</v>
      </c>
      <c r="J21" s="34">
        <f t="shared" si="7"/>
        <v>4.224904701397713E-2</v>
      </c>
      <c r="K21" s="229">
        <v>150</v>
      </c>
      <c r="L21" s="257">
        <v>2295</v>
      </c>
      <c r="M21" s="34">
        <f t="shared" si="2"/>
        <v>6.535947712418301E-2</v>
      </c>
      <c r="N21" s="229">
        <v>8</v>
      </c>
      <c r="O21" s="257">
        <v>73</v>
      </c>
      <c r="P21" s="34">
        <f t="shared" si="3"/>
        <v>0.1095890410958904</v>
      </c>
      <c r="Q21" s="229">
        <v>88</v>
      </c>
      <c r="R21" s="257">
        <v>1151</v>
      </c>
      <c r="S21" s="34">
        <f t="shared" si="6"/>
        <v>7.6455256298870553E-2</v>
      </c>
      <c r="T21" s="229">
        <f t="shared" si="5"/>
        <v>5005</v>
      </c>
      <c r="U21" s="257">
        <f t="shared" si="5"/>
        <v>278855</v>
      </c>
      <c r="V21" s="34">
        <f t="shared" si="4"/>
        <v>1.7948396119847231E-2</v>
      </c>
    </row>
    <row r="22" spans="1:24" s="180" customFormat="1">
      <c r="A22" s="467">
        <v>2011</v>
      </c>
      <c r="B22" s="229">
        <v>4046</v>
      </c>
      <c r="C22" s="257">
        <v>248010</v>
      </c>
      <c r="D22" s="34">
        <f t="shared" si="0"/>
        <v>1.6313858312164833E-2</v>
      </c>
      <c r="E22" s="229">
        <v>565</v>
      </c>
      <c r="F22" s="257">
        <v>39948</v>
      </c>
      <c r="G22" s="34">
        <f t="shared" si="1"/>
        <v>1.4143386402323019E-2</v>
      </c>
      <c r="H22" s="229">
        <v>366</v>
      </c>
      <c r="I22" s="257">
        <v>9994</v>
      </c>
      <c r="J22" s="34">
        <f t="shared" si="7"/>
        <v>3.6621973183910347E-2</v>
      </c>
      <c r="K22" s="229">
        <v>137</v>
      </c>
      <c r="L22" s="257">
        <v>2400</v>
      </c>
      <c r="M22" s="34">
        <f t="shared" si="2"/>
        <v>5.7083333333333333E-2</v>
      </c>
      <c r="N22" s="229">
        <v>11</v>
      </c>
      <c r="O22" s="257">
        <v>130</v>
      </c>
      <c r="P22" s="34">
        <f t="shared" si="3"/>
        <v>8.461538461538462E-2</v>
      </c>
      <c r="Q22" s="229">
        <v>291</v>
      </c>
      <c r="R22" s="257">
        <v>3056</v>
      </c>
      <c r="S22" s="34">
        <f t="shared" si="6"/>
        <v>9.5222513089005242E-2</v>
      </c>
      <c r="T22" s="229">
        <f t="shared" si="5"/>
        <v>5416</v>
      </c>
      <c r="U22" s="257">
        <f t="shared" si="5"/>
        <v>303538</v>
      </c>
      <c r="V22" s="34">
        <f t="shared" si="4"/>
        <v>1.7842905995295481E-2</v>
      </c>
    </row>
    <row r="23" spans="1:24" s="180" customFormat="1">
      <c r="A23" s="467">
        <v>2012</v>
      </c>
      <c r="B23" s="229">
        <v>2835</v>
      </c>
      <c r="C23" s="257">
        <v>261920</v>
      </c>
      <c r="D23" s="34">
        <f t="shared" si="0"/>
        <v>1.0823915699450213E-2</v>
      </c>
      <c r="E23" s="229">
        <v>316</v>
      </c>
      <c r="F23" s="257">
        <v>36549</v>
      </c>
      <c r="G23" s="34">
        <f t="shared" si="1"/>
        <v>8.6459273851541771E-3</v>
      </c>
      <c r="H23" s="229">
        <v>191</v>
      </c>
      <c r="I23" s="257">
        <v>9717</v>
      </c>
      <c r="J23" s="34">
        <f t="shared" si="7"/>
        <v>1.9656272512092208E-2</v>
      </c>
      <c r="K23" s="229">
        <v>97</v>
      </c>
      <c r="L23" s="257">
        <v>3046</v>
      </c>
      <c r="M23" s="34">
        <f t="shared" si="2"/>
        <v>3.1845042678923179E-2</v>
      </c>
      <c r="N23" s="229">
        <v>5</v>
      </c>
      <c r="O23" s="257">
        <v>149</v>
      </c>
      <c r="P23" s="34">
        <f t="shared" si="3"/>
        <v>3.3557046979865772E-2</v>
      </c>
      <c r="Q23" s="229">
        <v>144</v>
      </c>
      <c r="R23" s="257">
        <v>2433</v>
      </c>
      <c r="S23" s="34">
        <f t="shared" si="6"/>
        <v>5.9186189889025895E-2</v>
      </c>
      <c r="T23" s="229">
        <f t="shared" si="5"/>
        <v>3588</v>
      </c>
      <c r="U23" s="257">
        <f t="shared" si="5"/>
        <v>313814</v>
      </c>
      <c r="V23" s="34">
        <f t="shared" si="4"/>
        <v>1.143352431695208E-2</v>
      </c>
    </row>
    <row r="24" spans="1:24" s="180" customFormat="1">
      <c r="A24" s="467">
        <v>2013</v>
      </c>
      <c r="B24" s="229">
        <v>2345</v>
      </c>
      <c r="C24" s="257">
        <v>260037</v>
      </c>
      <c r="D24" s="34">
        <f t="shared" si="0"/>
        <v>9.0179474459403854E-3</v>
      </c>
      <c r="E24" s="229">
        <v>346</v>
      </c>
      <c r="F24" s="257">
        <v>37209</v>
      </c>
      <c r="G24" s="34">
        <f t="shared" si="1"/>
        <v>9.2988255529576173E-3</v>
      </c>
      <c r="H24" s="229">
        <v>162</v>
      </c>
      <c r="I24" s="257">
        <v>8042</v>
      </c>
      <c r="J24" s="34">
        <f t="shared" si="7"/>
        <v>2.0144242725690126E-2</v>
      </c>
      <c r="K24" s="229">
        <v>56</v>
      </c>
      <c r="L24" s="257">
        <v>2712</v>
      </c>
      <c r="M24" s="34">
        <f t="shared" si="2"/>
        <v>2.0648967551622419E-2</v>
      </c>
      <c r="N24" s="229">
        <v>3</v>
      </c>
      <c r="O24" s="257">
        <v>105</v>
      </c>
      <c r="P24" s="34">
        <f t="shared" si="3"/>
        <v>2.8571428571428571E-2</v>
      </c>
      <c r="Q24" s="229">
        <v>110</v>
      </c>
      <c r="R24" s="257">
        <v>1624</v>
      </c>
      <c r="S24" s="34">
        <f t="shared" si="6"/>
        <v>6.7733990147783252E-2</v>
      </c>
      <c r="T24" s="229">
        <f t="shared" si="5"/>
        <v>3022</v>
      </c>
      <c r="U24" s="257">
        <f t="shared" si="5"/>
        <v>309729</v>
      </c>
      <c r="V24" s="34">
        <f t="shared" si="4"/>
        <v>9.7569165302570961E-3</v>
      </c>
    </row>
    <row r="25" spans="1:24" s="180" customFormat="1">
      <c r="A25" s="467">
        <v>2014</v>
      </c>
      <c r="B25" s="229">
        <v>887</v>
      </c>
      <c r="C25" s="257">
        <v>60013</v>
      </c>
      <c r="D25" s="34">
        <f t="shared" si="0"/>
        <v>1.4780130971622816E-2</v>
      </c>
      <c r="E25" s="229">
        <v>151</v>
      </c>
      <c r="F25" s="257">
        <v>8683</v>
      </c>
      <c r="G25" s="34">
        <f t="shared" si="1"/>
        <v>1.7390302890705978E-2</v>
      </c>
      <c r="H25" s="229">
        <v>54</v>
      </c>
      <c r="I25" s="257">
        <v>1373</v>
      </c>
      <c r="J25" s="34">
        <f t="shared" si="7"/>
        <v>3.9329934450109252E-2</v>
      </c>
      <c r="K25" s="229">
        <v>53</v>
      </c>
      <c r="L25" s="257">
        <v>876</v>
      </c>
      <c r="M25" s="34">
        <f t="shared" si="2"/>
        <v>6.0502283105022828E-2</v>
      </c>
      <c r="N25" s="229">
        <v>4</v>
      </c>
      <c r="O25" s="257">
        <v>50</v>
      </c>
      <c r="P25" s="34">
        <f t="shared" si="3"/>
        <v>0.08</v>
      </c>
      <c r="Q25" s="229">
        <v>35</v>
      </c>
      <c r="R25" s="257">
        <v>328</v>
      </c>
      <c r="S25" s="34">
        <f t="shared" si="6"/>
        <v>0.10670731707317073</v>
      </c>
      <c r="T25" s="229">
        <f t="shared" si="5"/>
        <v>1184</v>
      </c>
      <c r="U25" s="257">
        <f t="shared" si="5"/>
        <v>71323</v>
      </c>
      <c r="V25" s="34">
        <f t="shared" si="4"/>
        <v>1.660053559160439E-2</v>
      </c>
    </row>
    <row r="26" spans="1:24" s="180" customFormat="1" ht="13.5" thickBot="1">
      <c r="A26" s="467">
        <v>2015</v>
      </c>
      <c r="B26" s="245">
        <v>66</v>
      </c>
      <c r="C26" s="259">
        <v>605</v>
      </c>
      <c r="D26" s="41">
        <f t="shared" si="0"/>
        <v>0.10909090909090909</v>
      </c>
      <c r="E26" s="245">
        <v>5</v>
      </c>
      <c r="F26" s="259">
        <v>58</v>
      </c>
      <c r="G26" s="41">
        <f t="shared" si="1"/>
        <v>8.6206896551724144E-2</v>
      </c>
      <c r="H26" s="245">
        <v>7</v>
      </c>
      <c r="I26" s="259">
        <v>37</v>
      </c>
      <c r="J26" s="41">
        <f t="shared" si="7"/>
        <v>0.1891891891891892</v>
      </c>
      <c r="K26" s="245">
        <v>2</v>
      </c>
      <c r="L26" s="259">
        <v>5</v>
      </c>
      <c r="M26" s="41">
        <f t="shared" si="2"/>
        <v>0.4</v>
      </c>
      <c r="N26" s="245">
        <v>0</v>
      </c>
      <c r="O26" s="259">
        <v>1</v>
      </c>
      <c r="P26" s="41">
        <f t="shared" si="3"/>
        <v>0</v>
      </c>
      <c r="Q26" s="245">
        <v>7</v>
      </c>
      <c r="R26" s="259">
        <v>33</v>
      </c>
      <c r="S26" s="41">
        <f t="shared" si="6"/>
        <v>0.21212121212121213</v>
      </c>
      <c r="T26" s="245">
        <f t="shared" si="5"/>
        <v>87</v>
      </c>
      <c r="U26" s="259">
        <f t="shared" si="5"/>
        <v>739</v>
      </c>
      <c r="V26" s="41">
        <f t="shared" si="4"/>
        <v>0.11772665764546685</v>
      </c>
    </row>
    <row r="27" spans="1:24" s="180" customFormat="1" ht="13.5" thickBot="1">
      <c r="A27" s="35" t="s">
        <v>7</v>
      </c>
      <c r="B27" s="115">
        <f>SUM(B11:B26)</f>
        <v>117718</v>
      </c>
      <c r="C27" s="169">
        <f>SUM(C11:C26)</f>
        <v>3119442</v>
      </c>
      <c r="D27" s="42">
        <f>B27/C27</f>
        <v>3.7736877300491564E-2</v>
      </c>
      <c r="E27" s="115">
        <f>SUM(E11:E26)</f>
        <v>21259</v>
      </c>
      <c r="F27" s="169">
        <f>SUM(F11:F26)</f>
        <v>493792</v>
      </c>
      <c r="G27" s="42">
        <f>E27/F27</f>
        <v>4.3052540340872268E-2</v>
      </c>
      <c r="H27" s="115">
        <f>SUM(H11:H26)</f>
        <v>1866</v>
      </c>
      <c r="I27" s="169">
        <f>SUM(I11:I26)</f>
        <v>52815</v>
      </c>
      <c r="J27" s="42">
        <f>H27/I27</f>
        <v>3.5330871911388811E-2</v>
      </c>
      <c r="K27" s="115">
        <f>SUM(K11:K26)</f>
        <v>586</v>
      </c>
      <c r="L27" s="169">
        <f>SUM(L11:L26)</f>
        <v>14812</v>
      </c>
      <c r="M27" s="42">
        <f>K27/L27</f>
        <v>3.956251687820686E-2</v>
      </c>
      <c r="N27" s="115">
        <f>SUM(N11:N26)</f>
        <v>36</v>
      </c>
      <c r="O27" s="169">
        <f>SUM(O11:O26)</f>
        <v>639</v>
      </c>
      <c r="P27" s="42">
        <f>N27/O27</f>
        <v>5.6338028169014086E-2</v>
      </c>
      <c r="Q27" s="115">
        <f>SUM(Q11:Q26)</f>
        <v>981</v>
      </c>
      <c r="R27" s="169">
        <f>SUM(R11:R26)</f>
        <v>15728</v>
      </c>
      <c r="S27" s="42">
        <f>Q27/R27</f>
        <v>6.2372838250254324E-2</v>
      </c>
      <c r="T27" s="115">
        <f>SUM(T11:T26)</f>
        <v>142446</v>
      </c>
      <c r="U27" s="169">
        <f>SUM(U11:U26)</f>
        <v>3697228</v>
      </c>
      <c r="V27" s="42">
        <f>T27/U27</f>
        <v>3.8527783517813885E-2</v>
      </c>
    </row>
    <row r="28" spans="1:24" s="180" customFormat="1">
      <c r="A28" s="222"/>
      <c r="B28" s="250"/>
      <c r="C28" s="250"/>
      <c r="D28" s="255"/>
      <c r="E28" s="250"/>
      <c r="F28" s="250"/>
      <c r="G28" s="255"/>
      <c r="H28" s="250"/>
      <c r="I28" s="250"/>
      <c r="J28" s="255"/>
      <c r="K28" s="256"/>
      <c r="L28" s="256"/>
      <c r="M28" s="256"/>
      <c r="N28" s="250"/>
      <c r="O28" s="250"/>
      <c r="P28" s="255"/>
      <c r="Q28" s="250"/>
      <c r="R28" s="250"/>
      <c r="S28" s="255"/>
      <c r="T28" s="256"/>
      <c r="U28" s="256"/>
      <c r="V28" s="256"/>
      <c r="W28" s="250"/>
      <c r="X28" s="250"/>
    </row>
    <row r="30" spans="1:24">
      <c r="Q30" s="237"/>
      <c r="R30" s="237"/>
      <c r="S30" s="237"/>
      <c r="T30" s="237"/>
      <c r="U30" s="237"/>
      <c r="V30" s="237"/>
      <c r="W30" s="237"/>
      <c r="X30" s="237"/>
    </row>
    <row r="31" spans="1:24" ht="12.75" customHeight="1">
      <c r="A31" s="181"/>
      <c r="Q31" s="469"/>
      <c r="R31" s="469"/>
      <c r="S31" s="469"/>
      <c r="T31" s="469"/>
      <c r="U31" s="469"/>
      <c r="V31" s="469"/>
      <c r="W31" s="469"/>
      <c r="X31" s="469"/>
    </row>
    <row r="32" spans="1:24">
      <c r="Q32" s="468"/>
      <c r="R32" s="468"/>
      <c r="S32" s="468"/>
      <c r="T32" s="470"/>
      <c r="U32" s="470"/>
      <c r="V32" s="470"/>
      <c r="W32" s="470"/>
      <c r="X32" s="470"/>
    </row>
    <row r="33" spans="17:26">
      <c r="Q33" s="468"/>
      <c r="R33" s="468"/>
      <c r="S33" s="468"/>
      <c r="T33" s="470"/>
      <c r="U33" s="470"/>
      <c r="V33" s="470"/>
      <c r="W33" s="470"/>
      <c r="X33" s="470"/>
    </row>
    <row r="34" spans="17:26">
      <c r="Q34" s="468"/>
      <c r="R34" s="468"/>
      <c r="S34" s="468"/>
      <c r="T34" s="470"/>
      <c r="U34" s="470"/>
      <c r="V34" s="470"/>
      <c r="W34" s="470"/>
      <c r="X34" s="470"/>
    </row>
    <row r="35" spans="17:26">
      <c r="Q35" s="468"/>
      <c r="R35" s="468"/>
      <c r="S35" s="468"/>
      <c r="T35" s="470"/>
      <c r="U35" s="470"/>
      <c r="V35" s="470"/>
      <c r="W35" s="470"/>
      <c r="X35" s="470"/>
    </row>
    <row r="36" spans="17:26">
      <c r="Q36" s="468"/>
      <c r="R36" s="468"/>
      <c r="S36" s="468"/>
      <c r="T36" s="470"/>
      <c r="U36" s="468"/>
      <c r="V36" s="470"/>
      <c r="W36" s="470"/>
      <c r="X36" s="470"/>
    </row>
    <row r="37" spans="17:26">
      <c r="Q37" s="468"/>
      <c r="R37" s="468"/>
      <c r="S37" s="468"/>
      <c r="T37" s="470"/>
      <c r="U37" s="468"/>
      <c r="V37" s="470"/>
      <c r="W37" s="470"/>
      <c r="X37" s="470"/>
    </row>
    <row r="38" spans="17:26">
      <c r="Q38" s="468"/>
      <c r="R38" s="468"/>
      <c r="S38" s="468"/>
      <c r="T38" s="470"/>
      <c r="U38" s="468"/>
      <c r="V38" s="470"/>
      <c r="W38" s="470"/>
      <c r="X38" s="470"/>
    </row>
    <row r="39" spans="17:26">
      <c r="Q39" s="468"/>
      <c r="R39" s="468"/>
      <c r="S39" s="468"/>
      <c r="T39" s="470"/>
      <c r="U39" s="470"/>
      <c r="V39" s="468"/>
      <c r="W39" s="468"/>
      <c r="X39" s="470"/>
    </row>
    <row r="40" spans="17:26">
      <c r="Q40" s="468"/>
      <c r="R40" s="468"/>
      <c r="S40" s="468"/>
      <c r="T40" s="468"/>
      <c r="U40" s="468"/>
      <c r="V40" s="470"/>
      <c r="W40" s="468"/>
      <c r="X40" s="470"/>
      <c r="Y40" s="237"/>
      <c r="Z40" s="237"/>
    </row>
    <row r="41" spans="17:26">
      <c r="Q41" s="468"/>
      <c r="R41" s="468"/>
      <c r="S41" s="468"/>
      <c r="T41" s="468"/>
      <c r="U41" s="468"/>
      <c r="V41" s="468"/>
      <c r="W41" s="468"/>
      <c r="X41" s="470"/>
      <c r="Y41" s="237"/>
      <c r="Z41" s="237"/>
    </row>
    <row r="42" spans="17:26">
      <c r="Q42" s="468"/>
      <c r="R42" s="468"/>
      <c r="S42" s="468"/>
      <c r="T42" s="468"/>
      <c r="U42" s="468"/>
      <c r="V42" s="468"/>
      <c r="W42" s="468"/>
      <c r="X42" s="470"/>
      <c r="Y42" s="380"/>
      <c r="Z42" s="237"/>
    </row>
    <row r="43" spans="17:26">
      <c r="Q43" s="468"/>
      <c r="R43" s="468"/>
      <c r="S43" s="468"/>
      <c r="T43" s="468"/>
      <c r="U43" s="468"/>
      <c r="V43" s="468"/>
      <c r="W43" s="468"/>
      <c r="X43" s="470"/>
      <c r="Y43" s="382"/>
      <c r="Z43" s="237"/>
    </row>
    <row r="44" spans="17:26">
      <c r="Q44" s="468"/>
      <c r="R44" s="468"/>
      <c r="S44" s="468"/>
      <c r="T44" s="468"/>
      <c r="U44" s="468"/>
      <c r="V44" s="468"/>
      <c r="W44" s="468"/>
      <c r="X44" s="470"/>
      <c r="Y44" s="382"/>
      <c r="Z44" s="237"/>
    </row>
    <row r="45" spans="17:26">
      <c r="Q45" s="468"/>
      <c r="R45" s="468"/>
      <c r="S45" s="468"/>
      <c r="T45" s="468"/>
      <c r="U45" s="468"/>
      <c r="V45" s="468"/>
      <c r="W45" s="468"/>
      <c r="X45" s="470"/>
      <c r="Y45" s="382"/>
      <c r="Z45" s="237"/>
    </row>
    <row r="46" spans="17:26">
      <c r="Q46" s="468"/>
      <c r="R46" s="468"/>
      <c r="S46" s="468"/>
      <c r="T46" s="468"/>
      <c r="U46" s="468"/>
      <c r="V46" s="468"/>
      <c r="W46" s="468"/>
      <c r="X46" s="470"/>
      <c r="Y46" s="382"/>
      <c r="Z46" s="237"/>
    </row>
    <row r="47" spans="17:26">
      <c r="Q47" s="468"/>
      <c r="R47" s="468"/>
      <c r="S47" s="468"/>
      <c r="T47" s="468"/>
      <c r="U47" s="468"/>
      <c r="V47" s="470"/>
      <c r="W47" s="468"/>
      <c r="X47" s="470"/>
      <c r="Y47" s="382"/>
      <c r="Z47" s="237"/>
    </row>
    <row r="48" spans="17:26">
      <c r="R48" s="381"/>
      <c r="S48" s="381"/>
      <c r="T48" s="382"/>
      <c r="U48" s="381"/>
      <c r="V48" s="381"/>
      <c r="W48" s="381"/>
      <c r="X48" s="382"/>
      <c r="Y48" s="382"/>
      <c r="Z48" s="237"/>
    </row>
    <row r="54" ht="12.75" customHeight="1"/>
  </sheetData>
  <mergeCells count="10">
    <mergeCell ref="A2:S3"/>
    <mergeCell ref="A5:V7"/>
    <mergeCell ref="N9:P9"/>
    <mergeCell ref="T9:V9"/>
    <mergeCell ref="B9:D9"/>
    <mergeCell ref="Q9:S9"/>
    <mergeCell ref="A9:A10"/>
    <mergeCell ref="K9:M9"/>
    <mergeCell ref="E9:G9"/>
    <mergeCell ref="H9:J9"/>
  </mergeCells>
  <phoneticPr fontId="0" type="noConversion"/>
  <pageMargins left="0.75" right="0.75" top="1" bottom="1" header="0.5" footer="0.5"/>
  <pageSetup scale="39" orientation="portrait" r:id="rId1"/>
  <headerFooter alignWithMargins="0">
    <oddFooter>&amp;C&amp;14B-&amp;P-4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05"/>
  <sheetViews>
    <sheetView zoomScaleNormal="100" workbookViewId="0"/>
  </sheetViews>
  <sheetFormatPr defaultColWidth="7.5703125" defaultRowHeight="12.75"/>
  <cols>
    <col min="1" max="1" width="10.28515625" style="319" customWidth="1"/>
    <col min="2" max="2" width="9.42578125" style="473" customWidth="1"/>
    <col min="3" max="3" width="10.5703125" style="473" customWidth="1"/>
    <col min="4" max="4" width="11.5703125" style="473" customWidth="1"/>
    <col min="5" max="5" width="9.42578125" style="473" customWidth="1"/>
    <col min="6" max="6" width="10.7109375" style="473" customWidth="1"/>
    <col min="7" max="7" width="12.28515625" style="473" customWidth="1"/>
    <col min="8" max="8" width="9.42578125" style="473" customWidth="1"/>
    <col min="9" max="9" width="10.5703125" style="473" customWidth="1"/>
    <col min="10" max="10" width="11.28515625" style="473" customWidth="1"/>
    <col min="11" max="11" width="9.42578125" style="473" customWidth="1"/>
    <col min="12" max="12" width="10.85546875" style="473" customWidth="1"/>
    <col min="13" max="13" width="11.85546875" style="473" customWidth="1"/>
    <col min="14" max="14" width="9.42578125" style="473" customWidth="1"/>
    <col min="15" max="15" width="10.42578125" style="473" customWidth="1"/>
    <col min="16" max="16" width="11.5703125" style="473" customWidth="1"/>
    <col min="17" max="17" width="9.42578125" style="319" customWidth="1"/>
    <col min="18" max="18" width="11.140625" style="319" customWidth="1"/>
    <col min="19" max="19" width="12.140625" style="319" customWidth="1"/>
    <col min="20" max="20" width="9.42578125" style="319" customWidth="1"/>
    <col min="21" max="21" width="10.140625" style="319" customWidth="1"/>
    <col min="22" max="22" width="11.85546875" style="319" customWidth="1"/>
    <col min="23" max="16384" width="7.5703125" style="319"/>
  </cols>
  <sheetData>
    <row r="1" spans="1:22" ht="26.25">
      <c r="A1" s="227" t="s">
        <v>165</v>
      </c>
    </row>
    <row r="2" spans="1:22" ht="18" customHeight="1">
      <c r="A2" s="567" t="s">
        <v>120</v>
      </c>
      <c r="B2" s="567"/>
      <c r="C2" s="567"/>
      <c r="D2" s="567"/>
      <c r="E2" s="567"/>
      <c r="F2" s="567"/>
      <c r="G2" s="567"/>
      <c r="H2" s="567"/>
      <c r="I2" s="567"/>
      <c r="J2" s="567"/>
      <c r="K2" s="567"/>
      <c r="L2" s="567"/>
      <c r="M2" s="567"/>
      <c r="N2" s="567"/>
      <c r="O2" s="567"/>
      <c r="P2" s="567"/>
      <c r="Q2" s="567"/>
      <c r="R2" s="567"/>
      <c r="S2" s="567"/>
      <c r="T2" s="567"/>
      <c r="U2" s="567"/>
      <c r="V2" s="567"/>
    </row>
    <row r="3" spans="1:22" ht="18" customHeight="1">
      <c r="A3" s="567"/>
      <c r="B3" s="567"/>
      <c r="C3" s="567"/>
      <c r="D3" s="567"/>
      <c r="E3" s="567"/>
      <c r="F3" s="567"/>
      <c r="G3" s="567"/>
      <c r="H3" s="567"/>
      <c r="I3" s="567"/>
      <c r="J3" s="567"/>
      <c r="K3" s="567"/>
      <c r="L3" s="567"/>
      <c r="M3" s="567"/>
      <c r="N3" s="567"/>
      <c r="O3" s="567"/>
      <c r="P3" s="567"/>
      <c r="Q3" s="567"/>
      <c r="R3" s="567"/>
      <c r="S3" s="567"/>
      <c r="T3" s="567"/>
      <c r="U3" s="567"/>
      <c r="V3" s="567"/>
    </row>
    <row r="4" spans="1:22" ht="14.25">
      <c r="A4" s="12"/>
      <c r="B4" s="11"/>
      <c r="C4" s="11"/>
      <c r="D4" s="11"/>
      <c r="E4" s="11"/>
      <c r="F4" s="11"/>
      <c r="G4" s="11"/>
      <c r="H4" s="11"/>
      <c r="I4" s="11"/>
      <c r="J4" s="11"/>
      <c r="K4" s="11"/>
      <c r="L4" s="11"/>
      <c r="M4" s="11"/>
      <c r="N4" s="11"/>
      <c r="O4" s="11"/>
      <c r="P4" s="11"/>
    </row>
    <row r="5" spans="1:22" ht="12.75" customHeight="1">
      <c r="A5" s="557" t="s">
        <v>199</v>
      </c>
      <c r="B5" s="557"/>
      <c r="C5" s="557"/>
      <c r="D5" s="557"/>
      <c r="E5" s="557"/>
      <c r="F5" s="557"/>
      <c r="G5" s="557"/>
      <c r="H5" s="557"/>
      <c r="I5" s="557"/>
      <c r="J5" s="557"/>
      <c r="K5" s="557"/>
      <c r="L5" s="557"/>
      <c r="M5" s="557"/>
      <c r="N5" s="557"/>
      <c r="O5" s="557"/>
      <c r="P5" s="557"/>
      <c r="Q5" s="557"/>
      <c r="R5" s="557"/>
      <c r="S5" s="557"/>
      <c r="T5" s="557"/>
      <c r="U5" s="557"/>
      <c r="V5" s="557"/>
    </row>
    <row r="6" spans="1:22" ht="14.25" customHeight="1">
      <c r="A6" s="557"/>
      <c r="B6" s="557"/>
      <c r="C6" s="557"/>
      <c r="D6" s="557"/>
      <c r="E6" s="557"/>
      <c r="F6" s="557"/>
      <c r="G6" s="557"/>
      <c r="H6" s="557"/>
      <c r="I6" s="557"/>
      <c r="J6" s="557"/>
      <c r="K6" s="557"/>
      <c r="L6" s="557"/>
      <c r="M6" s="557"/>
      <c r="N6" s="557"/>
      <c r="O6" s="557"/>
      <c r="P6" s="557"/>
      <c r="Q6" s="557"/>
      <c r="R6" s="557"/>
      <c r="S6" s="557"/>
      <c r="T6" s="557"/>
      <c r="U6" s="557"/>
      <c r="V6" s="557"/>
    </row>
    <row r="7" spans="1:22" ht="18" customHeight="1">
      <c r="A7" s="557"/>
      <c r="B7" s="557"/>
      <c r="C7" s="557"/>
      <c r="D7" s="557"/>
      <c r="E7" s="557"/>
      <c r="F7" s="557"/>
      <c r="G7" s="557"/>
      <c r="H7" s="557"/>
      <c r="I7" s="557"/>
      <c r="J7" s="557"/>
      <c r="K7" s="557"/>
      <c r="L7" s="557"/>
      <c r="M7" s="557"/>
      <c r="N7" s="557"/>
      <c r="O7" s="557"/>
      <c r="P7" s="557"/>
      <c r="Q7" s="557"/>
      <c r="R7" s="557"/>
      <c r="S7" s="557"/>
      <c r="T7" s="557"/>
      <c r="U7" s="557"/>
      <c r="V7" s="557"/>
    </row>
    <row r="8" spans="1:22" ht="15" thickBot="1">
      <c r="A8" s="1"/>
      <c r="B8" s="11"/>
      <c r="C8" s="11"/>
      <c r="D8" s="11"/>
      <c r="E8" s="11"/>
      <c r="F8" s="11"/>
      <c r="G8" s="11"/>
      <c r="H8" s="11"/>
      <c r="I8" s="11"/>
      <c r="J8" s="11"/>
      <c r="K8" s="11"/>
      <c r="L8" s="11"/>
      <c r="M8" s="11"/>
      <c r="N8" s="11"/>
      <c r="O8" s="11"/>
      <c r="P8" s="11"/>
    </row>
    <row r="9" spans="1:22" ht="13.5" customHeight="1">
      <c r="A9" s="540" t="s">
        <v>8</v>
      </c>
      <c r="B9" s="539" t="s">
        <v>13</v>
      </c>
      <c r="C9" s="537"/>
      <c r="D9" s="538"/>
      <c r="E9" s="539" t="s">
        <v>112</v>
      </c>
      <c r="F9" s="537"/>
      <c r="G9" s="538"/>
      <c r="H9" s="539" t="s">
        <v>114</v>
      </c>
      <c r="I9" s="537"/>
      <c r="J9" s="538"/>
      <c r="K9" s="539" t="s">
        <v>111</v>
      </c>
      <c r="L9" s="537"/>
      <c r="M9" s="538"/>
      <c r="N9" s="539" t="s">
        <v>113</v>
      </c>
      <c r="O9" s="537"/>
      <c r="P9" s="538"/>
      <c r="Q9" s="539" t="s">
        <v>115</v>
      </c>
      <c r="R9" s="537"/>
      <c r="S9" s="538"/>
      <c r="T9" s="539" t="s">
        <v>7</v>
      </c>
      <c r="U9" s="537"/>
      <c r="V9" s="538"/>
    </row>
    <row r="10" spans="1:22" ht="42.75" customHeight="1" thickBot="1">
      <c r="A10" s="558"/>
      <c r="B10" s="233" t="s">
        <v>117</v>
      </c>
      <c r="C10" s="234" t="s">
        <v>145</v>
      </c>
      <c r="D10" s="235" t="s">
        <v>164</v>
      </c>
      <c r="E10" s="233" t="s">
        <v>117</v>
      </c>
      <c r="F10" s="234" t="s">
        <v>145</v>
      </c>
      <c r="G10" s="235" t="s">
        <v>164</v>
      </c>
      <c r="H10" s="233" t="s">
        <v>117</v>
      </c>
      <c r="I10" s="234" t="s">
        <v>145</v>
      </c>
      <c r="J10" s="235" t="s">
        <v>164</v>
      </c>
      <c r="K10" s="233" t="s">
        <v>117</v>
      </c>
      <c r="L10" s="234" t="s">
        <v>145</v>
      </c>
      <c r="M10" s="235" t="s">
        <v>164</v>
      </c>
      <c r="N10" s="233" t="s">
        <v>117</v>
      </c>
      <c r="O10" s="234" t="s">
        <v>145</v>
      </c>
      <c r="P10" s="235" t="s">
        <v>164</v>
      </c>
      <c r="Q10" s="233" t="s">
        <v>117</v>
      </c>
      <c r="R10" s="234" t="s">
        <v>145</v>
      </c>
      <c r="S10" s="235" t="s">
        <v>164</v>
      </c>
      <c r="T10" s="233" t="s">
        <v>117</v>
      </c>
      <c r="U10" s="234" t="s">
        <v>145</v>
      </c>
      <c r="V10" s="235" t="s">
        <v>164</v>
      </c>
    </row>
    <row r="11" spans="1:22" s="478" customFormat="1">
      <c r="A11" s="475">
        <v>2000</v>
      </c>
      <c r="B11" s="476">
        <v>1682</v>
      </c>
      <c r="C11" s="477">
        <v>14199</v>
      </c>
      <c r="D11" s="326">
        <f t="shared" ref="D11:D22" si="0">IF(C11=0, "NA", B11/C11)</f>
        <v>0.11845904641171913</v>
      </c>
      <c r="E11" s="476">
        <v>251</v>
      </c>
      <c r="F11" s="477">
        <v>2397</v>
      </c>
      <c r="G11" s="326">
        <f t="shared" ref="G11:G22" si="1">IF(F11=0, "NA", E11/F11)</f>
        <v>0.1047142261159783</v>
      </c>
      <c r="H11" s="476"/>
      <c r="I11" s="477"/>
      <c r="J11" s="326"/>
      <c r="K11" s="476"/>
      <c r="L11" s="477">
        <v>11</v>
      </c>
      <c r="M11" s="326">
        <f t="shared" ref="M11:M22" si="2">IF(L11=0, "NA", K11/L11)</f>
        <v>0</v>
      </c>
      <c r="N11" s="476"/>
      <c r="O11" s="477">
        <v>1</v>
      </c>
      <c r="P11" s="326">
        <f t="shared" ref="P11:P22" si="3">IF(O11=0, "NA", N11/O11)</f>
        <v>0</v>
      </c>
      <c r="Q11" s="476"/>
      <c r="R11" s="477"/>
      <c r="S11" s="326"/>
      <c r="T11" s="476">
        <f>SUM(Q11,N11,K11,H11,E11,B11)</f>
        <v>1933</v>
      </c>
      <c r="U11" s="477">
        <f>SUM(R11,O11,L11,I11,F11,C11)</f>
        <v>16608</v>
      </c>
      <c r="V11" s="326">
        <f t="shared" ref="V11:V22" si="4">IF(U11=0, "NA", T11/U11)</f>
        <v>0.11638969171483622</v>
      </c>
    </row>
    <row r="12" spans="1:22" s="478" customFormat="1">
      <c r="A12" s="475">
        <v>2001</v>
      </c>
      <c r="B12" s="479">
        <v>3752</v>
      </c>
      <c r="C12" s="480">
        <v>20425</v>
      </c>
      <c r="D12" s="325">
        <f t="shared" si="0"/>
        <v>0.18369645042839658</v>
      </c>
      <c r="E12" s="479">
        <v>690</v>
      </c>
      <c r="F12" s="480">
        <v>3896</v>
      </c>
      <c r="G12" s="325">
        <f t="shared" si="1"/>
        <v>0.1771047227926078</v>
      </c>
      <c r="H12" s="479"/>
      <c r="I12" s="480"/>
      <c r="J12" s="325"/>
      <c r="K12" s="479"/>
      <c r="L12" s="480">
        <v>10</v>
      </c>
      <c r="M12" s="325">
        <f t="shared" si="2"/>
        <v>0</v>
      </c>
      <c r="N12" s="479"/>
      <c r="O12" s="480">
        <v>1</v>
      </c>
      <c r="P12" s="325">
        <f t="shared" si="3"/>
        <v>0</v>
      </c>
      <c r="Q12" s="479"/>
      <c r="R12" s="480"/>
      <c r="S12" s="325"/>
      <c r="T12" s="479">
        <f t="shared" ref="T12:U26" si="5">SUM(Q12,N12,K12,H12,E12,B12)</f>
        <v>4442</v>
      </c>
      <c r="U12" s="480">
        <f t="shared" si="5"/>
        <v>24332</v>
      </c>
      <c r="V12" s="325">
        <f t="shared" si="4"/>
        <v>0.18255794838073319</v>
      </c>
    </row>
    <row r="13" spans="1:22" s="478" customFormat="1">
      <c r="A13" s="475">
        <v>2002</v>
      </c>
      <c r="B13" s="479">
        <v>2945</v>
      </c>
      <c r="C13" s="480">
        <v>19429</v>
      </c>
      <c r="D13" s="325">
        <f t="shared" si="0"/>
        <v>0.15157753873076329</v>
      </c>
      <c r="E13" s="479">
        <v>548</v>
      </c>
      <c r="F13" s="480">
        <v>3779</v>
      </c>
      <c r="G13" s="325">
        <f t="shared" si="1"/>
        <v>0.14501190791214608</v>
      </c>
      <c r="H13" s="479"/>
      <c r="I13" s="480"/>
      <c r="J13" s="325"/>
      <c r="K13" s="479"/>
      <c r="L13" s="480">
        <v>19</v>
      </c>
      <c r="M13" s="325">
        <f t="shared" si="2"/>
        <v>0</v>
      </c>
      <c r="N13" s="479"/>
      <c r="O13" s="480"/>
      <c r="P13" s="325"/>
      <c r="Q13" s="479"/>
      <c r="R13" s="480"/>
      <c r="S13" s="325"/>
      <c r="T13" s="479">
        <f t="shared" si="5"/>
        <v>3493</v>
      </c>
      <c r="U13" s="480">
        <f t="shared" si="5"/>
        <v>23227</v>
      </c>
      <c r="V13" s="325">
        <f t="shared" si="4"/>
        <v>0.1503853274206742</v>
      </c>
    </row>
    <row r="14" spans="1:22" s="478" customFormat="1">
      <c r="A14" s="475">
        <v>2003</v>
      </c>
      <c r="B14" s="479">
        <v>2420</v>
      </c>
      <c r="C14" s="480">
        <v>18033</v>
      </c>
      <c r="D14" s="325">
        <f t="shared" si="0"/>
        <v>0.13419841401874341</v>
      </c>
      <c r="E14" s="479">
        <v>444</v>
      </c>
      <c r="F14" s="480">
        <v>3758</v>
      </c>
      <c r="G14" s="325">
        <f t="shared" si="1"/>
        <v>0.11814795103778605</v>
      </c>
      <c r="H14" s="479"/>
      <c r="I14" s="480"/>
      <c r="J14" s="325"/>
      <c r="K14" s="479"/>
      <c r="L14" s="480">
        <v>25</v>
      </c>
      <c r="M14" s="325">
        <f t="shared" si="2"/>
        <v>0</v>
      </c>
      <c r="N14" s="479"/>
      <c r="O14" s="480"/>
      <c r="P14" s="325"/>
      <c r="Q14" s="479"/>
      <c r="R14" s="480"/>
      <c r="S14" s="325"/>
      <c r="T14" s="479">
        <f t="shared" si="5"/>
        <v>2864</v>
      </c>
      <c r="U14" s="480">
        <f t="shared" si="5"/>
        <v>21816</v>
      </c>
      <c r="V14" s="325">
        <f t="shared" si="4"/>
        <v>0.13127979464613129</v>
      </c>
    </row>
    <row r="15" spans="1:22" s="478" customFormat="1">
      <c r="A15" s="475">
        <v>2004</v>
      </c>
      <c r="B15" s="479">
        <v>1905</v>
      </c>
      <c r="C15" s="480">
        <v>15817</v>
      </c>
      <c r="D15" s="325">
        <f t="shared" si="0"/>
        <v>0.12044003287601947</v>
      </c>
      <c r="E15" s="479">
        <v>435</v>
      </c>
      <c r="F15" s="480">
        <v>3749</v>
      </c>
      <c r="G15" s="325">
        <f t="shared" si="1"/>
        <v>0.11603094158442251</v>
      </c>
      <c r="H15" s="479"/>
      <c r="I15" s="480"/>
      <c r="J15" s="325"/>
      <c r="K15" s="479">
        <v>1</v>
      </c>
      <c r="L15" s="480">
        <v>6</v>
      </c>
      <c r="M15" s="325">
        <f t="shared" si="2"/>
        <v>0.16666666666666666</v>
      </c>
      <c r="N15" s="479"/>
      <c r="O15" s="480"/>
      <c r="P15" s="325"/>
      <c r="Q15" s="479"/>
      <c r="R15" s="480"/>
      <c r="S15" s="325"/>
      <c r="T15" s="479">
        <f t="shared" si="5"/>
        <v>2341</v>
      </c>
      <c r="U15" s="480">
        <f t="shared" si="5"/>
        <v>19572</v>
      </c>
      <c r="V15" s="325">
        <f t="shared" si="4"/>
        <v>0.11960964643368077</v>
      </c>
    </row>
    <row r="16" spans="1:22" s="478" customFormat="1">
      <c r="A16" s="475">
        <v>2005</v>
      </c>
      <c r="B16" s="479">
        <v>1599</v>
      </c>
      <c r="C16" s="480">
        <v>14498</v>
      </c>
      <c r="D16" s="325">
        <f t="shared" si="0"/>
        <v>0.11029107463098359</v>
      </c>
      <c r="E16" s="479">
        <v>364</v>
      </c>
      <c r="F16" s="480">
        <v>2987</v>
      </c>
      <c r="G16" s="325">
        <f t="shared" si="1"/>
        <v>0.12186139939738869</v>
      </c>
      <c r="H16" s="479"/>
      <c r="I16" s="480"/>
      <c r="J16" s="325"/>
      <c r="K16" s="479">
        <v>1</v>
      </c>
      <c r="L16" s="480">
        <v>13</v>
      </c>
      <c r="M16" s="325">
        <f t="shared" si="2"/>
        <v>7.6923076923076927E-2</v>
      </c>
      <c r="N16" s="479"/>
      <c r="O16" s="480"/>
      <c r="P16" s="325"/>
      <c r="Q16" s="479"/>
      <c r="R16" s="480"/>
      <c r="S16" s="325"/>
      <c r="T16" s="479">
        <f t="shared" si="5"/>
        <v>1964</v>
      </c>
      <c r="U16" s="480">
        <f t="shared" si="5"/>
        <v>17498</v>
      </c>
      <c r="V16" s="325">
        <f t="shared" si="4"/>
        <v>0.11224139901703052</v>
      </c>
    </row>
    <row r="17" spans="1:24" s="478" customFormat="1">
      <c r="A17" s="475">
        <v>2006</v>
      </c>
      <c r="B17" s="479">
        <v>1195</v>
      </c>
      <c r="C17" s="480">
        <v>11731</v>
      </c>
      <c r="D17" s="325">
        <f t="shared" si="0"/>
        <v>0.1018668485210127</v>
      </c>
      <c r="E17" s="479">
        <v>207</v>
      </c>
      <c r="F17" s="480">
        <v>2190</v>
      </c>
      <c r="G17" s="325">
        <f t="shared" si="1"/>
        <v>9.452054794520548E-2</v>
      </c>
      <c r="H17" s="479"/>
      <c r="I17" s="480"/>
      <c r="J17" s="325"/>
      <c r="K17" s="479"/>
      <c r="L17" s="480">
        <v>10</v>
      </c>
      <c r="M17" s="325">
        <f t="shared" si="2"/>
        <v>0</v>
      </c>
      <c r="N17" s="479"/>
      <c r="O17" s="480"/>
      <c r="P17" s="325"/>
      <c r="Q17" s="479"/>
      <c r="R17" s="480"/>
      <c r="S17" s="325"/>
      <c r="T17" s="479">
        <f t="shared" si="5"/>
        <v>1402</v>
      </c>
      <c r="U17" s="480">
        <f t="shared" si="5"/>
        <v>13931</v>
      </c>
      <c r="V17" s="325">
        <f t="shared" si="4"/>
        <v>0.10063886296748259</v>
      </c>
    </row>
    <row r="18" spans="1:24" s="478" customFormat="1">
      <c r="A18" s="475">
        <v>2007</v>
      </c>
      <c r="B18" s="479">
        <v>843</v>
      </c>
      <c r="C18" s="480">
        <v>9162</v>
      </c>
      <c r="D18" s="325">
        <f t="shared" si="0"/>
        <v>9.2010478061558612E-2</v>
      </c>
      <c r="E18" s="479">
        <v>158</v>
      </c>
      <c r="F18" s="480">
        <v>1665</v>
      </c>
      <c r="G18" s="325">
        <f t="shared" si="1"/>
        <v>9.4894894894894902E-2</v>
      </c>
      <c r="H18" s="479"/>
      <c r="I18" s="480"/>
      <c r="J18" s="325"/>
      <c r="K18" s="479"/>
      <c r="L18" s="480">
        <v>1</v>
      </c>
      <c r="M18" s="325">
        <f t="shared" si="2"/>
        <v>0</v>
      </c>
      <c r="N18" s="479"/>
      <c r="O18" s="480">
        <v>2</v>
      </c>
      <c r="P18" s="325">
        <f t="shared" si="3"/>
        <v>0</v>
      </c>
      <c r="Q18" s="479">
        <v>12</v>
      </c>
      <c r="R18" s="480">
        <v>246</v>
      </c>
      <c r="S18" s="325">
        <f t="shared" ref="S18:S22" si="6">IF(R18=0, "NA", Q18/R18)</f>
        <v>4.878048780487805E-2</v>
      </c>
      <c r="T18" s="479">
        <f t="shared" si="5"/>
        <v>1013</v>
      </c>
      <c r="U18" s="480">
        <f t="shared" si="5"/>
        <v>11076</v>
      </c>
      <c r="V18" s="325">
        <f t="shared" si="4"/>
        <v>9.1459010473094973E-2</v>
      </c>
    </row>
    <row r="19" spans="1:24" s="478" customFormat="1">
      <c r="A19" s="475">
        <v>2008</v>
      </c>
      <c r="B19" s="479">
        <v>624</v>
      </c>
      <c r="C19" s="480">
        <v>7121</v>
      </c>
      <c r="D19" s="325">
        <f t="shared" si="0"/>
        <v>8.7628142114871507E-2</v>
      </c>
      <c r="E19" s="479">
        <v>148</v>
      </c>
      <c r="F19" s="480">
        <v>1395</v>
      </c>
      <c r="G19" s="325">
        <f t="shared" si="1"/>
        <v>0.1060931899641577</v>
      </c>
      <c r="H19" s="479">
        <v>61</v>
      </c>
      <c r="I19" s="480">
        <v>636</v>
      </c>
      <c r="J19" s="325">
        <f t="shared" ref="J19:J22" si="7">IF(I19=0, "NA", H19/I19)</f>
        <v>9.5911949685534598E-2</v>
      </c>
      <c r="K19" s="479"/>
      <c r="L19" s="480">
        <v>4</v>
      </c>
      <c r="M19" s="325">
        <f t="shared" si="2"/>
        <v>0</v>
      </c>
      <c r="N19" s="479"/>
      <c r="O19" s="480">
        <v>2</v>
      </c>
      <c r="P19" s="325">
        <f t="shared" si="3"/>
        <v>0</v>
      </c>
      <c r="Q19" s="479">
        <v>51</v>
      </c>
      <c r="R19" s="480">
        <v>289</v>
      </c>
      <c r="S19" s="325">
        <f t="shared" si="6"/>
        <v>0.17647058823529413</v>
      </c>
      <c r="T19" s="479">
        <f t="shared" si="5"/>
        <v>884</v>
      </c>
      <c r="U19" s="480">
        <f t="shared" si="5"/>
        <v>9447</v>
      </c>
      <c r="V19" s="325">
        <f t="shared" si="4"/>
        <v>9.3574679792526733E-2</v>
      </c>
    </row>
    <row r="20" spans="1:24" s="478" customFormat="1">
      <c r="A20" s="475">
        <v>2009</v>
      </c>
      <c r="B20" s="479">
        <v>505</v>
      </c>
      <c r="C20" s="480">
        <v>4941</v>
      </c>
      <c r="D20" s="325">
        <f t="shared" si="0"/>
        <v>0.10220603116777981</v>
      </c>
      <c r="E20" s="479">
        <v>69</v>
      </c>
      <c r="F20" s="480">
        <v>729</v>
      </c>
      <c r="G20" s="325">
        <f t="shared" si="1"/>
        <v>9.4650205761316872E-2</v>
      </c>
      <c r="H20" s="479">
        <v>64</v>
      </c>
      <c r="I20" s="480">
        <v>468</v>
      </c>
      <c r="J20" s="325">
        <f t="shared" si="7"/>
        <v>0.13675213675213677</v>
      </c>
      <c r="K20" s="479">
        <v>9</v>
      </c>
      <c r="L20" s="480">
        <v>114</v>
      </c>
      <c r="M20" s="325">
        <f t="shared" si="2"/>
        <v>7.8947368421052627E-2</v>
      </c>
      <c r="N20" s="479">
        <v>4</v>
      </c>
      <c r="O20" s="480">
        <v>11</v>
      </c>
      <c r="P20" s="325">
        <f t="shared" si="3"/>
        <v>0.36363636363636365</v>
      </c>
      <c r="Q20" s="479">
        <v>8</v>
      </c>
      <c r="R20" s="480">
        <v>82</v>
      </c>
      <c r="S20" s="325">
        <f t="shared" si="6"/>
        <v>9.7560975609756101E-2</v>
      </c>
      <c r="T20" s="479">
        <f t="shared" si="5"/>
        <v>659</v>
      </c>
      <c r="U20" s="480">
        <f t="shared" si="5"/>
        <v>6345</v>
      </c>
      <c r="V20" s="325">
        <f t="shared" si="4"/>
        <v>0.10386130811662726</v>
      </c>
    </row>
    <row r="21" spans="1:24" s="478" customFormat="1">
      <c r="A21" s="475">
        <v>2010</v>
      </c>
      <c r="B21" s="479">
        <v>525</v>
      </c>
      <c r="C21" s="480">
        <v>4899</v>
      </c>
      <c r="D21" s="325">
        <f t="shared" si="0"/>
        <v>0.10716472749540723</v>
      </c>
      <c r="E21" s="479">
        <v>57</v>
      </c>
      <c r="F21" s="480">
        <v>714</v>
      </c>
      <c r="G21" s="325">
        <f t="shared" si="1"/>
        <v>7.9831932773109238E-2</v>
      </c>
      <c r="H21" s="479">
        <v>59</v>
      </c>
      <c r="I21" s="480">
        <v>377</v>
      </c>
      <c r="J21" s="325">
        <f t="shared" si="7"/>
        <v>0.15649867374005305</v>
      </c>
      <c r="K21" s="479">
        <v>51</v>
      </c>
      <c r="L21" s="480">
        <v>219</v>
      </c>
      <c r="M21" s="325">
        <f t="shared" si="2"/>
        <v>0.23287671232876711</v>
      </c>
      <c r="N21" s="479">
        <v>4</v>
      </c>
      <c r="O21" s="480">
        <v>12</v>
      </c>
      <c r="P21" s="325">
        <f t="shared" si="3"/>
        <v>0.33333333333333331</v>
      </c>
      <c r="Q21" s="479">
        <v>45</v>
      </c>
      <c r="R21" s="480">
        <v>129</v>
      </c>
      <c r="S21" s="325">
        <f t="shared" si="6"/>
        <v>0.34883720930232559</v>
      </c>
      <c r="T21" s="479">
        <f t="shared" si="5"/>
        <v>741</v>
      </c>
      <c r="U21" s="480">
        <f t="shared" si="5"/>
        <v>6350</v>
      </c>
      <c r="V21" s="325">
        <f t="shared" si="4"/>
        <v>0.11669291338582677</v>
      </c>
    </row>
    <row r="22" spans="1:24" s="478" customFormat="1">
      <c r="A22" s="475">
        <v>2011</v>
      </c>
      <c r="B22" s="479">
        <v>448</v>
      </c>
      <c r="C22" s="480">
        <v>4905</v>
      </c>
      <c r="D22" s="325">
        <f t="shared" si="0"/>
        <v>9.1335372069317022E-2</v>
      </c>
      <c r="E22" s="479">
        <v>79</v>
      </c>
      <c r="F22" s="480">
        <v>725</v>
      </c>
      <c r="G22" s="325">
        <f t="shared" si="1"/>
        <v>0.10896551724137932</v>
      </c>
      <c r="H22" s="479">
        <v>65</v>
      </c>
      <c r="I22" s="480">
        <v>439</v>
      </c>
      <c r="J22" s="325">
        <f t="shared" si="7"/>
        <v>0.1480637813211845</v>
      </c>
      <c r="K22" s="479">
        <v>36</v>
      </c>
      <c r="L22" s="480">
        <v>192</v>
      </c>
      <c r="M22" s="325">
        <f t="shared" si="2"/>
        <v>0.1875</v>
      </c>
      <c r="N22" s="479">
        <v>5</v>
      </c>
      <c r="O22" s="480">
        <v>17</v>
      </c>
      <c r="P22" s="325">
        <f t="shared" si="3"/>
        <v>0.29411764705882354</v>
      </c>
      <c r="Q22" s="479">
        <v>111</v>
      </c>
      <c r="R22" s="480">
        <v>419</v>
      </c>
      <c r="S22" s="325">
        <f t="shared" si="6"/>
        <v>0.2649164677804296</v>
      </c>
      <c r="T22" s="479">
        <f t="shared" si="5"/>
        <v>744</v>
      </c>
      <c r="U22" s="480">
        <f t="shared" si="5"/>
        <v>6697</v>
      </c>
      <c r="V22" s="325">
        <f t="shared" si="4"/>
        <v>0.11109451993429895</v>
      </c>
    </row>
    <row r="23" spans="1:24" s="478" customFormat="1">
      <c r="A23" s="475">
        <v>2012</v>
      </c>
      <c r="B23" s="479">
        <v>289</v>
      </c>
      <c r="C23" s="480">
        <v>3434</v>
      </c>
      <c r="D23" s="325">
        <f>IF(C23=0, "NA", B23/C23)</f>
        <v>8.4158415841584164E-2</v>
      </c>
      <c r="E23" s="479">
        <v>28</v>
      </c>
      <c r="F23" s="480">
        <v>415</v>
      </c>
      <c r="G23" s="325">
        <f>IF(F23=0, "NA", E23/F23)</f>
        <v>6.746987951807229E-2</v>
      </c>
      <c r="H23" s="479">
        <v>34</v>
      </c>
      <c r="I23" s="480">
        <v>250</v>
      </c>
      <c r="J23" s="325">
        <f>IF(I23=0, "NA", H23/I23)</f>
        <v>0.13600000000000001</v>
      </c>
      <c r="K23" s="479">
        <v>18</v>
      </c>
      <c r="L23" s="480">
        <v>122</v>
      </c>
      <c r="M23" s="325">
        <f>IF(L23=0, "NA", K23/L23)</f>
        <v>0.14754098360655737</v>
      </c>
      <c r="N23" s="479"/>
      <c r="O23" s="480">
        <v>4</v>
      </c>
      <c r="P23" s="325">
        <f>IF(O23=0, "NA", N23/O23)</f>
        <v>0</v>
      </c>
      <c r="Q23" s="479">
        <v>43</v>
      </c>
      <c r="R23" s="480">
        <v>194</v>
      </c>
      <c r="S23" s="325">
        <f>IF(R23=0, "NA", Q23/R23)</f>
        <v>0.22164948453608246</v>
      </c>
      <c r="T23" s="479">
        <f t="shared" si="5"/>
        <v>412</v>
      </c>
      <c r="U23" s="480">
        <f t="shared" si="5"/>
        <v>4419</v>
      </c>
      <c r="V23" s="325">
        <f>IF(U23=0, "NA", T23/U23)</f>
        <v>9.323376329486309E-2</v>
      </c>
    </row>
    <row r="24" spans="1:24" s="478" customFormat="1">
      <c r="A24" s="475">
        <v>2013</v>
      </c>
      <c r="B24" s="479">
        <v>329</v>
      </c>
      <c r="C24" s="480">
        <v>2804</v>
      </c>
      <c r="D24" s="325">
        <f>IF(C24=0, "NA", B24/C24)</f>
        <v>0.11733238231098431</v>
      </c>
      <c r="E24" s="479">
        <v>55</v>
      </c>
      <c r="F24" s="480">
        <v>434</v>
      </c>
      <c r="G24" s="325">
        <f>IF(F24=0, "NA", E24/F24)</f>
        <v>0.12672811059907835</v>
      </c>
      <c r="H24" s="479">
        <v>27</v>
      </c>
      <c r="I24" s="480">
        <v>186</v>
      </c>
      <c r="J24" s="325">
        <f>IF(I24=0, "NA", H24/I24)</f>
        <v>0.14516129032258066</v>
      </c>
      <c r="K24" s="479">
        <v>14</v>
      </c>
      <c r="L24" s="480">
        <v>68</v>
      </c>
      <c r="M24" s="325">
        <f>IF(L24=0, "NA", K24/L24)</f>
        <v>0.20588235294117646</v>
      </c>
      <c r="N24" s="479">
        <v>1</v>
      </c>
      <c r="O24" s="480">
        <v>4</v>
      </c>
      <c r="P24" s="325">
        <f>IF(O24=0, "NA", N24/O24)</f>
        <v>0.25</v>
      </c>
      <c r="Q24" s="479">
        <v>62</v>
      </c>
      <c r="R24" s="480">
        <v>137</v>
      </c>
      <c r="S24" s="325">
        <f>IF(R24=0, "NA", Q24/R24)</f>
        <v>0.45255474452554745</v>
      </c>
      <c r="T24" s="479">
        <f t="shared" si="5"/>
        <v>488</v>
      </c>
      <c r="U24" s="480">
        <f t="shared" si="5"/>
        <v>3633</v>
      </c>
      <c r="V24" s="325">
        <f>IF(U24=0, "NA", T24/U24)</f>
        <v>0.13432424993118636</v>
      </c>
    </row>
    <row r="25" spans="1:24" s="478" customFormat="1">
      <c r="A25" s="475">
        <v>2014</v>
      </c>
      <c r="B25" s="479">
        <v>127</v>
      </c>
      <c r="C25" s="480">
        <v>949</v>
      </c>
      <c r="D25" s="325">
        <f>IF(C25=0, "NA", B25/C25)</f>
        <v>0.13382507903055849</v>
      </c>
      <c r="E25" s="479">
        <v>16</v>
      </c>
      <c r="F25" s="480">
        <v>157</v>
      </c>
      <c r="G25" s="325">
        <f>IF(F25=0, "NA", E25/F25)</f>
        <v>0.10191082802547771</v>
      </c>
      <c r="H25" s="479">
        <v>13</v>
      </c>
      <c r="I25" s="480">
        <v>55</v>
      </c>
      <c r="J25" s="325">
        <f>IF(I25=0, "NA", H25/I25)</f>
        <v>0.23636363636363636</v>
      </c>
      <c r="K25" s="479">
        <v>17</v>
      </c>
      <c r="L25" s="480">
        <v>58</v>
      </c>
      <c r="M25" s="325">
        <f>IF(L25=0, "NA", K25/L25)</f>
        <v>0.29310344827586204</v>
      </c>
      <c r="N25" s="479">
        <v>4</v>
      </c>
      <c r="O25" s="480">
        <v>6</v>
      </c>
      <c r="P25" s="325">
        <f>IF(O25=0, "NA", N25/O25)</f>
        <v>0.66666666666666663</v>
      </c>
      <c r="Q25" s="479">
        <v>14</v>
      </c>
      <c r="R25" s="480">
        <v>32</v>
      </c>
      <c r="S25" s="325">
        <f>IF(R25=0, "NA", Q25/R25)</f>
        <v>0.4375</v>
      </c>
      <c r="T25" s="479">
        <f t="shared" si="5"/>
        <v>191</v>
      </c>
      <c r="U25" s="480">
        <f t="shared" si="5"/>
        <v>1257</v>
      </c>
      <c r="V25" s="325">
        <f>IF(U25=0, "NA", T25/U25)</f>
        <v>0.15194908512330946</v>
      </c>
    </row>
    <row r="26" spans="1:24" s="478" customFormat="1" ht="13.5" thickBot="1">
      <c r="A26" s="475">
        <v>2015</v>
      </c>
      <c r="B26" s="481">
        <v>11</v>
      </c>
      <c r="C26" s="482">
        <v>61</v>
      </c>
      <c r="D26" s="483">
        <f>IF(C26=0, "NA", B26/C26)</f>
        <v>0.18032786885245902</v>
      </c>
      <c r="E26" s="481">
        <v>2</v>
      </c>
      <c r="F26" s="482">
        <v>7</v>
      </c>
      <c r="G26" s="483">
        <f>IF(F26=0, "NA", E26/F26)</f>
        <v>0.2857142857142857</v>
      </c>
      <c r="H26" s="481">
        <v>3</v>
      </c>
      <c r="I26" s="482">
        <v>8</v>
      </c>
      <c r="J26" s="483">
        <f>IF(I26=0, "NA", H26/I26)</f>
        <v>0.375</v>
      </c>
      <c r="K26" s="481"/>
      <c r="L26" s="482">
        <v>1</v>
      </c>
      <c r="M26" s="483">
        <f>IF(L26=0, "NA", K26/L26)</f>
        <v>0</v>
      </c>
      <c r="N26" s="481"/>
      <c r="O26" s="482"/>
      <c r="P26" s="483" t="str">
        <f>IF(O26=0, "NA", N26/O26)</f>
        <v>NA</v>
      </c>
      <c r="Q26" s="481">
        <v>1</v>
      </c>
      <c r="R26" s="482">
        <v>6</v>
      </c>
      <c r="S26" s="483">
        <f>IF(R26=0, "NA", Q26/R26)</f>
        <v>0.16666666666666666</v>
      </c>
      <c r="T26" s="481">
        <f t="shared" si="5"/>
        <v>17</v>
      </c>
      <c r="U26" s="482">
        <f t="shared" si="5"/>
        <v>83</v>
      </c>
      <c r="V26" s="483">
        <f>IF(U26=0, "NA", T26/U26)</f>
        <v>0.20481927710843373</v>
      </c>
    </row>
    <row r="27" spans="1:24" s="478" customFormat="1" ht="13.5" thickBot="1">
      <c r="A27" s="305" t="s">
        <v>7</v>
      </c>
      <c r="B27" s="115">
        <f>SUM(B11:B26)</f>
        <v>19199</v>
      </c>
      <c r="C27" s="169">
        <f>SUM(C11:C26)</f>
        <v>152408</v>
      </c>
      <c r="D27" s="42">
        <f>B27/C27</f>
        <v>0.12597107763372001</v>
      </c>
      <c r="E27" s="115">
        <f>SUM(E11:E26)</f>
        <v>3551</v>
      </c>
      <c r="F27" s="169">
        <f>SUM(F11:F26)</f>
        <v>28997</v>
      </c>
      <c r="G27" s="42">
        <f>E27/F27</f>
        <v>0.12246094423561057</v>
      </c>
      <c r="H27" s="115">
        <f>SUM(H11:H26)</f>
        <v>326</v>
      </c>
      <c r="I27" s="169">
        <f>SUM(I11:I26)</f>
        <v>2419</v>
      </c>
      <c r="J27" s="42">
        <f>H27/I27</f>
        <v>0.13476643241008682</v>
      </c>
      <c r="K27" s="115">
        <f>SUM(K11:K26)</f>
        <v>147</v>
      </c>
      <c r="L27" s="169">
        <f>SUM(L11:L26)</f>
        <v>873</v>
      </c>
      <c r="M27" s="42">
        <f>K27/L27</f>
        <v>0.16838487972508592</v>
      </c>
      <c r="N27" s="115">
        <f>SUM(N11:N26)</f>
        <v>18</v>
      </c>
      <c r="O27" s="169">
        <f>SUM(O11:O26)</f>
        <v>60</v>
      </c>
      <c r="P27" s="42">
        <f>N27/O27</f>
        <v>0.3</v>
      </c>
      <c r="Q27" s="115">
        <f>SUM(Q11:Q26)</f>
        <v>347</v>
      </c>
      <c r="R27" s="169">
        <f>SUM(R11:R26)</f>
        <v>1534</v>
      </c>
      <c r="S27" s="42">
        <f>Q27/R27</f>
        <v>0.22620599739243807</v>
      </c>
      <c r="T27" s="115">
        <f>SUM(T11:T26)</f>
        <v>23588</v>
      </c>
      <c r="U27" s="169">
        <f>SUM(U11:U26)</f>
        <v>186291</v>
      </c>
      <c r="V27" s="42">
        <f>T27/U27</f>
        <v>0.12661910666645196</v>
      </c>
    </row>
    <row r="28" spans="1:24" s="478" customFormat="1">
      <c r="A28" s="441"/>
      <c r="B28" s="484"/>
      <c r="C28" s="484"/>
      <c r="D28" s="360"/>
      <c r="E28" s="484"/>
      <c r="F28" s="484"/>
      <c r="G28" s="360"/>
      <c r="H28" s="484"/>
      <c r="I28" s="484"/>
      <c r="J28" s="360"/>
      <c r="K28" s="484"/>
      <c r="L28" s="484"/>
      <c r="M28" s="360"/>
      <c r="N28" s="484"/>
      <c r="O28" s="484"/>
      <c r="P28" s="360"/>
      <c r="Q28" s="484"/>
      <c r="R28" s="484"/>
    </row>
    <row r="29" spans="1:24" ht="12.75" customHeight="1">
      <c r="G29" s="319"/>
      <c r="H29" s="319"/>
      <c r="I29" s="319"/>
      <c r="J29" s="319"/>
      <c r="K29" s="319"/>
      <c r="L29" s="319"/>
      <c r="M29" s="319"/>
      <c r="N29" s="319"/>
      <c r="O29" s="319"/>
      <c r="P29" s="319"/>
      <c r="Q29" s="315"/>
      <c r="R29" s="315"/>
      <c r="S29" s="315"/>
      <c r="T29" s="315"/>
      <c r="U29" s="487"/>
      <c r="V29" s="487"/>
      <c r="W29" s="315"/>
      <c r="X29" s="315"/>
    </row>
    <row r="30" spans="1:24" ht="12.75" customHeight="1">
      <c r="G30" s="319"/>
      <c r="H30" s="319"/>
      <c r="I30" s="319"/>
      <c r="J30" s="319"/>
      <c r="K30" s="319"/>
      <c r="L30" s="319"/>
      <c r="M30" s="319"/>
      <c r="N30" s="319"/>
      <c r="O30" s="319"/>
      <c r="P30" s="315"/>
      <c r="Q30" s="315"/>
      <c r="R30" s="315"/>
      <c r="S30" s="315"/>
      <c r="T30" s="315"/>
      <c r="U30" s="315"/>
      <c r="V30" s="315"/>
      <c r="W30" s="315"/>
      <c r="X30" s="315"/>
    </row>
    <row r="31" spans="1:24" ht="12.75" customHeight="1">
      <c r="A31" s="485"/>
      <c r="N31" s="319"/>
      <c r="O31" s="319"/>
      <c r="P31" s="385"/>
      <c r="Q31" s="385"/>
      <c r="R31" s="385"/>
      <c r="S31" s="385"/>
      <c r="T31" s="385"/>
      <c r="U31" s="385"/>
      <c r="V31" s="385"/>
      <c r="W31" s="385"/>
      <c r="X31" s="315"/>
    </row>
    <row r="32" spans="1:24">
      <c r="P32" s="383"/>
      <c r="Q32" s="488"/>
      <c r="R32" s="488"/>
      <c r="S32" s="488"/>
      <c r="T32" s="488"/>
      <c r="U32" s="488"/>
      <c r="V32" s="488"/>
      <c r="W32" s="488"/>
      <c r="X32" s="488"/>
    </row>
    <row r="33" spans="16:24">
      <c r="P33" s="383"/>
      <c r="Q33" s="489"/>
      <c r="R33" s="489"/>
      <c r="S33" s="489"/>
      <c r="T33" s="490"/>
      <c r="U33" s="489"/>
      <c r="V33" s="489"/>
      <c r="W33" s="490"/>
      <c r="X33" s="490"/>
    </row>
    <row r="34" spans="16:24">
      <c r="P34" s="383"/>
      <c r="Q34" s="489"/>
      <c r="R34" s="489"/>
      <c r="S34" s="489"/>
      <c r="T34" s="490"/>
      <c r="U34" s="489"/>
      <c r="V34" s="489"/>
      <c r="W34" s="490"/>
      <c r="X34" s="490"/>
    </row>
    <row r="35" spans="16:24">
      <c r="P35" s="383"/>
      <c r="Q35" s="489"/>
      <c r="R35" s="489"/>
      <c r="S35" s="489"/>
      <c r="T35" s="490"/>
      <c r="U35" s="489"/>
      <c r="V35" s="490"/>
      <c r="W35" s="490"/>
      <c r="X35" s="490"/>
    </row>
    <row r="36" spans="16:24">
      <c r="P36" s="383"/>
      <c r="Q36" s="489"/>
      <c r="R36" s="489"/>
      <c r="S36" s="489"/>
      <c r="T36" s="490"/>
      <c r="U36" s="489"/>
      <c r="V36" s="490"/>
      <c r="W36" s="490"/>
      <c r="X36" s="490"/>
    </row>
    <row r="37" spans="16:24">
      <c r="P37" s="383"/>
      <c r="Q37" s="489"/>
      <c r="R37" s="489"/>
      <c r="S37" s="489"/>
      <c r="T37" s="490"/>
      <c r="U37" s="489"/>
      <c r="V37" s="490"/>
      <c r="W37" s="490"/>
      <c r="X37" s="490"/>
    </row>
    <row r="38" spans="16:24">
      <c r="P38" s="383"/>
      <c r="Q38" s="489"/>
      <c r="R38" s="489"/>
      <c r="S38" s="489"/>
      <c r="T38" s="490"/>
      <c r="U38" s="489"/>
      <c r="V38" s="490"/>
      <c r="W38" s="490"/>
      <c r="X38" s="490"/>
    </row>
    <row r="39" spans="16:24">
      <c r="P39" s="383"/>
      <c r="Q39" s="489"/>
      <c r="R39" s="489"/>
      <c r="S39" s="489"/>
      <c r="T39" s="490"/>
      <c r="U39" s="489"/>
      <c r="V39" s="490"/>
      <c r="W39" s="490"/>
      <c r="X39" s="490"/>
    </row>
    <row r="40" spans="16:24">
      <c r="P40" s="383"/>
      <c r="Q40" s="489"/>
      <c r="R40" s="489"/>
      <c r="S40" s="489"/>
      <c r="T40" s="490"/>
      <c r="U40" s="489"/>
      <c r="V40" s="489"/>
      <c r="W40" s="489"/>
      <c r="X40" s="490"/>
    </row>
    <row r="41" spans="16:24">
      <c r="P41" s="383"/>
      <c r="Q41" s="489"/>
      <c r="R41" s="489"/>
      <c r="S41" s="489"/>
      <c r="T41" s="489"/>
      <c r="U41" s="489"/>
      <c r="V41" s="489"/>
      <c r="W41" s="489"/>
      <c r="X41" s="490"/>
    </row>
    <row r="42" spans="16:24">
      <c r="P42" s="383"/>
      <c r="Q42" s="489"/>
      <c r="R42" s="489"/>
      <c r="S42" s="489"/>
      <c r="T42" s="489"/>
      <c r="U42" s="489"/>
      <c r="V42" s="489"/>
      <c r="W42" s="489"/>
      <c r="X42" s="490"/>
    </row>
    <row r="43" spans="16:24">
      <c r="P43" s="383"/>
      <c r="Q43" s="489"/>
      <c r="R43" s="489"/>
      <c r="S43" s="489"/>
      <c r="T43" s="489"/>
      <c r="U43" s="489"/>
      <c r="V43" s="489"/>
      <c r="W43" s="489"/>
      <c r="X43" s="490"/>
    </row>
    <row r="44" spans="16:24">
      <c r="P44" s="383"/>
      <c r="Q44" s="489"/>
      <c r="R44" s="489"/>
      <c r="S44" s="489"/>
      <c r="T44" s="489"/>
      <c r="U44" s="489"/>
      <c r="V44" s="489"/>
      <c r="W44" s="489"/>
      <c r="X44" s="490"/>
    </row>
    <row r="45" spans="16:24">
      <c r="P45" s="383"/>
      <c r="Q45" s="489"/>
      <c r="R45" s="489"/>
      <c r="S45" s="489"/>
      <c r="T45" s="489"/>
      <c r="U45" s="489"/>
      <c r="V45" s="489"/>
      <c r="W45" s="489"/>
      <c r="X45" s="490"/>
    </row>
    <row r="46" spans="16:24">
      <c r="P46" s="383"/>
      <c r="Q46" s="489"/>
      <c r="R46" s="489"/>
      <c r="S46" s="489"/>
      <c r="T46" s="489"/>
      <c r="U46" s="489"/>
      <c r="V46" s="489"/>
      <c r="W46" s="489"/>
      <c r="X46" s="490"/>
    </row>
    <row r="47" spans="16:24">
      <c r="P47" s="383"/>
      <c r="Q47" s="489"/>
      <c r="R47" s="489"/>
      <c r="S47" s="489"/>
      <c r="T47" s="489"/>
      <c r="U47" s="489"/>
      <c r="V47" s="489"/>
      <c r="W47" s="489"/>
      <c r="X47" s="490"/>
    </row>
    <row r="48" spans="16:24">
      <c r="P48" s="315"/>
      <c r="Q48" s="489"/>
      <c r="R48" s="489"/>
      <c r="S48" s="489"/>
      <c r="T48" s="489"/>
      <c r="U48" s="489"/>
      <c r="V48" s="490"/>
      <c r="W48" s="489"/>
      <c r="X48" s="490"/>
    </row>
    <row r="49" spans="16:24">
      <c r="P49" s="315"/>
      <c r="Q49" s="315"/>
      <c r="R49" s="315"/>
      <c r="S49" s="315"/>
      <c r="T49" s="315"/>
      <c r="U49" s="315"/>
      <c r="V49" s="315"/>
      <c r="W49" s="315"/>
      <c r="X49" s="315"/>
    </row>
    <row r="50" spans="16:24">
      <c r="P50" s="315"/>
      <c r="Q50" s="315"/>
      <c r="R50" s="315"/>
      <c r="S50" s="315"/>
      <c r="T50" s="315"/>
      <c r="U50" s="315"/>
      <c r="V50" s="315"/>
      <c r="W50" s="315"/>
      <c r="X50" s="315"/>
    </row>
    <row r="51" spans="16:24">
      <c r="P51" s="315"/>
      <c r="Q51" s="315"/>
      <c r="R51" s="315"/>
      <c r="S51" s="315"/>
      <c r="T51" s="315"/>
      <c r="U51" s="315"/>
      <c r="V51" s="315"/>
      <c r="W51" s="315"/>
      <c r="X51" s="315"/>
    </row>
    <row r="52" spans="16:24">
      <c r="P52" s="315"/>
      <c r="Q52" s="315"/>
      <c r="R52" s="315"/>
      <c r="S52" s="315"/>
      <c r="T52" s="315"/>
      <c r="U52" s="315"/>
      <c r="V52" s="315"/>
      <c r="W52" s="315"/>
      <c r="X52" s="315"/>
    </row>
    <row r="53" spans="16:24" ht="12.75" customHeight="1">
      <c r="P53" s="315"/>
      <c r="Q53" s="491"/>
      <c r="R53" s="491"/>
      <c r="S53" s="491"/>
      <c r="T53" s="491"/>
      <c r="U53" s="491"/>
      <c r="V53" s="491"/>
      <c r="W53" s="491"/>
      <c r="X53" s="491"/>
    </row>
    <row r="54" spans="16:24">
      <c r="P54" s="385"/>
      <c r="Q54" s="492"/>
      <c r="R54" s="492"/>
      <c r="S54" s="492"/>
      <c r="T54" s="493"/>
      <c r="U54" s="493"/>
      <c r="V54" s="493"/>
      <c r="W54" s="493"/>
      <c r="X54" s="493"/>
    </row>
    <row r="55" spans="16:24">
      <c r="P55" s="383"/>
      <c r="Q55" s="492"/>
      <c r="R55" s="492"/>
      <c r="S55" s="492"/>
      <c r="T55" s="493"/>
      <c r="U55" s="493"/>
      <c r="V55" s="493"/>
      <c r="W55" s="493"/>
      <c r="X55" s="493"/>
    </row>
    <row r="56" spans="16:24">
      <c r="P56" s="383"/>
      <c r="Q56" s="492"/>
      <c r="R56" s="492"/>
      <c r="S56" s="492"/>
      <c r="T56" s="493"/>
      <c r="U56" s="493"/>
      <c r="V56" s="493"/>
      <c r="W56" s="493"/>
      <c r="X56" s="493"/>
    </row>
    <row r="57" spans="16:24">
      <c r="P57" s="383"/>
      <c r="Q57" s="492"/>
      <c r="R57" s="492"/>
      <c r="S57" s="492"/>
      <c r="T57" s="493"/>
      <c r="U57" s="493"/>
      <c r="V57" s="493"/>
      <c r="W57" s="493"/>
      <c r="X57" s="493"/>
    </row>
    <row r="58" spans="16:24">
      <c r="P58" s="383"/>
      <c r="Q58" s="492"/>
      <c r="R58" s="492"/>
      <c r="S58" s="492"/>
      <c r="T58" s="493"/>
      <c r="U58" s="492"/>
      <c r="V58" s="493"/>
      <c r="W58" s="493"/>
      <c r="X58" s="493"/>
    </row>
    <row r="59" spans="16:24">
      <c r="P59" s="383"/>
      <c r="Q59" s="492"/>
      <c r="R59" s="492"/>
      <c r="S59" s="492"/>
      <c r="T59" s="493"/>
      <c r="U59" s="492"/>
      <c r="V59" s="493"/>
      <c r="W59" s="493"/>
      <c r="X59" s="493"/>
    </row>
    <row r="60" spans="16:24">
      <c r="P60" s="383"/>
      <c r="Q60" s="492"/>
      <c r="R60" s="492"/>
      <c r="S60" s="492"/>
      <c r="T60" s="493"/>
      <c r="U60" s="493"/>
      <c r="V60" s="493"/>
      <c r="W60" s="493"/>
      <c r="X60" s="493"/>
    </row>
    <row r="61" spans="16:24">
      <c r="P61" s="383"/>
      <c r="Q61" s="492"/>
      <c r="R61" s="492"/>
      <c r="S61" s="492"/>
      <c r="T61" s="493"/>
      <c r="U61" s="493"/>
      <c r="V61" s="493"/>
      <c r="W61" s="492"/>
      <c r="X61" s="493"/>
    </row>
    <row r="62" spans="16:24">
      <c r="P62" s="383"/>
      <c r="Q62" s="492"/>
      <c r="R62" s="492"/>
      <c r="S62" s="492"/>
      <c r="T62" s="492"/>
      <c r="U62" s="493"/>
      <c r="V62" s="493"/>
      <c r="W62" s="492"/>
      <c r="X62" s="493"/>
    </row>
    <row r="63" spans="16:24">
      <c r="P63" s="383"/>
      <c r="Q63" s="492"/>
      <c r="R63" s="492"/>
      <c r="S63" s="492"/>
      <c r="T63" s="492"/>
      <c r="U63" s="492"/>
      <c r="V63" s="492"/>
      <c r="W63" s="492"/>
      <c r="X63" s="493"/>
    </row>
    <row r="64" spans="16:24">
      <c r="P64" s="383"/>
      <c r="Q64" s="492"/>
      <c r="R64" s="492"/>
      <c r="S64" s="492"/>
      <c r="T64" s="492"/>
      <c r="U64" s="492"/>
      <c r="V64" s="492"/>
      <c r="W64" s="492"/>
      <c r="X64" s="493"/>
    </row>
    <row r="65" spans="16:24">
      <c r="P65" s="383"/>
      <c r="Q65" s="492"/>
      <c r="R65" s="492"/>
      <c r="S65" s="492"/>
      <c r="T65" s="492"/>
      <c r="U65" s="492"/>
      <c r="V65" s="492"/>
      <c r="W65" s="492"/>
      <c r="X65" s="493"/>
    </row>
    <row r="66" spans="16:24">
      <c r="P66" s="383"/>
      <c r="Q66" s="492"/>
      <c r="R66" s="492"/>
      <c r="S66" s="492"/>
      <c r="T66" s="492"/>
      <c r="U66" s="492"/>
      <c r="V66" s="493"/>
      <c r="W66" s="492"/>
      <c r="X66" s="493"/>
    </row>
    <row r="67" spans="16:24">
      <c r="P67" s="383"/>
      <c r="Q67" s="492"/>
      <c r="R67" s="492"/>
      <c r="S67" s="492"/>
      <c r="T67" s="492"/>
      <c r="U67" s="492"/>
      <c r="V67" s="492"/>
      <c r="W67" s="492"/>
      <c r="X67" s="493"/>
    </row>
    <row r="68" spans="16:24">
      <c r="P68" s="383"/>
      <c r="Q68" s="492"/>
      <c r="R68" s="492"/>
      <c r="S68" s="492"/>
      <c r="T68" s="492"/>
      <c r="U68" s="492"/>
      <c r="V68" s="492"/>
      <c r="W68" s="492"/>
      <c r="X68" s="493"/>
    </row>
    <row r="69" spans="16:24">
      <c r="P69" s="383"/>
      <c r="Q69" s="492"/>
      <c r="R69" s="492"/>
      <c r="S69" s="492"/>
      <c r="T69" s="492"/>
      <c r="U69" s="493"/>
      <c r="V69" s="493"/>
      <c r="W69" s="492"/>
      <c r="X69" s="493"/>
    </row>
    <row r="70" spans="16:24">
      <c r="P70" s="383"/>
      <c r="Q70" s="384"/>
      <c r="R70" s="384"/>
      <c r="S70" s="384"/>
      <c r="T70" s="383"/>
      <c r="U70" s="383"/>
      <c r="V70" s="384"/>
      <c r="W70" s="383"/>
      <c r="X70" s="315"/>
    </row>
    <row r="71" spans="16:24">
      <c r="P71" s="486"/>
      <c r="Q71" s="315"/>
      <c r="R71" s="315"/>
      <c r="S71" s="315"/>
      <c r="T71" s="315"/>
      <c r="U71" s="315"/>
      <c r="V71" s="315"/>
      <c r="W71" s="315"/>
      <c r="X71" s="315"/>
    </row>
    <row r="72" spans="16:24">
      <c r="P72" s="486"/>
      <c r="Q72" s="315"/>
      <c r="R72" s="315"/>
      <c r="S72" s="315"/>
      <c r="T72" s="315"/>
      <c r="U72" s="315"/>
      <c r="V72" s="315"/>
      <c r="W72" s="315"/>
      <c r="X72" s="315"/>
    </row>
    <row r="103" spans="16:16">
      <c r="P103" s="319"/>
    </row>
    <row r="104" spans="16:16">
      <c r="P104" s="319"/>
    </row>
    <row r="105" spans="16:16">
      <c r="P105" s="319"/>
    </row>
  </sheetData>
  <mergeCells count="10">
    <mergeCell ref="T9:V9"/>
    <mergeCell ref="K9:M9"/>
    <mergeCell ref="A2:V3"/>
    <mergeCell ref="A5:V7"/>
    <mergeCell ref="Q9:S9"/>
    <mergeCell ref="A9:A10"/>
    <mergeCell ref="B9:D9"/>
    <mergeCell ref="E9:G9"/>
    <mergeCell ref="H9:J9"/>
    <mergeCell ref="N9:P9"/>
  </mergeCells>
  <phoneticPr fontId="0" type="noConversion"/>
  <pageMargins left="0.75" right="0.75" top="1" bottom="1" header="0.5" footer="0.5"/>
  <pageSetup scale="4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31"/>
  <sheetViews>
    <sheetView zoomScaleNormal="100" workbookViewId="0"/>
  </sheetViews>
  <sheetFormatPr defaultRowHeight="12.75"/>
  <cols>
    <col min="1" max="1" width="13.7109375" style="290" customWidth="1"/>
    <col min="2" max="2" width="13.5703125" style="290" customWidth="1"/>
    <col min="3" max="3" width="18.7109375" style="290" customWidth="1"/>
    <col min="4" max="4" width="13.5703125" style="290" customWidth="1"/>
    <col min="5" max="16384" width="9.140625" style="179"/>
  </cols>
  <sheetData>
    <row r="1" spans="1:11" ht="18">
      <c r="A1" s="291" t="s">
        <v>171</v>
      </c>
    </row>
    <row r="3" spans="1:11" ht="12.75" customHeight="1">
      <c r="A3" s="568" t="s">
        <v>170</v>
      </c>
      <c r="B3" s="568"/>
      <c r="C3" s="568"/>
      <c r="D3" s="568"/>
    </row>
    <row r="4" spans="1:11">
      <c r="A4" s="568"/>
      <c r="B4" s="568"/>
      <c r="C4" s="568"/>
      <c r="D4" s="568"/>
    </row>
    <row r="5" spans="1:11">
      <c r="A5" s="568"/>
      <c r="B5" s="568"/>
      <c r="C5" s="568"/>
      <c r="D5" s="568"/>
    </row>
    <row r="6" spans="1:11">
      <c r="A6" s="568"/>
      <c r="B6" s="568"/>
      <c r="C6" s="568"/>
      <c r="D6" s="568"/>
    </row>
    <row r="7" spans="1:11">
      <c r="A7" s="568"/>
      <c r="B7" s="568"/>
      <c r="C7" s="568"/>
      <c r="D7" s="568"/>
    </row>
    <row r="8" spans="1:11">
      <c r="A8" s="568"/>
      <c r="B8" s="568"/>
      <c r="C8" s="568"/>
      <c r="D8" s="568"/>
    </row>
    <row r="9" spans="1:11">
      <c r="A9" s="568"/>
      <c r="B9" s="568"/>
      <c r="C9" s="568"/>
      <c r="D9" s="568"/>
    </row>
    <row r="10" spans="1:11">
      <c r="A10" s="494"/>
      <c r="B10" s="494"/>
      <c r="C10" s="494"/>
      <c r="D10" s="494"/>
    </row>
    <row r="11" spans="1:11" ht="13.5" thickBot="1">
      <c r="A11" s="178"/>
      <c r="B11" s="178"/>
      <c r="C11" s="178"/>
      <c r="D11" s="178"/>
    </row>
    <row r="12" spans="1:11" ht="39" thickBot="1">
      <c r="A12" s="350" t="s">
        <v>152</v>
      </c>
      <c r="B12" s="351" t="s">
        <v>153</v>
      </c>
      <c r="C12" s="351" t="s">
        <v>154</v>
      </c>
      <c r="D12" s="352" t="s">
        <v>151</v>
      </c>
      <c r="H12" s="501"/>
      <c r="I12" s="502"/>
      <c r="J12" s="502"/>
      <c r="K12" s="503"/>
    </row>
    <row r="13" spans="1:11">
      <c r="A13" s="471">
        <v>2000</v>
      </c>
      <c r="B13" s="471" t="s">
        <v>155</v>
      </c>
      <c r="C13" s="471" t="s">
        <v>168</v>
      </c>
      <c r="D13" s="471">
        <v>8</v>
      </c>
      <c r="H13" s="504"/>
      <c r="I13" s="504"/>
      <c r="J13" s="504"/>
      <c r="K13" s="504"/>
    </row>
    <row r="14" spans="1:11">
      <c r="A14" s="472">
        <v>2000</v>
      </c>
      <c r="B14" s="472" t="s">
        <v>160</v>
      </c>
      <c r="C14" s="472" t="s">
        <v>157</v>
      </c>
      <c r="D14" s="472">
        <v>2</v>
      </c>
      <c r="H14" s="504"/>
      <c r="I14" s="504"/>
      <c r="J14" s="504"/>
      <c r="K14" s="504"/>
    </row>
    <row r="15" spans="1:11">
      <c r="A15" s="472">
        <v>2001</v>
      </c>
      <c r="B15" s="472" t="s">
        <v>159</v>
      </c>
      <c r="C15" s="472" t="s">
        <v>169</v>
      </c>
      <c r="D15" s="472">
        <v>22</v>
      </c>
      <c r="H15" s="504"/>
      <c r="I15" s="504"/>
      <c r="J15" s="504"/>
      <c r="K15" s="504"/>
    </row>
    <row r="16" spans="1:11">
      <c r="A16" s="472">
        <v>2002</v>
      </c>
      <c r="B16" s="472" t="s">
        <v>160</v>
      </c>
      <c r="C16" s="472" t="s">
        <v>157</v>
      </c>
      <c r="D16" s="472">
        <v>1</v>
      </c>
      <c r="H16" s="504"/>
      <c r="I16" s="504"/>
      <c r="J16" s="504"/>
      <c r="K16" s="504"/>
    </row>
    <row r="17" spans="1:11">
      <c r="A17" s="472">
        <v>2002</v>
      </c>
      <c r="B17" s="472" t="s">
        <v>159</v>
      </c>
      <c r="C17" s="472" t="s">
        <v>169</v>
      </c>
      <c r="D17" s="472">
        <v>37</v>
      </c>
      <c r="H17" s="504"/>
      <c r="I17" s="504"/>
      <c r="J17" s="504"/>
      <c r="K17" s="504"/>
    </row>
    <row r="18" spans="1:11">
      <c r="A18" s="472">
        <v>2003</v>
      </c>
      <c r="B18" s="472" t="s">
        <v>160</v>
      </c>
      <c r="C18" s="472" t="s">
        <v>157</v>
      </c>
      <c r="D18" s="472">
        <v>2</v>
      </c>
      <c r="H18" s="504"/>
      <c r="I18" s="504"/>
      <c r="J18" s="504"/>
      <c r="K18" s="504"/>
    </row>
    <row r="19" spans="1:11">
      <c r="A19" s="472">
        <v>2006</v>
      </c>
      <c r="B19" s="472" t="s">
        <v>161</v>
      </c>
      <c r="C19" s="472" t="s">
        <v>156</v>
      </c>
      <c r="D19" s="472">
        <v>7</v>
      </c>
      <c r="H19" s="504"/>
      <c r="I19" s="504"/>
      <c r="J19" s="504"/>
      <c r="K19" s="504"/>
    </row>
    <row r="20" spans="1:11">
      <c r="A20" s="472">
        <v>2006</v>
      </c>
      <c r="B20" s="472" t="s">
        <v>162</v>
      </c>
      <c r="C20" s="472" t="s">
        <v>158</v>
      </c>
      <c r="D20" s="472">
        <v>2</v>
      </c>
      <c r="H20" s="504"/>
      <c r="I20" s="504"/>
      <c r="J20" s="504"/>
      <c r="K20" s="504"/>
    </row>
    <row r="21" spans="1:11">
      <c r="A21" s="353"/>
      <c r="B21" s="353"/>
      <c r="C21" s="505" t="s">
        <v>81</v>
      </c>
      <c r="D21" s="505">
        <f>SUM(D13:D20)</f>
        <v>81</v>
      </c>
    </row>
    <row r="24" spans="1:11" ht="12.75" customHeight="1">
      <c r="A24" s="568" t="s">
        <v>180</v>
      </c>
      <c r="B24" s="568"/>
      <c r="C24" s="568"/>
      <c r="D24" s="568"/>
    </row>
    <row r="25" spans="1:11">
      <c r="A25" s="568"/>
      <c r="B25" s="568"/>
      <c r="C25" s="568"/>
      <c r="D25" s="568"/>
    </row>
    <row r="26" spans="1:11">
      <c r="A26" s="568"/>
      <c r="B26" s="568"/>
      <c r="C26" s="568"/>
      <c r="D26" s="568"/>
    </row>
    <row r="27" spans="1:11" ht="13.5" thickBot="1">
      <c r="A27" s="474"/>
      <c r="B27" s="474"/>
      <c r="C27" s="474"/>
      <c r="D27" s="474"/>
      <c r="I27" s="319"/>
    </row>
    <row r="28" spans="1:11" ht="13.5" thickBot="1">
      <c r="A28" s="495" t="s">
        <v>173</v>
      </c>
      <c r="B28" s="496" t="s">
        <v>153</v>
      </c>
      <c r="C28" s="497" t="s">
        <v>154</v>
      </c>
      <c r="D28" s="474"/>
    </row>
    <row r="29" spans="1:11">
      <c r="A29" s="500" t="s">
        <v>174</v>
      </c>
      <c r="B29" s="500" t="s">
        <v>175</v>
      </c>
      <c r="C29" s="500" t="s">
        <v>179</v>
      </c>
      <c r="D29" s="474"/>
    </row>
    <row r="30" spans="1:11">
      <c r="A30" s="499" t="s">
        <v>174</v>
      </c>
      <c r="B30" s="499" t="s">
        <v>176</v>
      </c>
      <c r="C30" s="499" t="s">
        <v>177</v>
      </c>
    </row>
    <row r="31" spans="1:11">
      <c r="A31" s="499" t="s">
        <v>174</v>
      </c>
      <c r="B31" s="499" t="s">
        <v>178</v>
      </c>
      <c r="C31" s="498" t="s">
        <v>179</v>
      </c>
    </row>
  </sheetData>
  <mergeCells count="2">
    <mergeCell ref="A24:D26"/>
    <mergeCell ref="A3:D9"/>
  </mergeCells>
  <phoneticPr fontId="29" type="noConversion"/>
  <pageMargins left="0.75" right="0.75" top="1" bottom="1" header="0.5" footer="0.5"/>
  <pageSetup scale="8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U69"/>
  <sheetViews>
    <sheetView workbookViewId="0">
      <selection activeCell="AZ9" sqref="AZ9"/>
    </sheetView>
  </sheetViews>
  <sheetFormatPr defaultRowHeight="12.75"/>
  <cols>
    <col min="1" max="1" width="32" customWidth="1"/>
    <col min="2" max="2" width="31.7109375" bestFit="1" customWidth="1"/>
    <col min="4" max="4" width="23" bestFit="1" customWidth="1"/>
    <col min="5" max="5" width="30" bestFit="1" customWidth="1"/>
    <col min="27" max="27" width="6" bestFit="1" customWidth="1"/>
    <col min="28" max="28" width="18.42578125" bestFit="1" customWidth="1"/>
    <col min="29" max="29" width="3.85546875" bestFit="1" customWidth="1"/>
    <col min="30" max="30" width="6" bestFit="1" customWidth="1"/>
    <col min="31" max="31" width="7.5703125" bestFit="1" customWidth="1"/>
    <col min="32" max="32" width="6" bestFit="1" customWidth="1"/>
    <col min="33" max="33" width="5" bestFit="1" customWidth="1"/>
    <col min="34" max="34" width="3.42578125" bestFit="1" customWidth="1"/>
    <col min="36" max="36" width="1.28515625" customWidth="1"/>
    <col min="42" max="42" width="1.28515625" customWidth="1"/>
    <col min="50" max="50" width="9.5703125" bestFit="1" customWidth="1"/>
  </cols>
  <sheetData>
    <row r="1" spans="1:151">
      <c r="H1" s="27" t="s">
        <v>40</v>
      </c>
      <c r="I1" s="27" t="s">
        <v>61</v>
      </c>
      <c r="J1" s="27" t="s">
        <v>27</v>
      </c>
      <c r="K1" s="27" t="s">
        <v>62</v>
      </c>
      <c r="L1" s="27" t="s">
        <v>63</v>
      </c>
      <c r="M1" s="27" t="s">
        <v>64</v>
      </c>
      <c r="N1" s="27" t="s">
        <v>65</v>
      </c>
      <c r="Q1" s="27" t="s">
        <v>40</v>
      </c>
      <c r="R1" s="27" t="s">
        <v>61</v>
      </c>
      <c r="S1" s="27" t="s">
        <v>27</v>
      </c>
      <c r="T1" s="27" t="s">
        <v>62</v>
      </c>
      <c r="U1" s="27" t="s">
        <v>63</v>
      </c>
      <c r="V1" s="27" t="s">
        <v>64</v>
      </c>
      <c r="W1" s="27" t="s">
        <v>65</v>
      </c>
      <c r="AA1" s="507" t="s">
        <v>70</v>
      </c>
      <c r="AB1" s="507"/>
      <c r="AC1" s="507"/>
      <c r="AD1" s="507"/>
      <c r="AE1" s="507"/>
      <c r="AF1" s="507"/>
      <c r="AG1" s="507"/>
      <c r="AH1" s="507"/>
      <c r="AI1" s="507"/>
      <c r="AK1" s="507" t="s">
        <v>71</v>
      </c>
      <c r="AL1" s="507"/>
      <c r="AM1" s="507"/>
      <c r="AN1" s="507"/>
      <c r="AO1" s="507"/>
    </row>
    <row r="2" spans="1:151" ht="13.5" thickBot="1">
      <c r="H2" s="29">
        <v>1984</v>
      </c>
      <c r="I2" s="28" t="s">
        <v>41</v>
      </c>
      <c r="J2" s="29">
        <v>366</v>
      </c>
      <c r="K2" s="29">
        <v>0.5586612021857924</v>
      </c>
      <c r="L2" s="29">
        <v>6.4451639344262306</v>
      </c>
      <c r="M2" s="29">
        <v>1.2796994535519126</v>
      </c>
      <c r="N2" s="28" t="s">
        <v>55</v>
      </c>
      <c r="Q2" s="29">
        <v>1973</v>
      </c>
      <c r="R2" s="28" t="s">
        <v>41</v>
      </c>
      <c r="S2" s="29">
        <v>1</v>
      </c>
      <c r="T2" s="29">
        <v>2.35</v>
      </c>
      <c r="U2" s="29">
        <v>37.72</v>
      </c>
      <c r="V2" s="29">
        <v>3.33</v>
      </c>
      <c r="W2" s="28" t="s">
        <v>53</v>
      </c>
    </row>
    <row r="3" spans="1:151" ht="13.5" thickBot="1">
      <c r="A3" s="27" t="s">
        <v>58</v>
      </c>
      <c r="B3" s="27" t="s">
        <v>59</v>
      </c>
      <c r="D3" s="27" t="s">
        <v>50</v>
      </c>
      <c r="E3" s="27" t="s">
        <v>51</v>
      </c>
      <c r="H3" s="29">
        <v>1984</v>
      </c>
      <c r="I3" s="28" t="s">
        <v>42</v>
      </c>
      <c r="J3" s="29">
        <v>96</v>
      </c>
      <c r="K3" s="29">
        <v>1.2730208333333335</v>
      </c>
      <c r="L3" s="29">
        <v>21.961979166666666</v>
      </c>
      <c r="M3" s="29">
        <v>2.3278124999999998</v>
      </c>
      <c r="N3" s="28" t="s">
        <v>55</v>
      </c>
      <c r="Q3" s="29">
        <v>1977</v>
      </c>
      <c r="R3" s="28" t="s">
        <v>41</v>
      </c>
      <c r="S3" s="29">
        <v>1</v>
      </c>
      <c r="T3" s="29">
        <v>6.91</v>
      </c>
      <c r="U3" s="29">
        <v>90.45</v>
      </c>
      <c r="V3" s="29">
        <v>3.28</v>
      </c>
      <c r="W3" s="28" t="s">
        <v>53</v>
      </c>
      <c r="AA3" s="52" t="s">
        <v>66</v>
      </c>
      <c r="AB3" s="53" t="s">
        <v>67</v>
      </c>
      <c r="AC3" s="56" t="s">
        <v>46</v>
      </c>
      <c r="AD3" s="57" t="s">
        <v>41</v>
      </c>
      <c r="AE3" s="57" t="s">
        <v>47</v>
      </c>
      <c r="AF3" s="57" t="s">
        <v>42</v>
      </c>
      <c r="AG3" s="57" t="s">
        <v>43</v>
      </c>
      <c r="AH3" s="57" t="s">
        <v>44</v>
      </c>
      <c r="AI3" s="58" t="s">
        <v>57</v>
      </c>
      <c r="AK3" s="71" t="s">
        <v>66</v>
      </c>
      <c r="AL3" s="72" t="s">
        <v>12</v>
      </c>
      <c r="AM3" s="73" t="s">
        <v>14</v>
      </c>
      <c r="AN3" s="73" t="s">
        <v>15</v>
      </c>
      <c r="AO3" s="74" t="s">
        <v>13</v>
      </c>
      <c r="AQ3" s="53" t="s">
        <v>66</v>
      </c>
      <c r="AR3" s="90" t="s">
        <v>41</v>
      </c>
      <c r="AS3" s="91" t="s">
        <v>42</v>
      </c>
      <c r="AT3" s="91" t="s">
        <v>43</v>
      </c>
      <c r="AU3" s="92" t="s">
        <v>57</v>
      </c>
      <c r="AX3" s="94" t="s">
        <v>66</v>
      </c>
      <c r="AY3" s="95">
        <v>1900</v>
      </c>
      <c r="AZ3" s="95">
        <v>1904</v>
      </c>
      <c r="BA3" s="95">
        <v>1905</v>
      </c>
      <c r="BB3" s="95">
        <v>1909</v>
      </c>
      <c r="BC3" s="95">
        <v>1910</v>
      </c>
      <c r="BD3" s="95">
        <v>1911</v>
      </c>
      <c r="BE3" s="95">
        <v>1912</v>
      </c>
      <c r="BF3" s="95">
        <v>1913</v>
      </c>
      <c r="BG3" s="95">
        <v>1914</v>
      </c>
      <c r="BH3" s="95">
        <v>1915</v>
      </c>
      <c r="BI3" s="95">
        <v>1916</v>
      </c>
      <c r="BJ3" s="95">
        <v>1917</v>
      </c>
      <c r="BK3" s="95">
        <v>1918</v>
      </c>
      <c r="BL3" s="95">
        <v>1919</v>
      </c>
      <c r="BM3" s="95">
        <v>1920</v>
      </c>
      <c r="BN3" s="95">
        <v>1921</v>
      </c>
      <c r="BO3" s="95">
        <v>1922</v>
      </c>
      <c r="BP3" s="95">
        <v>1923</v>
      </c>
      <c r="BQ3" s="95">
        <v>1924</v>
      </c>
      <c r="BR3" s="95">
        <v>1925</v>
      </c>
      <c r="BS3" s="95">
        <v>1926</v>
      </c>
      <c r="BT3" s="95">
        <v>1927</v>
      </c>
      <c r="BU3" s="95">
        <v>1928</v>
      </c>
      <c r="BV3" s="95">
        <v>1929</v>
      </c>
      <c r="BW3" s="95">
        <v>1930</v>
      </c>
      <c r="BX3" s="95">
        <v>1931</v>
      </c>
      <c r="BY3" s="95">
        <v>1932</v>
      </c>
      <c r="BZ3" s="95">
        <v>1933</v>
      </c>
      <c r="CA3" s="95">
        <v>1934</v>
      </c>
      <c r="CB3" s="95">
        <v>1935</v>
      </c>
      <c r="CC3" s="95">
        <v>1936</v>
      </c>
      <c r="CD3" s="95">
        <v>1937</v>
      </c>
      <c r="CE3" s="95">
        <v>1938</v>
      </c>
      <c r="CF3" s="95">
        <v>1939</v>
      </c>
      <c r="CG3" s="95">
        <v>1940</v>
      </c>
      <c r="CH3" s="95">
        <v>1941</v>
      </c>
      <c r="CI3" s="95">
        <v>1942</v>
      </c>
      <c r="CJ3" s="95">
        <v>1943</v>
      </c>
      <c r="CK3" s="95">
        <v>1944</v>
      </c>
      <c r="CL3" s="95">
        <v>1945</v>
      </c>
      <c r="CM3" s="95">
        <v>1946</v>
      </c>
      <c r="CN3" s="95">
        <v>1947</v>
      </c>
      <c r="CO3" s="95">
        <v>1948</v>
      </c>
      <c r="CP3" s="95">
        <v>1949</v>
      </c>
      <c r="CQ3" s="95">
        <v>1950</v>
      </c>
      <c r="CR3" s="95">
        <v>1951</v>
      </c>
      <c r="CS3" s="95">
        <v>1952</v>
      </c>
      <c r="CT3" s="95">
        <v>1953</v>
      </c>
      <c r="CU3" s="95">
        <v>1954</v>
      </c>
      <c r="CV3" s="95">
        <v>1955</v>
      </c>
      <c r="CW3" s="95">
        <v>1956</v>
      </c>
      <c r="CX3" s="95">
        <v>1957</v>
      </c>
      <c r="CY3" s="95">
        <v>1958</v>
      </c>
      <c r="CZ3" s="95">
        <v>1959</v>
      </c>
      <c r="DA3" s="95">
        <v>1960</v>
      </c>
      <c r="DB3" s="95">
        <v>1961</v>
      </c>
      <c r="DC3" s="95">
        <v>1962</v>
      </c>
      <c r="DD3" s="95">
        <v>1963</v>
      </c>
      <c r="DE3" s="95">
        <v>1964</v>
      </c>
      <c r="DF3" s="95">
        <v>1965</v>
      </c>
      <c r="DG3" s="95">
        <v>1966</v>
      </c>
      <c r="DH3" s="95">
        <v>1967</v>
      </c>
      <c r="DI3" s="95">
        <v>1968</v>
      </c>
      <c r="DJ3" s="95">
        <v>1969</v>
      </c>
      <c r="DK3" s="95">
        <v>1970</v>
      </c>
      <c r="DL3" s="95">
        <v>1971</v>
      </c>
      <c r="DM3" s="95">
        <v>1972</v>
      </c>
      <c r="DN3" s="95">
        <v>1973</v>
      </c>
      <c r="DO3" s="95">
        <v>1974</v>
      </c>
      <c r="DP3" s="95">
        <v>1975</v>
      </c>
      <c r="DQ3" s="95">
        <v>1976</v>
      </c>
      <c r="DR3" s="95">
        <v>1977</v>
      </c>
      <c r="DS3" s="95">
        <v>1978</v>
      </c>
      <c r="DT3" s="95">
        <v>1979</v>
      </c>
      <c r="DU3" s="95">
        <v>1980</v>
      </c>
      <c r="DV3" s="95">
        <v>1981</v>
      </c>
      <c r="DW3" s="95">
        <v>1982</v>
      </c>
      <c r="DX3" s="95">
        <v>1983</v>
      </c>
      <c r="DY3" s="95">
        <v>1984</v>
      </c>
      <c r="DZ3" s="95">
        <v>1985</v>
      </c>
      <c r="EA3" s="95">
        <v>1986</v>
      </c>
      <c r="EB3" s="95">
        <v>1987</v>
      </c>
      <c r="EC3" s="95">
        <v>1988</v>
      </c>
      <c r="ED3" s="95">
        <v>1989</v>
      </c>
      <c r="EE3" s="95">
        <v>1990</v>
      </c>
      <c r="EF3" s="95">
        <v>1991</v>
      </c>
      <c r="EG3" s="95">
        <v>1992</v>
      </c>
      <c r="EH3" s="95">
        <v>1993</v>
      </c>
      <c r="EI3" s="95">
        <v>1994</v>
      </c>
      <c r="EJ3" s="95">
        <v>1995</v>
      </c>
      <c r="EK3" s="95">
        <v>1996</v>
      </c>
      <c r="EL3" s="95">
        <v>1997</v>
      </c>
      <c r="EM3" s="95">
        <v>1998</v>
      </c>
      <c r="EN3" s="95">
        <v>1999</v>
      </c>
      <c r="EO3" s="95">
        <v>2000</v>
      </c>
      <c r="EP3" s="95">
        <v>2001</v>
      </c>
      <c r="EQ3" s="95">
        <v>2002</v>
      </c>
      <c r="ER3" s="95">
        <v>2003</v>
      </c>
      <c r="ES3" s="95">
        <v>2004</v>
      </c>
      <c r="ET3" s="95">
        <v>2005</v>
      </c>
      <c r="EU3" s="95">
        <v>2006</v>
      </c>
    </row>
    <row r="4" spans="1:151">
      <c r="A4" s="28" t="s">
        <v>25</v>
      </c>
      <c r="B4" s="29">
        <v>0</v>
      </c>
      <c r="D4" s="28" t="s">
        <v>52</v>
      </c>
      <c r="E4" s="29">
        <v>15241</v>
      </c>
      <c r="H4" s="29">
        <v>1984</v>
      </c>
      <c r="I4" s="28" t="s">
        <v>43</v>
      </c>
      <c r="J4" s="29">
        <v>63</v>
      </c>
      <c r="K4" s="29">
        <v>1.3909523809523809</v>
      </c>
      <c r="L4" s="29">
        <v>24.375714285714285</v>
      </c>
      <c r="M4" s="29">
        <v>2.5693650793650793</v>
      </c>
      <c r="N4" s="28" t="s">
        <v>55</v>
      </c>
      <c r="Q4" s="29">
        <v>1982</v>
      </c>
      <c r="R4" s="28" t="s">
        <v>41</v>
      </c>
      <c r="S4" s="29">
        <v>1</v>
      </c>
      <c r="T4" s="29">
        <v>11.78</v>
      </c>
      <c r="U4" s="29">
        <v>44.11</v>
      </c>
      <c r="V4" s="29">
        <v>0.85</v>
      </c>
      <c r="W4" s="28" t="s">
        <v>53</v>
      </c>
      <c r="AA4" s="44">
        <v>1984</v>
      </c>
      <c r="AB4" s="54">
        <f>SUM(AC4:AG4)</f>
        <v>387</v>
      </c>
      <c r="AC4" s="59">
        <v>10</v>
      </c>
      <c r="AD4" s="45">
        <v>224</v>
      </c>
      <c r="AE4" s="45">
        <v>22</v>
      </c>
      <c r="AF4" s="45">
        <v>69</v>
      </c>
      <c r="AG4" s="45">
        <v>62</v>
      </c>
      <c r="AH4" s="45">
        <v>0</v>
      </c>
      <c r="AI4" s="61">
        <f t="shared" ref="AI4:AI27" si="0">SUM(AE4,AC4)</f>
        <v>32</v>
      </c>
      <c r="AK4" s="75">
        <v>1984</v>
      </c>
      <c r="AL4" s="68">
        <v>0</v>
      </c>
      <c r="AM4" s="69">
        <v>0</v>
      </c>
      <c r="AN4" s="69">
        <v>0</v>
      </c>
      <c r="AO4" s="70">
        <v>6</v>
      </c>
      <c r="AQ4" s="76">
        <v>1984</v>
      </c>
      <c r="AR4" s="87">
        <f>(AD4-AO4)</f>
        <v>218</v>
      </c>
      <c r="AS4" s="88">
        <f>(AF4-AM4)</f>
        <v>69</v>
      </c>
      <c r="AT4" s="88">
        <f>(AG4-AN4)</f>
        <v>62</v>
      </c>
      <c r="AU4" s="89">
        <f>SUM(AI4-AL4)</f>
        <v>32</v>
      </c>
      <c r="AX4" s="94" t="s">
        <v>72</v>
      </c>
      <c r="AY4" s="95">
        <v>1</v>
      </c>
      <c r="AZ4" s="95">
        <v>1</v>
      </c>
      <c r="BA4" s="95">
        <v>1</v>
      </c>
      <c r="BB4" s="95">
        <v>1</v>
      </c>
      <c r="BC4" s="95">
        <v>9</v>
      </c>
      <c r="BD4" s="95">
        <v>4</v>
      </c>
      <c r="BE4" s="95">
        <v>6</v>
      </c>
      <c r="BF4" s="95">
        <v>5</v>
      </c>
      <c r="BG4" s="95">
        <v>19</v>
      </c>
      <c r="BH4" s="95">
        <v>14</v>
      </c>
      <c r="BI4" s="95">
        <v>6</v>
      </c>
      <c r="BJ4" s="95">
        <v>7</v>
      </c>
      <c r="BK4" s="95">
        <v>2</v>
      </c>
      <c r="BL4" s="95">
        <v>12</v>
      </c>
      <c r="BM4" s="95">
        <v>27</v>
      </c>
      <c r="BN4" s="95">
        <v>8</v>
      </c>
      <c r="BO4" s="95">
        <v>25</v>
      </c>
      <c r="BP4" s="95">
        <v>118</v>
      </c>
      <c r="BQ4" s="95">
        <v>27</v>
      </c>
      <c r="BR4" s="95">
        <v>17</v>
      </c>
      <c r="BS4" s="95">
        <v>47</v>
      </c>
      <c r="BT4" s="95">
        <v>46</v>
      </c>
      <c r="BU4" s="95">
        <v>109</v>
      </c>
      <c r="BV4" s="95">
        <v>256</v>
      </c>
      <c r="BW4" s="95">
        <v>374</v>
      </c>
      <c r="BX4" s="95">
        <v>442</v>
      </c>
      <c r="BY4" s="95">
        <v>252</v>
      </c>
      <c r="BZ4" s="95">
        <v>102</v>
      </c>
      <c r="CA4" s="95">
        <v>188</v>
      </c>
      <c r="CB4" s="95">
        <v>99</v>
      </c>
      <c r="CC4" s="95">
        <v>149</v>
      </c>
      <c r="CD4" s="95">
        <v>193</v>
      </c>
      <c r="CE4" s="95">
        <v>88</v>
      </c>
      <c r="CF4" s="95">
        <v>156</v>
      </c>
      <c r="CG4" s="95">
        <v>228</v>
      </c>
      <c r="CH4" s="95">
        <v>188</v>
      </c>
      <c r="CI4" s="95">
        <v>45</v>
      </c>
      <c r="CJ4" s="95">
        <v>9</v>
      </c>
      <c r="CK4" s="95">
        <v>15</v>
      </c>
      <c r="CL4" s="95">
        <v>37</v>
      </c>
      <c r="CM4" s="95">
        <v>134</v>
      </c>
      <c r="CN4" s="95">
        <v>140</v>
      </c>
      <c r="CO4" s="95">
        <v>218</v>
      </c>
      <c r="CP4" s="95">
        <v>184</v>
      </c>
      <c r="CQ4" s="95">
        <v>292</v>
      </c>
      <c r="CR4" s="95">
        <v>308</v>
      </c>
      <c r="CS4" s="95">
        <v>221</v>
      </c>
      <c r="CT4" s="95">
        <v>311</v>
      </c>
      <c r="CU4" s="95">
        <v>289</v>
      </c>
      <c r="CV4" s="95">
        <v>664</v>
      </c>
      <c r="CW4" s="95">
        <v>529</v>
      </c>
      <c r="CX4" s="95">
        <v>614</v>
      </c>
      <c r="CY4" s="95">
        <v>251</v>
      </c>
      <c r="CZ4" s="95">
        <v>363</v>
      </c>
      <c r="DA4" s="95">
        <v>374</v>
      </c>
      <c r="DB4" s="95">
        <v>375</v>
      </c>
      <c r="DC4" s="95">
        <v>561</v>
      </c>
      <c r="DD4" s="95">
        <v>804</v>
      </c>
      <c r="DE4" s="95">
        <v>1104</v>
      </c>
      <c r="DF4" s="95">
        <v>1664</v>
      </c>
      <c r="DG4" s="95">
        <v>2013</v>
      </c>
      <c r="DH4" s="95">
        <v>2215</v>
      </c>
      <c r="DI4" s="95">
        <v>2040</v>
      </c>
      <c r="DJ4" s="95">
        <v>2304</v>
      </c>
      <c r="DK4" s="95">
        <v>2207</v>
      </c>
      <c r="DL4" s="95">
        <v>1910</v>
      </c>
      <c r="DM4" s="95">
        <v>2387</v>
      </c>
      <c r="DN4" s="95">
        <v>2264</v>
      </c>
      <c r="DO4" s="95">
        <v>1844</v>
      </c>
      <c r="DP4" s="95">
        <v>1508</v>
      </c>
      <c r="DQ4" s="95">
        <v>1973</v>
      </c>
      <c r="DR4" s="95">
        <v>2567</v>
      </c>
      <c r="DS4" s="95">
        <v>3405</v>
      </c>
      <c r="DT4" s="95">
        <v>4352</v>
      </c>
      <c r="DU4" s="95">
        <v>3212</v>
      </c>
      <c r="DV4" s="95">
        <v>3452</v>
      </c>
      <c r="DW4" s="95">
        <v>3971</v>
      </c>
      <c r="DX4" s="95">
        <v>6262</v>
      </c>
      <c r="DY4" s="95">
        <v>11630</v>
      </c>
      <c r="DZ4" s="95">
        <v>17664</v>
      </c>
      <c r="EA4" s="95">
        <v>27160</v>
      </c>
      <c r="EB4" s="95">
        <v>39636</v>
      </c>
      <c r="EC4" s="95">
        <v>54959</v>
      </c>
      <c r="ED4" s="95">
        <v>67530</v>
      </c>
      <c r="EE4" s="95">
        <v>75391</v>
      </c>
      <c r="EF4" s="95">
        <v>89882</v>
      </c>
      <c r="EG4" s="95">
        <v>119084</v>
      </c>
      <c r="EH4" s="95">
        <v>165716</v>
      </c>
      <c r="EI4" s="95">
        <v>207270</v>
      </c>
      <c r="EJ4" s="95">
        <v>256420</v>
      </c>
      <c r="EK4" s="95">
        <v>257291</v>
      </c>
      <c r="EL4" s="95">
        <v>314477</v>
      </c>
      <c r="EM4" s="95">
        <v>335068</v>
      </c>
      <c r="EN4" s="95">
        <v>373922</v>
      </c>
      <c r="EO4" s="95">
        <v>413770</v>
      </c>
      <c r="EP4" s="95">
        <v>387232</v>
      </c>
      <c r="EQ4" s="95">
        <v>390774</v>
      </c>
      <c r="ER4" s="95">
        <v>382511</v>
      </c>
      <c r="ES4" s="95">
        <v>386029</v>
      </c>
      <c r="ET4" s="95">
        <v>373023</v>
      </c>
      <c r="EU4" s="95">
        <v>78331</v>
      </c>
    </row>
    <row r="5" spans="1:151">
      <c r="A5" s="28" t="s">
        <v>53</v>
      </c>
      <c r="B5" s="29">
        <v>74981</v>
      </c>
      <c r="D5" s="28" t="s">
        <v>53</v>
      </c>
      <c r="E5" s="29">
        <v>70118</v>
      </c>
      <c r="H5" s="29">
        <v>1985</v>
      </c>
      <c r="I5" s="28" t="s">
        <v>41</v>
      </c>
      <c r="J5" s="29">
        <v>660</v>
      </c>
      <c r="K5" s="29">
        <v>0.62784848484848488</v>
      </c>
      <c r="L5" s="29">
        <v>6.7677121212121216</v>
      </c>
      <c r="M5" s="29">
        <v>1.4083787878787879</v>
      </c>
      <c r="N5" s="28" t="s">
        <v>55</v>
      </c>
      <c r="Q5" s="29">
        <v>1983</v>
      </c>
      <c r="R5" s="28" t="s">
        <v>41</v>
      </c>
      <c r="S5" s="29">
        <v>2</v>
      </c>
      <c r="T5" s="29">
        <v>2.9550000000000001</v>
      </c>
      <c r="U5" s="29">
        <v>30.01</v>
      </c>
      <c r="V5" s="29">
        <v>1.865</v>
      </c>
      <c r="W5" s="28" t="s">
        <v>53</v>
      </c>
      <c r="AA5" s="44">
        <v>1985</v>
      </c>
      <c r="AB5" s="54">
        <f t="shared" ref="AB5:AB26" si="1">SUM(AC5:AG5)</f>
        <v>601</v>
      </c>
      <c r="AC5" s="59">
        <v>8</v>
      </c>
      <c r="AD5" s="45">
        <v>369</v>
      </c>
      <c r="AE5" s="45">
        <v>30</v>
      </c>
      <c r="AF5" s="45">
        <v>102</v>
      </c>
      <c r="AG5" s="45">
        <v>92</v>
      </c>
      <c r="AH5" s="45">
        <v>1</v>
      </c>
      <c r="AI5" s="61">
        <f t="shared" si="0"/>
        <v>38</v>
      </c>
      <c r="AK5" s="76">
        <v>1985</v>
      </c>
      <c r="AL5" s="59">
        <v>0</v>
      </c>
      <c r="AM5" s="45">
        <v>0</v>
      </c>
      <c r="AN5" s="45">
        <v>1</v>
      </c>
      <c r="AO5" s="64">
        <v>9</v>
      </c>
      <c r="AQ5" s="76">
        <v>1985</v>
      </c>
      <c r="AR5" s="84">
        <f t="shared" ref="AR5:AR26" si="2">(AD5-AO5)</f>
        <v>360</v>
      </c>
      <c r="AS5" s="63">
        <f t="shared" ref="AS5:AS26" si="3">(AF5-AM5)</f>
        <v>102</v>
      </c>
      <c r="AT5" s="63">
        <f t="shared" ref="AT5:AT26" si="4">(AG5-AN5)</f>
        <v>91</v>
      </c>
      <c r="AU5" s="61">
        <f t="shared" ref="AU5:AU26" si="5">SUM(AI5-AL5)</f>
        <v>38</v>
      </c>
    </row>
    <row r="6" spans="1:151">
      <c r="A6" s="28" t="s">
        <v>55</v>
      </c>
      <c r="B6" s="29">
        <v>1272189</v>
      </c>
      <c r="D6" s="28" t="s">
        <v>54</v>
      </c>
      <c r="E6" s="29">
        <v>686561</v>
      </c>
      <c r="H6" s="29">
        <v>1985</v>
      </c>
      <c r="I6" s="28" t="s">
        <v>42</v>
      </c>
      <c r="J6" s="29">
        <v>134</v>
      </c>
      <c r="K6" s="29">
        <v>1.1942537313432835</v>
      </c>
      <c r="L6" s="29">
        <v>23.13417910447761</v>
      </c>
      <c r="M6" s="29">
        <v>2.0378358208955225</v>
      </c>
      <c r="N6" s="28" t="s">
        <v>55</v>
      </c>
      <c r="Q6" s="29">
        <v>1984</v>
      </c>
      <c r="R6" s="28" t="s">
        <v>41</v>
      </c>
      <c r="S6" s="29">
        <v>590</v>
      </c>
      <c r="T6" s="29">
        <v>2.0963898305084747</v>
      </c>
      <c r="U6" s="29">
        <v>40.731813559322028</v>
      </c>
      <c r="V6" s="29">
        <v>3.3087627118644072</v>
      </c>
      <c r="W6" s="28" t="s">
        <v>53</v>
      </c>
      <c r="AA6" s="44">
        <v>1986</v>
      </c>
      <c r="AB6" s="54">
        <f t="shared" si="1"/>
        <v>821</v>
      </c>
      <c r="AC6" s="59">
        <v>16</v>
      </c>
      <c r="AD6" s="45">
        <v>489</v>
      </c>
      <c r="AE6" s="45">
        <v>49</v>
      </c>
      <c r="AF6" s="45">
        <v>135</v>
      </c>
      <c r="AG6" s="45">
        <v>132</v>
      </c>
      <c r="AH6" s="45">
        <v>0</v>
      </c>
      <c r="AI6" s="61">
        <f t="shared" si="0"/>
        <v>65</v>
      </c>
      <c r="AK6" s="76">
        <v>1986</v>
      </c>
      <c r="AL6" s="59">
        <v>0</v>
      </c>
      <c r="AM6" s="45">
        <v>1</v>
      </c>
      <c r="AN6" s="45">
        <v>0</v>
      </c>
      <c r="AO6" s="64">
        <v>12</v>
      </c>
      <c r="AQ6" s="76">
        <v>1986</v>
      </c>
      <c r="AR6" s="84">
        <f t="shared" si="2"/>
        <v>477</v>
      </c>
      <c r="AS6" s="63">
        <f t="shared" si="3"/>
        <v>134</v>
      </c>
      <c r="AT6" s="63">
        <f t="shared" si="4"/>
        <v>132</v>
      </c>
      <c r="AU6" s="61">
        <f t="shared" si="5"/>
        <v>65</v>
      </c>
    </row>
    <row r="7" spans="1:151">
      <c r="D7" s="28" t="s">
        <v>55</v>
      </c>
      <c r="E7" s="29">
        <v>1234350</v>
      </c>
      <c r="H7" s="29">
        <v>1985</v>
      </c>
      <c r="I7" s="28" t="s">
        <v>43</v>
      </c>
      <c r="J7" s="29">
        <v>86</v>
      </c>
      <c r="K7" s="29">
        <v>1.2615116279069767</v>
      </c>
      <c r="L7" s="29">
        <v>22.752906976744185</v>
      </c>
      <c r="M7" s="29">
        <v>2.6455813953488372</v>
      </c>
      <c r="N7" s="28" t="s">
        <v>55</v>
      </c>
      <c r="Q7" s="29">
        <v>1984</v>
      </c>
      <c r="R7" s="28" t="s">
        <v>42</v>
      </c>
      <c r="S7" s="29">
        <v>161</v>
      </c>
      <c r="T7" s="29">
        <v>5.0272049689440994</v>
      </c>
      <c r="U7" s="29">
        <v>87.316459627329181</v>
      </c>
      <c r="V7" s="29">
        <v>3.3246583850931675</v>
      </c>
      <c r="W7" s="28" t="s">
        <v>53</v>
      </c>
      <c r="AA7" s="44">
        <v>1987</v>
      </c>
      <c r="AB7" s="54">
        <f t="shared" si="1"/>
        <v>1039</v>
      </c>
      <c r="AC7" s="59">
        <v>16</v>
      </c>
      <c r="AD7" s="45">
        <v>710</v>
      </c>
      <c r="AE7" s="45">
        <v>53</v>
      </c>
      <c r="AF7" s="45">
        <v>148</v>
      </c>
      <c r="AG7" s="45">
        <v>112</v>
      </c>
      <c r="AH7" s="45">
        <v>1</v>
      </c>
      <c r="AI7" s="61">
        <f t="shared" si="0"/>
        <v>69</v>
      </c>
      <c r="AK7" s="76">
        <v>1987</v>
      </c>
      <c r="AL7" s="59">
        <v>3</v>
      </c>
      <c r="AM7" s="45">
        <v>2</v>
      </c>
      <c r="AN7" s="45">
        <v>0</v>
      </c>
      <c r="AO7" s="64">
        <v>14</v>
      </c>
      <c r="AQ7" s="76">
        <v>1987</v>
      </c>
      <c r="AR7" s="84">
        <f t="shared" si="2"/>
        <v>696</v>
      </c>
      <c r="AS7" s="63">
        <f t="shared" si="3"/>
        <v>146</v>
      </c>
      <c r="AT7" s="63">
        <f t="shared" si="4"/>
        <v>112</v>
      </c>
      <c r="AU7" s="61">
        <f t="shared" si="5"/>
        <v>66</v>
      </c>
    </row>
    <row r="8" spans="1:151">
      <c r="H8" s="29">
        <v>1986</v>
      </c>
      <c r="I8" s="28" t="s">
        <v>41</v>
      </c>
      <c r="J8" s="29">
        <v>758</v>
      </c>
      <c r="K8" s="29">
        <v>0.5472559366754618</v>
      </c>
      <c r="L8" s="29">
        <v>5.9513060686015837</v>
      </c>
      <c r="M8" s="29">
        <v>1.2908575197889183</v>
      </c>
      <c r="N8" s="28" t="s">
        <v>55</v>
      </c>
      <c r="Q8" s="29">
        <v>1984</v>
      </c>
      <c r="R8" s="28" t="s">
        <v>43</v>
      </c>
      <c r="S8" s="29">
        <v>108</v>
      </c>
      <c r="T8" s="29">
        <v>4.1091666666666669</v>
      </c>
      <c r="U8" s="29">
        <v>77.126666666666665</v>
      </c>
      <c r="V8" s="29">
        <v>4.278888888888889</v>
      </c>
      <c r="W8" s="28" t="s">
        <v>53</v>
      </c>
      <c r="AA8" s="44">
        <v>1988</v>
      </c>
      <c r="AB8" s="54">
        <f t="shared" si="1"/>
        <v>1292</v>
      </c>
      <c r="AC8" s="59">
        <v>8</v>
      </c>
      <c r="AD8" s="45">
        <v>679</v>
      </c>
      <c r="AE8" s="45">
        <v>50</v>
      </c>
      <c r="AF8" s="45">
        <v>392</v>
      </c>
      <c r="AG8" s="45">
        <v>163</v>
      </c>
      <c r="AH8" s="45">
        <v>0</v>
      </c>
      <c r="AI8" s="61">
        <f t="shared" si="0"/>
        <v>58</v>
      </c>
      <c r="AK8" s="76">
        <v>1988</v>
      </c>
      <c r="AL8" s="59">
        <v>1</v>
      </c>
      <c r="AM8" s="45">
        <v>7</v>
      </c>
      <c r="AN8" s="45">
        <v>1</v>
      </c>
      <c r="AO8" s="64">
        <v>8</v>
      </c>
      <c r="AQ8" s="76">
        <v>1988</v>
      </c>
      <c r="AR8" s="84">
        <f t="shared" si="2"/>
        <v>671</v>
      </c>
      <c r="AS8" s="63">
        <f t="shared" si="3"/>
        <v>385</v>
      </c>
      <c r="AT8" s="63">
        <f t="shared" si="4"/>
        <v>162</v>
      </c>
      <c r="AU8" s="61">
        <f t="shared" si="5"/>
        <v>57</v>
      </c>
    </row>
    <row r="9" spans="1:151">
      <c r="H9" s="29">
        <v>1986</v>
      </c>
      <c r="I9" s="28" t="s">
        <v>42</v>
      </c>
      <c r="J9" s="29">
        <v>145</v>
      </c>
      <c r="K9" s="29">
        <v>1.1459999999999999</v>
      </c>
      <c r="L9" s="29">
        <v>14.997172413793102</v>
      </c>
      <c r="M9" s="29">
        <v>2.4693103448275862</v>
      </c>
      <c r="N9" s="28" t="s">
        <v>55</v>
      </c>
      <c r="Q9" s="29">
        <v>1985</v>
      </c>
      <c r="R9" s="28" t="s">
        <v>41</v>
      </c>
      <c r="S9" s="29">
        <v>1044</v>
      </c>
      <c r="T9" s="29">
        <v>2.0381992337164752</v>
      </c>
      <c r="U9" s="29">
        <v>35.762404214559382</v>
      </c>
      <c r="V9" s="29">
        <v>3.4240613026819924</v>
      </c>
      <c r="W9" s="28" t="s">
        <v>53</v>
      </c>
      <c r="AA9" s="44">
        <v>1989</v>
      </c>
      <c r="AB9" s="54">
        <f t="shared" si="1"/>
        <v>1499</v>
      </c>
      <c r="AC9" s="59">
        <v>8</v>
      </c>
      <c r="AD9" s="45">
        <v>876</v>
      </c>
      <c r="AE9" s="45">
        <v>26</v>
      </c>
      <c r="AF9" s="45">
        <v>411</v>
      </c>
      <c r="AG9" s="45">
        <v>178</v>
      </c>
      <c r="AH9" s="45">
        <v>1</v>
      </c>
      <c r="AI9" s="61">
        <f t="shared" si="0"/>
        <v>34</v>
      </c>
      <c r="AK9" s="76">
        <v>1989</v>
      </c>
      <c r="AL9" s="59">
        <v>0</v>
      </c>
      <c r="AM9" s="45">
        <v>4</v>
      </c>
      <c r="AN9" s="45">
        <v>0</v>
      </c>
      <c r="AO9" s="64">
        <v>11</v>
      </c>
      <c r="AQ9" s="76">
        <v>1989</v>
      </c>
      <c r="AR9" s="84">
        <f t="shared" si="2"/>
        <v>865</v>
      </c>
      <c r="AS9" s="63">
        <f t="shared" si="3"/>
        <v>407</v>
      </c>
      <c r="AT9" s="63">
        <f t="shared" si="4"/>
        <v>178</v>
      </c>
      <c r="AU9" s="61">
        <f t="shared" si="5"/>
        <v>34</v>
      </c>
    </row>
    <row r="10" spans="1:151">
      <c r="A10" s="27" t="s">
        <v>58</v>
      </c>
      <c r="B10" s="27" t="s">
        <v>59</v>
      </c>
      <c r="H10" s="29">
        <v>1986</v>
      </c>
      <c r="I10" s="28" t="s">
        <v>43</v>
      </c>
      <c r="J10" s="29">
        <v>118</v>
      </c>
      <c r="K10" s="29">
        <v>1.1943220338983052</v>
      </c>
      <c r="L10" s="29">
        <v>22.016864406779664</v>
      </c>
      <c r="M10" s="29">
        <v>2.7474576271186444</v>
      </c>
      <c r="N10" s="28" t="s">
        <v>55</v>
      </c>
      <c r="Q10" s="29">
        <v>1985</v>
      </c>
      <c r="R10" s="28" t="s">
        <v>42</v>
      </c>
      <c r="S10" s="29">
        <v>229</v>
      </c>
      <c r="T10" s="29">
        <v>4.9808296943231447</v>
      </c>
      <c r="U10" s="29">
        <v>75.936812227074242</v>
      </c>
      <c r="V10" s="29">
        <v>3.6265065502183407</v>
      </c>
      <c r="W10" s="28" t="s">
        <v>53</v>
      </c>
      <c r="AA10" s="44">
        <v>1990</v>
      </c>
      <c r="AB10" s="54">
        <f t="shared" si="1"/>
        <v>1371</v>
      </c>
      <c r="AC10" s="59">
        <v>4</v>
      </c>
      <c r="AD10" s="45">
        <v>937</v>
      </c>
      <c r="AE10" s="45">
        <v>13</v>
      </c>
      <c r="AF10" s="45">
        <v>315</v>
      </c>
      <c r="AG10" s="45">
        <v>102</v>
      </c>
      <c r="AH10" s="45">
        <v>0</v>
      </c>
      <c r="AI10" s="61">
        <f t="shared" si="0"/>
        <v>17</v>
      </c>
      <c r="AK10" s="76">
        <v>1990</v>
      </c>
      <c r="AL10" s="59">
        <v>0</v>
      </c>
      <c r="AM10" s="45">
        <v>2</v>
      </c>
      <c r="AN10" s="45">
        <v>1</v>
      </c>
      <c r="AO10" s="64">
        <v>12</v>
      </c>
      <c r="AQ10" s="76">
        <v>1990</v>
      </c>
      <c r="AR10" s="84">
        <f t="shared" si="2"/>
        <v>925</v>
      </c>
      <c r="AS10" s="63">
        <f t="shared" si="3"/>
        <v>313</v>
      </c>
      <c r="AT10" s="63">
        <f t="shared" si="4"/>
        <v>101</v>
      </c>
      <c r="AU10" s="61">
        <f t="shared" si="5"/>
        <v>17</v>
      </c>
    </row>
    <row r="11" spans="1:151">
      <c r="A11" s="28" t="s">
        <v>25</v>
      </c>
      <c r="B11" s="29">
        <v>0</v>
      </c>
      <c r="H11" s="29">
        <v>1987</v>
      </c>
      <c r="I11" s="28" t="s">
        <v>41</v>
      </c>
      <c r="J11" s="29">
        <v>1362</v>
      </c>
      <c r="K11" s="29">
        <v>0.54975036710719527</v>
      </c>
      <c r="L11" s="29">
        <v>5.3866005873715128</v>
      </c>
      <c r="M11" s="29">
        <v>1.3344713656387666</v>
      </c>
      <c r="N11" s="28" t="s">
        <v>55</v>
      </c>
      <c r="Q11" s="29">
        <v>1985</v>
      </c>
      <c r="R11" s="28" t="s">
        <v>43</v>
      </c>
      <c r="S11" s="29">
        <v>146</v>
      </c>
      <c r="T11" s="29">
        <v>5.8941780821917815</v>
      </c>
      <c r="U11" s="29">
        <v>72.04232876712328</v>
      </c>
      <c r="V11" s="29">
        <v>4.452808219178082</v>
      </c>
      <c r="W11" s="28" t="s">
        <v>53</v>
      </c>
      <c r="AA11" s="44">
        <v>1991</v>
      </c>
      <c r="AB11" s="54">
        <f t="shared" si="1"/>
        <v>2017</v>
      </c>
      <c r="AC11" s="59">
        <v>2</v>
      </c>
      <c r="AD11" s="45">
        <v>1558</v>
      </c>
      <c r="AE11" s="45">
        <v>8</v>
      </c>
      <c r="AF11" s="45">
        <v>343</v>
      </c>
      <c r="AG11" s="45">
        <v>106</v>
      </c>
      <c r="AH11" s="45">
        <v>0</v>
      </c>
      <c r="AI11" s="61">
        <f t="shared" si="0"/>
        <v>10</v>
      </c>
      <c r="AK11" s="76">
        <v>1991</v>
      </c>
      <c r="AL11" s="59">
        <v>0</v>
      </c>
      <c r="AM11" s="45">
        <v>1</v>
      </c>
      <c r="AN11" s="45">
        <v>0</v>
      </c>
      <c r="AO11" s="64">
        <v>22</v>
      </c>
      <c r="AQ11" s="76">
        <v>1991</v>
      </c>
      <c r="AR11" s="84">
        <f t="shared" si="2"/>
        <v>1536</v>
      </c>
      <c r="AS11" s="63">
        <f t="shared" si="3"/>
        <v>342</v>
      </c>
      <c r="AT11" s="63">
        <f t="shared" si="4"/>
        <v>106</v>
      </c>
      <c r="AU11" s="61">
        <f t="shared" si="5"/>
        <v>10</v>
      </c>
    </row>
    <row r="12" spans="1:151">
      <c r="A12" s="28" t="s">
        <v>53</v>
      </c>
      <c r="B12" s="29">
        <v>74981</v>
      </c>
      <c r="H12" s="29">
        <v>1987</v>
      </c>
      <c r="I12" s="28" t="s">
        <v>42</v>
      </c>
      <c r="J12" s="29">
        <v>211</v>
      </c>
      <c r="K12" s="29">
        <v>1.1843601895734597</v>
      </c>
      <c r="L12" s="29">
        <v>14.839383886255924</v>
      </c>
      <c r="M12" s="29">
        <v>2.1442180094786734</v>
      </c>
      <c r="N12" s="28" t="s">
        <v>55</v>
      </c>
      <c r="Q12" s="29">
        <v>1985</v>
      </c>
      <c r="R12" s="28" t="s">
        <v>44</v>
      </c>
      <c r="S12" s="29">
        <v>1</v>
      </c>
      <c r="T12" s="29">
        <v>3.19</v>
      </c>
      <c r="U12" s="29">
        <v>82.41</v>
      </c>
      <c r="V12" s="29">
        <v>1.07</v>
      </c>
      <c r="W12" s="28" t="s">
        <v>53</v>
      </c>
      <c r="AA12" s="44">
        <v>1992</v>
      </c>
      <c r="AB12" s="54">
        <f t="shared" si="1"/>
        <v>2174</v>
      </c>
      <c r="AC12" s="59">
        <v>2</v>
      </c>
      <c r="AD12" s="45">
        <v>1578</v>
      </c>
      <c r="AE12" s="45">
        <v>7</v>
      </c>
      <c r="AF12" s="45">
        <v>456</v>
      </c>
      <c r="AG12" s="45">
        <v>131</v>
      </c>
      <c r="AH12" s="45">
        <v>0</v>
      </c>
      <c r="AI12" s="61">
        <f t="shared" si="0"/>
        <v>9</v>
      </c>
      <c r="AK12" s="76">
        <v>1992</v>
      </c>
      <c r="AL12" s="59">
        <v>0</v>
      </c>
      <c r="AM12" s="45">
        <v>3</v>
      </c>
      <c r="AN12" s="45">
        <v>1</v>
      </c>
      <c r="AO12" s="64">
        <v>10</v>
      </c>
      <c r="AQ12" s="76">
        <v>1992</v>
      </c>
      <c r="AR12" s="84">
        <f t="shared" si="2"/>
        <v>1568</v>
      </c>
      <c r="AS12" s="63">
        <f t="shared" si="3"/>
        <v>453</v>
      </c>
      <c r="AT12" s="63">
        <f t="shared" si="4"/>
        <v>130</v>
      </c>
      <c r="AU12" s="61">
        <f t="shared" si="5"/>
        <v>9</v>
      </c>
    </row>
    <row r="13" spans="1:151">
      <c r="A13" s="28" t="s">
        <v>55</v>
      </c>
      <c r="B13" s="29">
        <v>1272189</v>
      </c>
      <c r="H13" s="29">
        <v>1987</v>
      </c>
      <c r="I13" s="28" t="s">
        <v>43</v>
      </c>
      <c r="J13" s="29">
        <v>173</v>
      </c>
      <c r="K13" s="29">
        <v>1.316242774566474</v>
      </c>
      <c r="L13" s="29">
        <v>18.340173410404624</v>
      </c>
      <c r="M13" s="29">
        <v>2.8583815028901736</v>
      </c>
      <c r="N13" s="28" t="s">
        <v>55</v>
      </c>
      <c r="Q13" s="29">
        <v>1986</v>
      </c>
      <c r="R13" s="28" t="s">
        <v>41</v>
      </c>
      <c r="S13" s="29">
        <v>1265</v>
      </c>
      <c r="T13" s="29">
        <v>1.989897233201581</v>
      </c>
      <c r="U13" s="29">
        <v>34.653778656126484</v>
      </c>
      <c r="V13" s="29">
        <v>3.1837944664031625</v>
      </c>
      <c r="W13" s="28" t="s">
        <v>53</v>
      </c>
      <c r="AA13" s="44">
        <v>1993</v>
      </c>
      <c r="AB13" s="54">
        <f t="shared" si="1"/>
        <v>2497</v>
      </c>
      <c r="AC13" s="59">
        <v>1</v>
      </c>
      <c r="AD13" s="45">
        <v>1781</v>
      </c>
      <c r="AE13" s="45">
        <v>7</v>
      </c>
      <c r="AF13" s="45">
        <v>586</v>
      </c>
      <c r="AG13" s="45">
        <v>122</v>
      </c>
      <c r="AH13" s="45">
        <v>1</v>
      </c>
      <c r="AI13" s="61">
        <f t="shared" si="0"/>
        <v>8</v>
      </c>
      <c r="AK13" s="76">
        <v>1993</v>
      </c>
      <c r="AL13" s="59">
        <v>0</v>
      </c>
      <c r="AM13" s="45">
        <v>4</v>
      </c>
      <c r="AN13" s="45">
        <v>1</v>
      </c>
      <c r="AO13" s="64">
        <v>24</v>
      </c>
      <c r="AQ13" s="76">
        <v>1993</v>
      </c>
      <c r="AR13" s="84">
        <f t="shared" si="2"/>
        <v>1757</v>
      </c>
      <c r="AS13" s="63">
        <f t="shared" si="3"/>
        <v>582</v>
      </c>
      <c r="AT13" s="63">
        <f t="shared" si="4"/>
        <v>121</v>
      </c>
      <c r="AU13" s="61">
        <f t="shared" si="5"/>
        <v>8</v>
      </c>
    </row>
    <row r="14" spans="1:151">
      <c r="H14" s="29">
        <v>1988</v>
      </c>
      <c r="I14" s="28" t="s">
        <v>41</v>
      </c>
      <c r="J14" s="29">
        <v>1130</v>
      </c>
      <c r="K14" s="29">
        <v>0.54945132743362834</v>
      </c>
      <c r="L14" s="29">
        <v>5.5720796460176993</v>
      </c>
      <c r="M14" s="29">
        <v>1.3335663716814159</v>
      </c>
      <c r="N14" s="28" t="s">
        <v>55</v>
      </c>
      <c r="Q14" s="29">
        <v>1986</v>
      </c>
      <c r="R14" s="28" t="s">
        <v>42</v>
      </c>
      <c r="S14" s="29">
        <v>259</v>
      </c>
      <c r="T14" s="29">
        <v>5.0688416988416991</v>
      </c>
      <c r="U14" s="29">
        <v>65.424903474903473</v>
      </c>
      <c r="V14" s="29">
        <v>4.5366795366795367</v>
      </c>
      <c r="W14" s="28" t="s">
        <v>53</v>
      </c>
      <c r="AA14" s="44">
        <v>1994</v>
      </c>
      <c r="AB14" s="54">
        <f t="shared" si="1"/>
        <v>2053</v>
      </c>
      <c r="AC14" s="59">
        <v>1</v>
      </c>
      <c r="AD14" s="45">
        <v>1276</v>
      </c>
      <c r="AE14" s="45">
        <v>18</v>
      </c>
      <c r="AF14" s="45">
        <v>524</v>
      </c>
      <c r="AG14" s="45">
        <v>234</v>
      </c>
      <c r="AH14" s="45">
        <v>0</v>
      </c>
      <c r="AI14" s="61">
        <f t="shared" si="0"/>
        <v>19</v>
      </c>
      <c r="AK14" s="76">
        <v>1994</v>
      </c>
      <c r="AL14" s="59">
        <v>3</v>
      </c>
      <c r="AM14" s="45">
        <v>2</v>
      </c>
      <c r="AN14" s="45">
        <v>2</v>
      </c>
      <c r="AO14" s="64">
        <v>12</v>
      </c>
      <c r="AQ14" s="76">
        <v>1994</v>
      </c>
      <c r="AR14" s="84">
        <f t="shared" si="2"/>
        <v>1264</v>
      </c>
      <c r="AS14" s="63">
        <f t="shared" si="3"/>
        <v>522</v>
      </c>
      <c r="AT14" s="63">
        <f t="shared" si="4"/>
        <v>232</v>
      </c>
      <c r="AU14" s="61">
        <f t="shared" si="5"/>
        <v>16</v>
      </c>
    </row>
    <row r="15" spans="1:151">
      <c r="A15" s="30" t="s">
        <v>68</v>
      </c>
      <c r="H15" s="29">
        <v>1988</v>
      </c>
      <c r="I15" s="28" t="s">
        <v>42</v>
      </c>
      <c r="J15" s="29">
        <v>723</v>
      </c>
      <c r="K15" s="29">
        <v>0.77341632088520051</v>
      </c>
      <c r="L15" s="29">
        <v>10.048769017980636</v>
      </c>
      <c r="M15" s="29">
        <v>1.6652143845089904</v>
      </c>
      <c r="N15" s="28" t="s">
        <v>55</v>
      </c>
      <c r="Q15" s="29">
        <v>1986</v>
      </c>
      <c r="R15" s="28" t="s">
        <v>43</v>
      </c>
      <c r="S15" s="29">
        <v>198</v>
      </c>
      <c r="T15" s="29">
        <v>5.165</v>
      </c>
      <c r="U15" s="29">
        <v>61.236010101010095</v>
      </c>
      <c r="V15" s="29">
        <v>4.6376767676767683</v>
      </c>
      <c r="W15" s="28" t="s">
        <v>53</v>
      </c>
      <c r="AA15" s="44">
        <v>1995</v>
      </c>
      <c r="AB15" s="54">
        <f t="shared" si="1"/>
        <v>1806</v>
      </c>
      <c r="AC15" s="59">
        <v>2</v>
      </c>
      <c r="AD15" s="45">
        <v>1028</v>
      </c>
      <c r="AE15" s="45">
        <v>21</v>
      </c>
      <c r="AF15" s="45">
        <v>465</v>
      </c>
      <c r="AG15" s="45">
        <v>290</v>
      </c>
      <c r="AH15" s="45">
        <v>0</v>
      </c>
      <c r="AI15" s="61">
        <f t="shared" si="0"/>
        <v>23</v>
      </c>
      <c r="AK15" s="76">
        <v>1995</v>
      </c>
      <c r="AL15" s="59">
        <v>2</v>
      </c>
      <c r="AM15" s="45">
        <v>5</v>
      </c>
      <c r="AN15" s="45">
        <v>1</v>
      </c>
      <c r="AO15" s="64">
        <v>10</v>
      </c>
      <c r="AQ15" s="76">
        <v>1995</v>
      </c>
      <c r="AR15" s="84">
        <f t="shared" si="2"/>
        <v>1018</v>
      </c>
      <c r="AS15" s="63">
        <f t="shared" si="3"/>
        <v>460</v>
      </c>
      <c r="AT15" s="63">
        <f t="shared" si="4"/>
        <v>289</v>
      </c>
      <c r="AU15" s="61">
        <f t="shared" si="5"/>
        <v>21</v>
      </c>
    </row>
    <row r="16" spans="1:151">
      <c r="A16">
        <v>74407</v>
      </c>
      <c r="H16" s="29">
        <v>1988</v>
      </c>
      <c r="I16" s="28" t="s">
        <v>43</v>
      </c>
      <c r="J16" s="29">
        <v>254</v>
      </c>
      <c r="K16" s="29">
        <v>1.0436614173228347</v>
      </c>
      <c r="L16" s="29">
        <v>11.836141732283465</v>
      </c>
      <c r="M16" s="29">
        <v>2.2949999999999999</v>
      </c>
      <c r="N16" s="28" t="s">
        <v>55</v>
      </c>
      <c r="Q16" s="29">
        <v>1987</v>
      </c>
      <c r="R16" s="28" t="s">
        <v>41</v>
      </c>
      <c r="S16" s="29">
        <v>2109</v>
      </c>
      <c r="T16" s="29">
        <v>1.9609009009009011</v>
      </c>
      <c r="U16" s="29">
        <v>31.778790896159315</v>
      </c>
      <c r="V16" s="29">
        <v>3.3184732100521575</v>
      </c>
      <c r="W16" s="28" t="s">
        <v>53</v>
      </c>
      <c r="AA16" s="44">
        <v>1996</v>
      </c>
      <c r="AB16" s="54">
        <f t="shared" si="1"/>
        <v>7205</v>
      </c>
      <c r="AC16" s="59">
        <v>0</v>
      </c>
      <c r="AD16" s="45">
        <v>4744</v>
      </c>
      <c r="AE16" s="45">
        <v>5</v>
      </c>
      <c r="AF16" s="45">
        <v>1860</v>
      </c>
      <c r="AG16" s="45">
        <v>596</v>
      </c>
      <c r="AH16" s="45">
        <v>0</v>
      </c>
      <c r="AI16" s="61">
        <f t="shared" si="0"/>
        <v>5</v>
      </c>
      <c r="AK16" s="76">
        <v>1996</v>
      </c>
      <c r="AL16" s="59">
        <v>2</v>
      </c>
      <c r="AM16" s="45">
        <v>11</v>
      </c>
      <c r="AN16" s="45">
        <v>4</v>
      </c>
      <c r="AO16" s="64">
        <v>31</v>
      </c>
      <c r="AQ16" s="76">
        <v>1996</v>
      </c>
      <c r="AR16" s="84">
        <f t="shared" si="2"/>
        <v>4713</v>
      </c>
      <c r="AS16" s="63">
        <f t="shared" si="3"/>
        <v>1849</v>
      </c>
      <c r="AT16" s="63">
        <f t="shared" si="4"/>
        <v>592</v>
      </c>
      <c r="AU16" s="61">
        <f t="shared" si="5"/>
        <v>3</v>
      </c>
    </row>
    <row r="17" spans="1:47">
      <c r="H17" s="29">
        <v>1989</v>
      </c>
      <c r="I17" s="28" t="s">
        <v>41</v>
      </c>
      <c r="J17" s="29">
        <v>1775</v>
      </c>
      <c r="K17" s="29">
        <v>0.52570140845070423</v>
      </c>
      <c r="L17" s="29">
        <v>5.1650591549295779</v>
      </c>
      <c r="M17" s="29">
        <v>1.3490478873239438</v>
      </c>
      <c r="N17" s="28" t="s">
        <v>55</v>
      </c>
      <c r="Q17" s="29">
        <v>1987</v>
      </c>
      <c r="R17" s="28" t="s">
        <v>42</v>
      </c>
      <c r="S17" s="29">
        <v>331</v>
      </c>
      <c r="T17" s="29">
        <v>4.9488821752265864</v>
      </c>
      <c r="U17" s="29">
        <v>62.032749244712988</v>
      </c>
      <c r="V17" s="29">
        <v>3.7679456193353476</v>
      </c>
      <c r="W17" s="28" t="s">
        <v>53</v>
      </c>
      <c r="AA17" s="44">
        <v>1997</v>
      </c>
      <c r="AB17" s="54">
        <f t="shared" si="1"/>
        <v>5677</v>
      </c>
      <c r="AC17" s="59">
        <v>1</v>
      </c>
      <c r="AD17" s="45">
        <v>3747</v>
      </c>
      <c r="AE17" s="45">
        <v>7</v>
      </c>
      <c r="AF17" s="45">
        <v>1415</v>
      </c>
      <c r="AG17" s="45">
        <v>507</v>
      </c>
      <c r="AH17" s="45">
        <v>3</v>
      </c>
      <c r="AI17" s="61">
        <f t="shared" si="0"/>
        <v>8</v>
      </c>
      <c r="AK17" s="76">
        <v>1997</v>
      </c>
      <c r="AL17" s="59">
        <v>3</v>
      </c>
      <c r="AM17" s="45">
        <v>7</v>
      </c>
      <c r="AN17" s="45">
        <v>0</v>
      </c>
      <c r="AO17" s="64">
        <v>26</v>
      </c>
      <c r="AQ17" s="76">
        <v>1997</v>
      </c>
      <c r="AR17" s="84">
        <f t="shared" si="2"/>
        <v>3721</v>
      </c>
      <c r="AS17" s="63">
        <f t="shared" si="3"/>
        <v>1408</v>
      </c>
      <c r="AT17" s="63">
        <f t="shared" si="4"/>
        <v>507</v>
      </c>
      <c r="AU17" s="61">
        <f t="shared" si="5"/>
        <v>5</v>
      </c>
    </row>
    <row r="18" spans="1:47">
      <c r="A18" t="s">
        <v>60</v>
      </c>
      <c r="H18" s="29">
        <v>1989</v>
      </c>
      <c r="I18" s="28" t="s">
        <v>42</v>
      </c>
      <c r="J18" s="29">
        <v>776</v>
      </c>
      <c r="K18" s="29">
        <v>0.86798969072164955</v>
      </c>
      <c r="L18" s="29">
        <v>11.321572164948453</v>
      </c>
      <c r="M18" s="29">
        <v>1.6710824742268042</v>
      </c>
      <c r="N18" s="28" t="s">
        <v>55</v>
      </c>
      <c r="Q18" s="29">
        <v>1987</v>
      </c>
      <c r="R18" s="28" t="s">
        <v>43</v>
      </c>
      <c r="S18" s="29">
        <v>255</v>
      </c>
      <c r="T18" s="29">
        <v>5.1605098039215687</v>
      </c>
      <c r="U18" s="29">
        <v>60.640901960784319</v>
      </c>
      <c r="V18" s="29">
        <v>5.1855686274509809</v>
      </c>
      <c r="W18" s="28" t="s">
        <v>53</v>
      </c>
      <c r="AA18" s="44">
        <v>1998</v>
      </c>
      <c r="AB18" s="54">
        <f t="shared" si="1"/>
        <v>3603</v>
      </c>
      <c r="AC18" s="59">
        <v>1</v>
      </c>
      <c r="AD18" s="45">
        <v>2261</v>
      </c>
      <c r="AE18" s="45">
        <v>3</v>
      </c>
      <c r="AF18" s="45">
        <v>1078</v>
      </c>
      <c r="AG18" s="45">
        <v>260</v>
      </c>
      <c r="AH18" s="45">
        <v>1</v>
      </c>
      <c r="AI18" s="61">
        <f t="shared" si="0"/>
        <v>4</v>
      </c>
      <c r="AK18" s="76">
        <v>1998</v>
      </c>
      <c r="AL18" s="59">
        <v>0</v>
      </c>
      <c r="AM18" s="45">
        <v>4</v>
      </c>
      <c r="AN18" s="45">
        <v>1</v>
      </c>
      <c r="AO18" s="64">
        <v>14</v>
      </c>
      <c r="AQ18" s="76">
        <v>1998</v>
      </c>
      <c r="AR18" s="84">
        <f t="shared" si="2"/>
        <v>2247</v>
      </c>
      <c r="AS18" s="63">
        <f t="shared" si="3"/>
        <v>1074</v>
      </c>
      <c r="AT18" s="63">
        <f t="shared" si="4"/>
        <v>259</v>
      </c>
      <c r="AU18" s="61">
        <f t="shared" si="5"/>
        <v>4</v>
      </c>
    </row>
    <row r="19" spans="1:47">
      <c r="A19">
        <v>84710</v>
      </c>
      <c r="H19" s="29">
        <v>1989</v>
      </c>
      <c r="I19" s="28" t="s">
        <v>43</v>
      </c>
      <c r="J19" s="29">
        <v>303</v>
      </c>
      <c r="K19" s="29">
        <v>1.0664686468646867</v>
      </c>
      <c r="L19" s="29">
        <v>10.85990099009901</v>
      </c>
      <c r="M19" s="29">
        <v>2.4045874587458744</v>
      </c>
      <c r="N19" s="28" t="s">
        <v>55</v>
      </c>
      <c r="Q19" s="29">
        <v>1987</v>
      </c>
      <c r="R19" s="28" t="s">
        <v>44</v>
      </c>
      <c r="S19" s="29">
        <v>1</v>
      </c>
      <c r="T19" s="29">
        <v>0.31</v>
      </c>
      <c r="U19" s="29">
        <v>0.23</v>
      </c>
      <c r="V19" s="29">
        <v>7.36</v>
      </c>
      <c r="W19" s="28" t="s">
        <v>53</v>
      </c>
      <c r="AA19" s="44">
        <v>1999</v>
      </c>
      <c r="AB19" s="54">
        <f t="shared" si="1"/>
        <v>2723</v>
      </c>
      <c r="AC19" s="59">
        <v>0</v>
      </c>
      <c r="AD19" s="45">
        <v>1739</v>
      </c>
      <c r="AE19" s="45">
        <v>5</v>
      </c>
      <c r="AF19" s="45">
        <v>698</v>
      </c>
      <c r="AG19" s="45">
        <v>281</v>
      </c>
      <c r="AH19" s="45">
        <v>2</v>
      </c>
      <c r="AI19" s="61">
        <f t="shared" si="0"/>
        <v>5</v>
      </c>
      <c r="AK19" s="76">
        <v>1999</v>
      </c>
      <c r="AL19" s="59">
        <v>1</v>
      </c>
      <c r="AM19" s="45">
        <v>3</v>
      </c>
      <c r="AN19" s="45">
        <v>0</v>
      </c>
      <c r="AO19" s="64">
        <v>6</v>
      </c>
      <c r="AQ19" s="76">
        <v>1999</v>
      </c>
      <c r="AR19" s="84">
        <f t="shared" si="2"/>
        <v>1733</v>
      </c>
      <c r="AS19" s="63">
        <f t="shared" si="3"/>
        <v>695</v>
      </c>
      <c r="AT19" s="63">
        <f t="shared" si="4"/>
        <v>281</v>
      </c>
      <c r="AU19" s="61">
        <f t="shared" si="5"/>
        <v>4</v>
      </c>
    </row>
    <row r="20" spans="1:47">
      <c r="H20" s="29">
        <v>1989</v>
      </c>
      <c r="I20" s="28" t="s">
        <v>44</v>
      </c>
      <c r="J20" s="29">
        <v>1</v>
      </c>
      <c r="K20" s="29">
        <v>2.64</v>
      </c>
      <c r="L20" s="29">
        <v>29.43</v>
      </c>
      <c r="M20" s="29">
        <v>2.68</v>
      </c>
      <c r="N20" s="28" t="s">
        <v>55</v>
      </c>
      <c r="Q20" s="29">
        <v>1988</v>
      </c>
      <c r="R20" s="28" t="s">
        <v>41</v>
      </c>
      <c r="S20" s="29">
        <v>1832</v>
      </c>
      <c r="T20" s="29">
        <v>2.1905403930131007</v>
      </c>
      <c r="U20" s="29">
        <v>32.239967248908293</v>
      </c>
      <c r="V20" s="29">
        <v>3.2664737991266377</v>
      </c>
      <c r="W20" s="28" t="s">
        <v>53</v>
      </c>
      <c r="AA20" s="44">
        <v>2000</v>
      </c>
      <c r="AB20" s="54">
        <f t="shared" si="1"/>
        <v>2136</v>
      </c>
      <c r="AC20" s="59">
        <v>0</v>
      </c>
      <c r="AD20" s="45">
        <v>1354</v>
      </c>
      <c r="AE20" s="45">
        <v>6</v>
      </c>
      <c r="AF20" s="45">
        <v>625</v>
      </c>
      <c r="AG20" s="45">
        <v>151</v>
      </c>
      <c r="AH20" s="45">
        <v>0</v>
      </c>
      <c r="AI20" s="61">
        <f t="shared" si="0"/>
        <v>6</v>
      </c>
      <c r="AK20" s="76">
        <v>2000</v>
      </c>
      <c r="AL20" s="59">
        <v>0</v>
      </c>
      <c r="AM20" s="45">
        <v>2</v>
      </c>
      <c r="AN20" s="45">
        <v>1</v>
      </c>
      <c r="AO20" s="64">
        <v>3</v>
      </c>
      <c r="AQ20" s="76">
        <v>2000</v>
      </c>
      <c r="AR20" s="84">
        <f t="shared" si="2"/>
        <v>1351</v>
      </c>
      <c r="AS20" s="63">
        <f t="shared" si="3"/>
        <v>623</v>
      </c>
      <c r="AT20" s="63">
        <f t="shared" si="4"/>
        <v>150</v>
      </c>
      <c r="AU20" s="61">
        <f t="shared" si="5"/>
        <v>6</v>
      </c>
    </row>
    <row r="21" spans="1:47">
      <c r="H21" s="29">
        <v>1990</v>
      </c>
      <c r="I21" s="28" t="s">
        <v>41</v>
      </c>
      <c r="J21" s="29">
        <v>1846</v>
      </c>
      <c r="K21" s="29">
        <v>0.4592036836403034</v>
      </c>
      <c r="L21" s="29">
        <v>4.7054821235102926</v>
      </c>
      <c r="M21" s="29">
        <v>1.3542903575297942</v>
      </c>
      <c r="N21" s="28" t="s">
        <v>55</v>
      </c>
      <c r="Q21" s="29">
        <v>1988</v>
      </c>
      <c r="R21" s="28" t="s">
        <v>42</v>
      </c>
      <c r="S21" s="29">
        <v>1138</v>
      </c>
      <c r="T21" s="29">
        <v>2.3819156414762745</v>
      </c>
      <c r="U21" s="29">
        <v>29.908594024604568</v>
      </c>
      <c r="V21" s="29">
        <v>4.5454569420035149</v>
      </c>
      <c r="W21" s="28" t="s">
        <v>53</v>
      </c>
      <c r="AA21" s="44">
        <v>2001</v>
      </c>
      <c r="AB21" s="54">
        <f t="shared" si="1"/>
        <v>1673</v>
      </c>
      <c r="AC21" s="59">
        <v>1</v>
      </c>
      <c r="AD21" s="45">
        <v>935</v>
      </c>
      <c r="AE21" s="45">
        <v>1</v>
      </c>
      <c r="AF21" s="45">
        <v>529</v>
      </c>
      <c r="AG21" s="45">
        <v>207</v>
      </c>
      <c r="AH21" s="45">
        <v>1</v>
      </c>
      <c r="AI21" s="61">
        <f t="shared" si="0"/>
        <v>2</v>
      </c>
      <c r="AK21" s="76">
        <v>2001</v>
      </c>
      <c r="AL21" s="59">
        <v>0</v>
      </c>
      <c r="AM21" s="45">
        <v>1</v>
      </c>
      <c r="AN21" s="45">
        <v>0</v>
      </c>
      <c r="AO21" s="64">
        <v>4</v>
      </c>
      <c r="AQ21" s="76">
        <v>2001</v>
      </c>
      <c r="AR21" s="84">
        <f t="shared" si="2"/>
        <v>931</v>
      </c>
      <c r="AS21" s="63">
        <f t="shared" si="3"/>
        <v>528</v>
      </c>
      <c r="AT21" s="63">
        <f t="shared" si="4"/>
        <v>207</v>
      </c>
      <c r="AU21" s="61">
        <f t="shared" si="5"/>
        <v>2</v>
      </c>
    </row>
    <row r="22" spans="1:47">
      <c r="H22" s="29">
        <v>1990</v>
      </c>
      <c r="I22" s="28" t="s">
        <v>47</v>
      </c>
      <c r="J22" s="29">
        <v>1</v>
      </c>
      <c r="K22" s="29">
        <v>2.02</v>
      </c>
      <c r="L22" s="29">
        <v>5.3</v>
      </c>
      <c r="M22" s="29">
        <v>1.79</v>
      </c>
      <c r="N22" s="28" t="s">
        <v>55</v>
      </c>
      <c r="Q22" s="29">
        <v>1988</v>
      </c>
      <c r="R22" s="28" t="s">
        <v>43</v>
      </c>
      <c r="S22" s="29">
        <v>405</v>
      </c>
      <c r="T22" s="29">
        <v>3.4907654320987653</v>
      </c>
      <c r="U22" s="29">
        <v>39.960395061728399</v>
      </c>
      <c r="V22" s="29">
        <v>5.1645185185185181</v>
      </c>
      <c r="W22" s="28" t="s">
        <v>53</v>
      </c>
      <c r="AA22" s="44">
        <v>2002</v>
      </c>
      <c r="AB22" s="54">
        <f t="shared" si="1"/>
        <v>1011</v>
      </c>
      <c r="AC22" s="59">
        <v>0</v>
      </c>
      <c r="AD22" s="45">
        <v>494</v>
      </c>
      <c r="AE22" s="45">
        <v>0</v>
      </c>
      <c r="AF22" s="45">
        <v>314</v>
      </c>
      <c r="AG22" s="45">
        <v>203</v>
      </c>
      <c r="AH22" s="45">
        <v>1</v>
      </c>
      <c r="AI22" s="61">
        <f t="shared" si="0"/>
        <v>0</v>
      </c>
      <c r="AK22" s="76">
        <v>2002</v>
      </c>
      <c r="AL22" s="59">
        <v>0</v>
      </c>
      <c r="AM22" s="45">
        <v>0</v>
      </c>
      <c r="AN22" s="45">
        <v>0</v>
      </c>
      <c r="AO22" s="64">
        <v>2</v>
      </c>
      <c r="AQ22" s="76">
        <v>2002</v>
      </c>
      <c r="AR22" s="84">
        <f t="shared" si="2"/>
        <v>492</v>
      </c>
      <c r="AS22" s="63">
        <f t="shared" si="3"/>
        <v>314</v>
      </c>
      <c r="AT22" s="63">
        <f t="shared" si="4"/>
        <v>203</v>
      </c>
      <c r="AU22" s="61">
        <f t="shared" si="5"/>
        <v>0</v>
      </c>
    </row>
    <row r="23" spans="1:47">
      <c r="H23" s="29">
        <v>1990</v>
      </c>
      <c r="I23" s="28" t="s">
        <v>42</v>
      </c>
      <c r="J23" s="29">
        <v>557</v>
      </c>
      <c r="K23" s="29">
        <v>0.76265709156193895</v>
      </c>
      <c r="L23" s="29">
        <v>9.9444165170556538</v>
      </c>
      <c r="M23" s="29">
        <v>1.6529802513464993</v>
      </c>
      <c r="N23" s="28" t="s">
        <v>55</v>
      </c>
      <c r="Q23" s="29">
        <v>1989</v>
      </c>
      <c r="R23" s="28" t="s">
        <v>41</v>
      </c>
      <c r="S23" s="29">
        <v>2740</v>
      </c>
      <c r="T23" s="29">
        <v>1.8583905109489052</v>
      </c>
      <c r="U23" s="29">
        <v>32.16825547445255</v>
      </c>
      <c r="V23" s="29">
        <v>3.2986204379562043</v>
      </c>
      <c r="W23" s="28" t="s">
        <v>53</v>
      </c>
      <c r="AA23" s="44">
        <v>2003</v>
      </c>
      <c r="AB23" s="54">
        <f t="shared" si="1"/>
        <v>366</v>
      </c>
      <c r="AC23" s="59">
        <v>0</v>
      </c>
      <c r="AD23" s="45">
        <v>234</v>
      </c>
      <c r="AE23" s="45">
        <v>0</v>
      </c>
      <c r="AF23" s="45">
        <v>92</v>
      </c>
      <c r="AG23" s="45">
        <v>40</v>
      </c>
      <c r="AH23" s="45">
        <v>0</v>
      </c>
      <c r="AI23" s="61">
        <f t="shared" si="0"/>
        <v>0</v>
      </c>
      <c r="AK23" s="76">
        <v>2003</v>
      </c>
      <c r="AL23" s="59">
        <v>0</v>
      </c>
      <c r="AM23" s="45">
        <v>0</v>
      </c>
      <c r="AN23" s="45">
        <v>0</v>
      </c>
      <c r="AO23" s="64">
        <v>1</v>
      </c>
      <c r="AQ23" s="76">
        <v>2003</v>
      </c>
      <c r="AR23" s="84">
        <f t="shared" si="2"/>
        <v>233</v>
      </c>
      <c r="AS23" s="63">
        <f t="shared" si="3"/>
        <v>92</v>
      </c>
      <c r="AT23" s="63">
        <f t="shared" si="4"/>
        <v>40</v>
      </c>
      <c r="AU23" s="61">
        <f t="shared" si="5"/>
        <v>0</v>
      </c>
    </row>
    <row r="24" spans="1:47">
      <c r="H24" s="29">
        <v>1990</v>
      </c>
      <c r="I24" s="28" t="s">
        <v>43</v>
      </c>
      <c r="J24" s="29">
        <v>201</v>
      </c>
      <c r="K24" s="29">
        <v>1.0358208955223882</v>
      </c>
      <c r="L24" s="29">
        <v>10.578457711442786</v>
      </c>
      <c r="M24" s="29">
        <v>2.1512437810945273</v>
      </c>
      <c r="N24" s="28" t="s">
        <v>55</v>
      </c>
      <c r="Q24" s="29">
        <v>1989</v>
      </c>
      <c r="R24" s="28" t="s">
        <v>42</v>
      </c>
      <c r="S24" s="29">
        <v>1229</v>
      </c>
      <c r="T24" s="29">
        <v>2.3678763222131813</v>
      </c>
      <c r="U24" s="29">
        <v>35.7853051261188</v>
      </c>
      <c r="V24" s="29">
        <v>4.3883645240032552</v>
      </c>
      <c r="W24" s="28" t="s">
        <v>53</v>
      </c>
      <c r="AA24" s="44">
        <v>2004</v>
      </c>
      <c r="AB24" s="54">
        <f t="shared" si="1"/>
        <v>257</v>
      </c>
      <c r="AC24" s="59">
        <v>0</v>
      </c>
      <c r="AD24" s="45">
        <v>141</v>
      </c>
      <c r="AE24" s="45">
        <v>1</v>
      </c>
      <c r="AF24" s="45">
        <v>68</v>
      </c>
      <c r="AG24" s="45">
        <v>47</v>
      </c>
      <c r="AH24" s="45">
        <v>0</v>
      </c>
      <c r="AI24" s="61">
        <f t="shared" si="0"/>
        <v>1</v>
      </c>
      <c r="AK24" s="77">
        <v>2004</v>
      </c>
      <c r="AL24" s="60">
        <v>1</v>
      </c>
      <c r="AM24" s="47">
        <v>0</v>
      </c>
      <c r="AN24" s="47">
        <v>0</v>
      </c>
      <c r="AO24" s="78">
        <v>0</v>
      </c>
      <c r="AQ24" s="76">
        <v>2004</v>
      </c>
      <c r="AR24" s="84">
        <f t="shared" si="2"/>
        <v>141</v>
      </c>
      <c r="AS24" s="63">
        <f t="shared" si="3"/>
        <v>68</v>
      </c>
      <c r="AT24" s="63">
        <f t="shared" si="4"/>
        <v>47</v>
      </c>
      <c r="AU24" s="61">
        <f t="shared" si="5"/>
        <v>0</v>
      </c>
    </row>
    <row r="25" spans="1:47">
      <c r="H25" s="29">
        <v>1991</v>
      </c>
      <c r="I25" s="28" t="s">
        <v>41</v>
      </c>
      <c r="J25" s="29">
        <v>3620</v>
      </c>
      <c r="K25" s="29">
        <v>0.35501104972375691</v>
      </c>
      <c r="L25" s="29">
        <v>3.649118784530387</v>
      </c>
      <c r="M25" s="29">
        <v>1.1468397790055249</v>
      </c>
      <c r="N25" s="28" t="s">
        <v>55</v>
      </c>
      <c r="Q25" s="29">
        <v>1989</v>
      </c>
      <c r="R25" s="28" t="s">
        <v>43</v>
      </c>
      <c r="S25" s="29">
        <v>470</v>
      </c>
      <c r="T25" s="29">
        <v>3.4615319148936172</v>
      </c>
      <c r="U25" s="29">
        <v>34.436</v>
      </c>
      <c r="V25" s="29">
        <v>5.1382765957446814</v>
      </c>
      <c r="W25" s="28" t="s">
        <v>53</v>
      </c>
      <c r="AA25" s="44">
        <v>2005</v>
      </c>
      <c r="AB25" s="54">
        <f t="shared" si="1"/>
        <v>62</v>
      </c>
      <c r="AC25" s="59">
        <v>0</v>
      </c>
      <c r="AD25" s="45">
        <v>42</v>
      </c>
      <c r="AE25" s="45">
        <v>0</v>
      </c>
      <c r="AF25" s="45">
        <v>13</v>
      </c>
      <c r="AG25" s="45">
        <v>7</v>
      </c>
      <c r="AH25" s="45">
        <v>0</v>
      </c>
      <c r="AI25" s="61">
        <f t="shared" si="0"/>
        <v>0</v>
      </c>
      <c r="AK25" s="76">
        <v>2005</v>
      </c>
      <c r="AL25" s="60">
        <v>0</v>
      </c>
      <c r="AM25" s="47">
        <v>0</v>
      </c>
      <c r="AN25" s="47">
        <v>0</v>
      </c>
      <c r="AO25" s="78">
        <v>0</v>
      </c>
      <c r="AQ25" s="76">
        <v>2005</v>
      </c>
      <c r="AR25" s="84">
        <f t="shared" si="2"/>
        <v>42</v>
      </c>
      <c r="AS25" s="63">
        <f t="shared" si="3"/>
        <v>13</v>
      </c>
      <c r="AT25" s="63">
        <f t="shared" si="4"/>
        <v>7</v>
      </c>
      <c r="AU25" s="61">
        <f t="shared" si="5"/>
        <v>0</v>
      </c>
    </row>
    <row r="26" spans="1:47" ht="13.5" thickBot="1">
      <c r="H26" s="29">
        <v>1991</v>
      </c>
      <c r="I26" s="28" t="s">
        <v>42</v>
      </c>
      <c r="J26" s="29">
        <v>751</v>
      </c>
      <c r="K26" s="29">
        <v>0.64209054593874837</v>
      </c>
      <c r="L26" s="29">
        <v>7.386724367509987</v>
      </c>
      <c r="M26" s="29">
        <v>1.3865645805592544</v>
      </c>
      <c r="N26" s="28" t="s">
        <v>55</v>
      </c>
      <c r="Q26" s="29">
        <v>1989</v>
      </c>
      <c r="R26" s="28" t="s">
        <v>44</v>
      </c>
      <c r="S26" s="29">
        <v>1</v>
      </c>
      <c r="T26" s="29">
        <v>3.41</v>
      </c>
      <c r="U26" s="29">
        <v>29.17</v>
      </c>
      <c r="V26" s="29">
        <v>3.34</v>
      </c>
      <c r="W26" s="28" t="s">
        <v>53</v>
      </c>
      <c r="AA26" s="46">
        <v>2006</v>
      </c>
      <c r="AB26" s="54">
        <f t="shared" si="1"/>
        <v>6</v>
      </c>
      <c r="AC26" s="60">
        <v>0</v>
      </c>
      <c r="AD26" s="47">
        <v>5</v>
      </c>
      <c r="AE26" s="47">
        <v>0</v>
      </c>
      <c r="AF26" s="47">
        <v>1</v>
      </c>
      <c r="AG26" s="47">
        <v>0</v>
      </c>
      <c r="AH26" s="47">
        <v>0</v>
      </c>
      <c r="AI26" s="62">
        <f t="shared" si="0"/>
        <v>0</v>
      </c>
      <c r="AK26" s="76">
        <v>2006</v>
      </c>
      <c r="AL26" s="67">
        <v>0</v>
      </c>
      <c r="AM26" s="65">
        <v>0</v>
      </c>
      <c r="AN26" s="65">
        <v>0</v>
      </c>
      <c r="AO26" s="66">
        <v>0</v>
      </c>
      <c r="AQ26" s="77">
        <v>2006</v>
      </c>
      <c r="AR26" s="85">
        <f t="shared" si="2"/>
        <v>5</v>
      </c>
      <c r="AS26" s="86">
        <f t="shared" si="3"/>
        <v>1</v>
      </c>
      <c r="AT26" s="86">
        <f t="shared" si="4"/>
        <v>0</v>
      </c>
      <c r="AU26" s="62">
        <f t="shared" si="5"/>
        <v>0</v>
      </c>
    </row>
    <row r="27" spans="1:47" ht="13.5" thickBot="1">
      <c r="H27" s="29">
        <v>1991</v>
      </c>
      <c r="I27" s="28" t="s">
        <v>43</v>
      </c>
      <c r="J27" s="29">
        <v>229</v>
      </c>
      <c r="K27" s="29">
        <v>0.92323144104803501</v>
      </c>
      <c r="L27" s="29">
        <v>9.2640174672489088</v>
      </c>
      <c r="M27" s="29">
        <v>2.3028820960698688</v>
      </c>
      <c r="N27" s="28" t="s">
        <v>55</v>
      </c>
      <c r="Q27" s="29">
        <v>1990</v>
      </c>
      <c r="R27" s="28" t="s">
        <v>41</v>
      </c>
      <c r="S27" s="29">
        <v>2856</v>
      </c>
      <c r="T27" s="29">
        <v>1.7528921568627451</v>
      </c>
      <c r="U27" s="29">
        <v>31.383764005602238</v>
      </c>
      <c r="V27" s="29">
        <v>3.330220588235294</v>
      </c>
      <c r="W27" s="28" t="s">
        <v>53</v>
      </c>
      <c r="AA27" s="55" t="s">
        <v>69</v>
      </c>
      <c r="AB27" s="48">
        <f t="shared" ref="AB27:AH27" si="6">SUM(AB4:AB26)</f>
        <v>42276</v>
      </c>
      <c r="AC27" s="49">
        <f t="shared" si="6"/>
        <v>81</v>
      </c>
      <c r="AD27" s="50">
        <f t="shared" si="6"/>
        <v>27201</v>
      </c>
      <c r="AE27" s="50">
        <f t="shared" si="6"/>
        <v>332</v>
      </c>
      <c r="AF27" s="50">
        <f t="shared" si="6"/>
        <v>10639</v>
      </c>
      <c r="AG27" s="50">
        <f t="shared" si="6"/>
        <v>4023</v>
      </c>
      <c r="AH27" s="50">
        <f t="shared" si="6"/>
        <v>12</v>
      </c>
      <c r="AI27" s="51">
        <f t="shared" si="0"/>
        <v>413</v>
      </c>
      <c r="AK27" s="80">
        <f>SUM(AL27:AO27)</f>
        <v>326</v>
      </c>
      <c r="AL27" s="81">
        <f>SUM(AL4:AL24)</f>
        <v>16</v>
      </c>
      <c r="AM27" s="82">
        <f>SUM(AM4:AM24)</f>
        <v>59</v>
      </c>
      <c r="AN27" s="82">
        <f>SUM(AN4:AN24)</f>
        <v>14</v>
      </c>
      <c r="AO27" s="83">
        <f>SUM(AO4:AO24)</f>
        <v>237</v>
      </c>
      <c r="AQ27" s="55" t="s">
        <v>69</v>
      </c>
      <c r="AR27" s="79">
        <f>SUM(AR4:AR26)</f>
        <v>26964</v>
      </c>
      <c r="AS27" s="50">
        <f>SUM(AS4:AS26)</f>
        <v>10580</v>
      </c>
      <c r="AT27" s="50">
        <f>SUM(AT4:AT26)</f>
        <v>4009</v>
      </c>
      <c r="AU27" s="51">
        <f>SUM(AU4:AU26)</f>
        <v>397</v>
      </c>
    </row>
    <row r="28" spans="1:47">
      <c r="H28" s="29">
        <v>1991</v>
      </c>
      <c r="I28" s="28" t="s">
        <v>44</v>
      </c>
      <c r="J28" s="29">
        <v>1</v>
      </c>
      <c r="K28" s="29">
        <v>2.99</v>
      </c>
      <c r="L28" s="29">
        <v>74.83</v>
      </c>
      <c r="M28" s="29">
        <v>1.4</v>
      </c>
      <c r="N28" s="28" t="s">
        <v>55</v>
      </c>
      <c r="Q28" s="29">
        <v>1990</v>
      </c>
      <c r="R28" s="28" t="s">
        <v>42</v>
      </c>
      <c r="S28" s="29">
        <v>874</v>
      </c>
      <c r="T28" s="29">
        <v>2.3756750572082383</v>
      </c>
      <c r="U28" s="29">
        <v>33.329221967963385</v>
      </c>
      <c r="V28" s="29">
        <v>4.4392791762013735</v>
      </c>
      <c r="W28" s="28" t="s">
        <v>53</v>
      </c>
      <c r="AR28" s="93">
        <f>SUM(AR27:AU27)</f>
        <v>41950</v>
      </c>
    </row>
    <row r="29" spans="1:47">
      <c r="H29" s="29">
        <v>1992</v>
      </c>
      <c r="I29" s="28" t="s">
        <v>41</v>
      </c>
      <c r="J29" s="29">
        <v>3529</v>
      </c>
      <c r="K29" s="29">
        <v>0.33591952394446023</v>
      </c>
      <c r="L29" s="29">
        <v>3.617220175687164</v>
      </c>
      <c r="M29" s="29">
        <v>1.1614338339472938</v>
      </c>
      <c r="N29" s="28" t="s">
        <v>55</v>
      </c>
      <c r="Q29" s="29">
        <v>1990</v>
      </c>
      <c r="R29" s="28" t="s">
        <v>43</v>
      </c>
      <c r="S29" s="29">
        <v>299</v>
      </c>
      <c r="T29" s="29">
        <v>3.2225752508361207</v>
      </c>
      <c r="U29" s="29">
        <v>43.355484949832778</v>
      </c>
      <c r="V29" s="29">
        <v>5.2245819397993305</v>
      </c>
      <c r="W29" s="28" t="s">
        <v>53</v>
      </c>
      <c r="AR29">
        <f>(AB27-AR28)</f>
        <v>326</v>
      </c>
    </row>
    <row r="30" spans="1:47">
      <c r="H30" s="29">
        <v>1992</v>
      </c>
      <c r="I30" s="28" t="s">
        <v>42</v>
      </c>
      <c r="J30" s="29">
        <v>926</v>
      </c>
      <c r="K30" s="29">
        <v>0.5806695464362851</v>
      </c>
      <c r="L30" s="29">
        <v>6.5610475161987045</v>
      </c>
      <c r="M30" s="29">
        <v>1.4161987041036719</v>
      </c>
      <c r="N30" s="28" t="s">
        <v>55</v>
      </c>
      <c r="Q30" s="29">
        <v>1991</v>
      </c>
      <c r="R30" s="28" t="s">
        <v>41</v>
      </c>
      <c r="S30" s="29">
        <v>5353</v>
      </c>
      <c r="T30" s="29">
        <v>1.2435736969923408</v>
      </c>
      <c r="U30" s="29">
        <v>22.01134877638707</v>
      </c>
      <c r="V30" s="29">
        <v>2.9724416215206428</v>
      </c>
      <c r="W30" s="28" t="s">
        <v>53</v>
      </c>
      <c r="AN30" s="47">
        <v>0</v>
      </c>
    </row>
    <row r="31" spans="1:47">
      <c r="H31" s="29">
        <v>1992</v>
      </c>
      <c r="I31" s="28" t="s">
        <v>43</v>
      </c>
      <c r="J31" s="29">
        <v>299</v>
      </c>
      <c r="K31" s="29">
        <v>0.9466555183946489</v>
      </c>
      <c r="L31" s="29">
        <v>10.562943143812708</v>
      </c>
      <c r="M31" s="29">
        <v>2.3059866220735787</v>
      </c>
      <c r="N31" s="28" t="s">
        <v>55</v>
      </c>
      <c r="Q31" s="29">
        <v>1991</v>
      </c>
      <c r="R31" s="28" t="s">
        <v>42</v>
      </c>
      <c r="S31" s="29">
        <v>1136</v>
      </c>
      <c r="T31" s="29">
        <v>2.1876496478873242</v>
      </c>
      <c r="U31" s="29">
        <v>33.369762323943661</v>
      </c>
      <c r="V31" s="29">
        <v>3.6552904929577466</v>
      </c>
      <c r="W31" s="28" t="s">
        <v>53</v>
      </c>
    </row>
    <row r="32" spans="1:47">
      <c r="H32" s="29">
        <v>1993</v>
      </c>
      <c r="I32" s="28" t="s">
        <v>41</v>
      </c>
      <c r="J32" s="29">
        <v>4933</v>
      </c>
      <c r="K32" s="29">
        <v>0.34731603486722079</v>
      </c>
      <c r="L32" s="29">
        <v>3.8222663693492804</v>
      </c>
      <c r="M32" s="29">
        <v>1.1680235151023719</v>
      </c>
      <c r="N32" s="28" t="s">
        <v>55</v>
      </c>
      <c r="Q32" s="29">
        <v>1991</v>
      </c>
      <c r="R32" s="28" t="s">
        <v>43</v>
      </c>
      <c r="S32" s="29">
        <v>342</v>
      </c>
      <c r="T32" s="29">
        <v>3.3612573099415206</v>
      </c>
      <c r="U32" s="29">
        <v>36.830584795321634</v>
      </c>
      <c r="V32" s="29">
        <v>4.7214912280701755</v>
      </c>
      <c r="W32" s="28" t="s">
        <v>53</v>
      </c>
    </row>
    <row r="33" spans="8:23">
      <c r="H33" s="29">
        <v>1993</v>
      </c>
      <c r="I33" s="28" t="s">
        <v>42</v>
      </c>
      <c r="J33" s="29">
        <v>1481</v>
      </c>
      <c r="K33" s="29">
        <v>0.53414584740040516</v>
      </c>
      <c r="L33" s="29">
        <v>6.5731802835921682</v>
      </c>
      <c r="M33" s="29">
        <v>1.3823295070898043</v>
      </c>
      <c r="N33" s="28" t="s">
        <v>55</v>
      </c>
      <c r="Q33" s="29">
        <v>1991</v>
      </c>
      <c r="R33" s="28" t="s">
        <v>44</v>
      </c>
      <c r="S33" s="29">
        <v>1</v>
      </c>
      <c r="T33" s="29">
        <v>4.55</v>
      </c>
      <c r="U33" s="29">
        <v>125.47</v>
      </c>
      <c r="V33" s="29">
        <v>0.81</v>
      </c>
      <c r="W33" s="28" t="s">
        <v>53</v>
      </c>
    </row>
    <row r="34" spans="8:23">
      <c r="H34" s="29">
        <v>1993</v>
      </c>
      <c r="I34" s="28" t="s">
        <v>43</v>
      </c>
      <c r="J34" s="29">
        <v>402</v>
      </c>
      <c r="K34" s="29">
        <v>0.88798507462686571</v>
      </c>
      <c r="L34" s="29">
        <v>9.0520398009950256</v>
      </c>
      <c r="M34" s="29">
        <v>2.2772388059701494</v>
      </c>
      <c r="N34" s="28" t="s">
        <v>55</v>
      </c>
      <c r="Q34" s="29">
        <v>1992</v>
      </c>
      <c r="R34" s="28" t="s">
        <v>41</v>
      </c>
      <c r="S34" s="29">
        <v>5306</v>
      </c>
      <c r="T34" s="29">
        <v>1.3836920467395402</v>
      </c>
      <c r="U34" s="29">
        <v>26.455789672069354</v>
      </c>
      <c r="V34" s="29">
        <v>2.7535563513004151</v>
      </c>
      <c r="W34" s="28" t="s">
        <v>53</v>
      </c>
    </row>
    <row r="35" spans="8:23">
      <c r="H35" s="29">
        <v>1993</v>
      </c>
      <c r="I35" s="28" t="s">
        <v>44</v>
      </c>
      <c r="J35" s="29">
        <v>1</v>
      </c>
      <c r="K35" s="29">
        <v>0.03</v>
      </c>
      <c r="L35" s="29">
        <v>0</v>
      </c>
      <c r="M35" s="29">
        <v>0.14000000000000001</v>
      </c>
      <c r="N35" s="28" t="s">
        <v>55</v>
      </c>
      <c r="Q35" s="29">
        <v>1992</v>
      </c>
      <c r="R35" s="28" t="s">
        <v>42</v>
      </c>
      <c r="S35" s="29">
        <v>1419</v>
      </c>
      <c r="T35" s="29">
        <v>1.9463565891472869</v>
      </c>
      <c r="U35" s="29">
        <v>33.054178999295281</v>
      </c>
      <c r="V35" s="29">
        <v>3.5073431994362227</v>
      </c>
      <c r="W35" s="28" t="s">
        <v>53</v>
      </c>
    </row>
    <row r="36" spans="8:23">
      <c r="H36" s="29">
        <v>1994</v>
      </c>
      <c r="I36" s="28" t="s">
        <v>41</v>
      </c>
      <c r="J36" s="29">
        <v>3065</v>
      </c>
      <c r="K36" s="29">
        <v>0.34897226753670474</v>
      </c>
      <c r="L36" s="29">
        <v>3.8862577487765089</v>
      </c>
      <c r="M36" s="29">
        <v>1.0990864600326264</v>
      </c>
      <c r="N36" s="28" t="s">
        <v>55</v>
      </c>
      <c r="Q36" s="29">
        <v>1992</v>
      </c>
      <c r="R36" s="28" t="s">
        <v>43</v>
      </c>
      <c r="S36" s="29">
        <v>444</v>
      </c>
      <c r="T36" s="29">
        <v>3.2340765765765771</v>
      </c>
      <c r="U36" s="29">
        <v>36.643671171171171</v>
      </c>
      <c r="V36" s="29">
        <v>4.5512387387387392</v>
      </c>
      <c r="W36" s="28" t="s">
        <v>53</v>
      </c>
    </row>
    <row r="37" spans="8:23">
      <c r="H37" s="29">
        <v>1994</v>
      </c>
      <c r="I37" s="28" t="s">
        <v>42</v>
      </c>
      <c r="J37" s="29">
        <v>1190</v>
      </c>
      <c r="K37" s="29">
        <v>0.53908403361344537</v>
      </c>
      <c r="L37" s="29">
        <v>5.925126050420169</v>
      </c>
      <c r="M37" s="29">
        <v>1.3938991596638657</v>
      </c>
      <c r="N37" s="28" t="s">
        <v>55</v>
      </c>
      <c r="Q37" s="29">
        <v>1993</v>
      </c>
      <c r="R37" s="28" t="s">
        <v>41</v>
      </c>
      <c r="S37" s="29">
        <v>6950</v>
      </c>
      <c r="T37" s="29">
        <v>1.2472762589928057</v>
      </c>
      <c r="U37" s="29">
        <v>21.092998561151077</v>
      </c>
      <c r="V37" s="29">
        <v>2.8928460431654677</v>
      </c>
      <c r="W37" s="28" t="s">
        <v>53</v>
      </c>
    </row>
    <row r="38" spans="8:23">
      <c r="H38" s="29">
        <v>1994</v>
      </c>
      <c r="I38" s="28" t="s">
        <v>43</v>
      </c>
      <c r="J38" s="29">
        <v>491</v>
      </c>
      <c r="K38" s="29">
        <v>0.79030549898167002</v>
      </c>
      <c r="L38" s="29">
        <v>9.753014256619144</v>
      </c>
      <c r="M38" s="29">
        <v>2.1423625254582488</v>
      </c>
      <c r="N38" s="28" t="s">
        <v>55</v>
      </c>
      <c r="Q38" s="29">
        <v>1993</v>
      </c>
      <c r="R38" s="28" t="s">
        <v>42</v>
      </c>
      <c r="S38" s="29">
        <v>2106</v>
      </c>
      <c r="T38" s="29">
        <v>1.815982905982906</v>
      </c>
      <c r="U38" s="29">
        <v>26.268300094966758</v>
      </c>
      <c r="V38" s="29">
        <v>3.6565764482431149</v>
      </c>
      <c r="W38" s="28" t="s">
        <v>53</v>
      </c>
    </row>
    <row r="39" spans="8:23">
      <c r="H39" s="29">
        <v>1995</v>
      </c>
      <c r="I39" s="28" t="s">
        <v>41</v>
      </c>
      <c r="J39" s="29">
        <v>2777</v>
      </c>
      <c r="K39" s="29">
        <v>0.33269355419517466</v>
      </c>
      <c r="L39" s="29">
        <v>3.7526467410875046</v>
      </c>
      <c r="M39" s="29">
        <v>1.006726683471372</v>
      </c>
      <c r="N39" s="28" t="s">
        <v>55</v>
      </c>
      <c r="Q39" s="29">
        <v>1993</v>
      </c>
      <c r="R39" s="28" t="s">
        <v>43</v>
      </c>
      <c r="S39" s="29">
        <v>542</v>
      </c>
      <c r="T39" s="29">
        <v>2.8497416974169738</v>
      </c>
      <c r="U39" s="29">
        <v>30.320055350553503</v>
      </c>
      <c r="V39" s="29">
        <v>4.4995571955719553</v>
      </c>
      <c r="W39" s="28" t="s">
        <v>53</v>
      </c>
    </row>
    <row r="40" spans="8:23">
      <c r="H40" s="29">
        <v>1995</v>
      </c>
      <c r="I40" s="28" t="s">
        <v>42</v>
      </c>
      <c r="J40" s="29">
        <v>1398</v>
      </c>
      <c r="K40" s="29">
        <v>0.47115879828326185</v>
      </c>
      <c r="L40" s="29">
        <v>5.5654434907010017</v>
      </c>
      <c r="M40" s="29">
        <v>1.3615951359084408</v>
      </c>
      <c r="N40" s="28" t="s">
        <v>55</v>
      </c>
      <c r="Q40" s="29">
        <v>1993</v>
      </c>
      <c r="R40" s="28" t="s">
        <v>44</v>
      </c>
      <c r="S40" s="29">
        <v>1</v>
      </c>
      <c r="T40" s="29">
        <v>2.14</v>
      </c>
      <c r="U40" s="29">
        <v>83.5</v>
      </c>
      <c r="V40" s="29">
        <v>0.92</v>
      </c>
      <c r="W40" s="28" t="s">
        <v>53</v>
      </c>
    </row>
    <row r="41" spans="8:23">
      <c r="H41" s="29">
        <v>1995</v>
      </c>
      <c r="I41" s="28" t="s">
        <v>43</v>
      </c>
      <c r="J41" s="29">
        <v>843</v>
      </c>
      <c r="K41" s="29">
        <v>0.64708185053380785</v>
      </c>
      <c r="L41" s="29">
        <v>8.5825741399762752</v>
      </c>
      <c r="M41" s="29">
        <v>2.1590391459074736</v>
      </c>
      <c r="N41" s="28" t="s">
        <v>55</v>
      </c>
      <c r="Q41" s="29">
        <v>1994</v>
      </c>
      <c r="R41" s="28" t="s">
        <v>41</v>
      </c>
      <c r="S41" s="29">
        <v>4423</v>
      </c>
      <c r="T41" s="29">
        <v>1.4608320144698168</v>
      </c>
      <c r="U41" s="29">
        <v>21.957323083879722</v>
      </c>
      <c r="V41" s="29">
        <v>2.6223694325118698</v>
      </c>
      <c r="W41" s="28" t="s">
        <v>53</v>
      </c>
    </row>
    <row r="42" spans="8:23">
      <c r="H42" s="29">
        <v>1996</v>
      </c>
      <c r="I42" s="28" t="s">
        <v>41</v>
      </c>
      <c r="J42" s="29">
        <v>84</v>
      </c>
      <c r="K42" s="29">
        <v>0.1738095238095238</v>
      </c>
      <c r="L42" s="29">
        <v>2.108571428571429</v>
      </c>
      <c r="M42" s="29">
        <v>0.6305952380952381</v>
      </c>
      <c r="N42" s="28" t="s">
        <v>55</v>
      </c>
      <c r="Q42" s="29">
        <v>1994</v>
      </c>
      <c r="R42" s="28" t="s">
        <v>42</v>
      </c>
      <c r="S42" s="29">
        <v>1720</v>
      </c>
      <c r="T42" s="29">
        <v>2.0049593023255814</v>
      </c>
      <c r="U42" s="29">
        <v>26.294</v>
      </c>
      <c r="V42" s="29">
        <v>3.5034941860465119</v>
      </c>
      <c r="W42" s="28" t="s">
        <v>53</v>
      </c>
    </row>
    <row r="43" spans="8:23">
      <c r="H43" s="29">
        <v>1996</v>
      </c>
      <c r="I43" s="28" t="s">
        <v>42</v>
      </c>
      <c r="J43" s="29">
        <v>40</v>
      </c>
      <c r="K43" s="29">
        <v>0.22950000000000001</v>
      </c>
      <c r="L43" s="29">
        <v>3.35</v>
      </c>
      <c r="M43" s="29">
        <v>1.1565000000000001</v>
      </c>
      <c r="N43" s="28" t="s">
        <v>55</v>
      </c>
      <c r="Q43" s="29">
        <v>1994</v>
      </c>
      <c r="R43" s="28" t="s">
        <v>43</v>
      </c>
      <c r="S43" s="29">
        <v>735</v>
      </c>
      <c r="T43" s="29">
        <v>2.5369251700680273</v>
      </c>
      <c r="U43" s="29">
        <v>33.582176870748299</v>
      </c>
      <c r="V43" s="29">
        <v>5.0449931972789113</v>
      </c>
      <c r="W43" s="28" t="s">
        <v>53</v>
      </c>
    </row>
    <row r="44" spans="8:23">
      <c r="H44" s="29">
        <v>1996</v>
      </c>
      <c r="I44" s="28" t="s">
        <v>43</v>
      </c>
      <c r="J44" s="29">
        <v>271</v>
      </c>
      <c r="K44" s="29">
        <v>0.48575645756457569</v>
      </c>
      <c r="L44" s="29">
        <v>9.3899630996309966</v>
      </c>
      <c r="M44" s="29">
        <v>2.0788191881918818</v>
      </c>
      <c r="N44" s="28" t="s">
        <v>55</v>
      </c>
      <c r="Q44" s="29">
        <v>1995</v>
      </c>
      <c r="R44" s="28" t="s">
        <v>41</v>
      </c>
      <c r="S44" s="29">
        <v>3825</v>
      </c>
      <c r="T44" s="29">
        <v>1.4267503267973858</v>
      </c>
      <c r="U44" s="29">
        <v>23.537461437908497</v>
      </c>
      <c r="V44" s="29">
        <v>2.4229150326797386</v>
      </c>
      <c r="W44" s="28" t="s">
        <v>53</v>
      </c>
    </row>
    <row r="45" spans="8:23">
      <c r="H45" s="29">
        <v>1997</v>
      </c>
      <c r="I45" s="28" t="s">
        <v>41</v>
      </c>
      <c r="J45" s="29">
        <v>79</v>
      </c>
      <c r="K45" s="29">
        <v>0.16139240506329114</v>
      </c>
      <c r="L45" s="29">
        <v>2.5770886075949369</v>
      </c>
      <c r="M45" s="29">
        <v>0.64594936708860762</v>
      </c>
      <c r="N45" s="28" t="s">
        <v>55</v>
      </c>
      <c r="Q45" s="29">
        <v>1995</v>
      </c>
      <c r="R45" s="28" t="s">
        <v>42</v>
      </c>
      <c r="S45" s="29">
        <v>1907</v>
      </c>
      <c r="T45" s="29">
        <v>1.9143418982695335</v>
      </c>
      <c r="U45" s="29">
        <v>23.774126900891453</v>
      </c>
      <c r="V45" s="29">
        <v>3.664913476664919</v>
      </c>
      <c r="W45" s="28" t="s">
        <v>53</v>
      </c>
    </row>
    <row r="46" spans="8:23">
      <c r="H46" s="29">
        <v>1997</v>
      </c>
      <c r="I46" s="28" t="s">
        <v>42</v>
      </c>
      <c r="J46" s="29">
        <v>26</v>
      </c>
      <c r="K46" s="29">
        <v>0.23038461538461541</v>
      </c>
      <c r="L46" s="29">
        <v>2.8823076923076925</v>
      </c>
      <c r="M46" s="29">
        <v>0.83499999999999996</v>
      </c>
      <c r="N46" s="28" t="s">
        <v>55</v>
      </c>
      <c r="Q46" s="29">
        <v>1995</v>
      </c>
      <c r="R46" s="28" t="s">
        <v>43</v>
      </c>
      <c r="S46" s="29">
        <v>1157</v>
      </c>
      <c r="T46" s="29">
        <v>2.1750129645635261</v>
      </c>
      <c r="U46" s="29">
        <v>27.019092480553155</v>
      </c>
      <c r="V46" s="29">
        <v>5.3953068280034575</v>
      </c>
      <c r="W46" s="28" t="s">
        <v>53</v>
      </c>
    </row>
    <row r="47" spans="8:23">
      <c r="H47" s="29">
        <v>1997</v>
      </c>
      <c r="I47" s="28" t="s">
        <v>43</v>
      </c>
      <c r="J47" s="29">
        <v>400</v>
      </c>
      <c r="K47" s="29">
        <v>0.46887499999999999</v>
      </c>
      <c r="L47" s="29">
        <v>10.1043</v>
      </c>
      <c r="M47" s="29">
        <v>2.3698999999999999</v>
      </c>
      <c r="N47" s="28" t="s">
        <v>55</v>
      </c>
      <c r="Q47" s="29">
        <v>1996</v>
      </c>
      <c r="R47" s="28" t="s">
        <v>41</v>
      </c>
      <c r="S47" s="29">
        <v>127</v>
      </c>
      <c r="T47" s="29">
        <v>1.29</v>
      </c>
      <c r="U47" s="29">
        <v>25.233385826771656</v>
      </c>
      <c r="V47" s="29">
        <v>2.408503937007874</v>
      </c>
      <c r="W47" s="28" t="s">
        <v>53</v>
      </c>
    </row>
    <row r="48" spans="8:23">
      <c r="H48" s="29">
        <v>1998</v>
      </c>
      <c r="I48" s="28" t="s">
        <v>41</v>
      </c>
      <c r="J48" s="29">
        <v>41</v>
      </c>
      <c r="K48" s="29">
        <v>0.19390243902439025</v>
      </c>
      <c r="L48" s="29">
        <v>3.3</v>
      </c>
      <c r="M48" s="29">
        <v>0.64585365853658538</v>
      </c>
      <c r="N48" s="28" t="s">
        <v>55</v>
      </c>
      <c r="Q48" s="29">
        <v>1996</v>
      </c>
      <c r="R48" s="28" t="s">
        <v>42</v>
      </c>
      <c r="S48" s="29">
        <v>49</v>
      </c>
      <c r="T48" s="29">
        <v>1.1516326530612244</v>
      </c>
      <c r="U48" s="29">
        <v>17.020816326530614</v>
      </c>
      <c r="V48" s="29">
        <v>3.4593877551020409</v>
      </c>
      <c r="W48" s="28" t="s">
        <v>53</v>
      </c>
    </row>
    <row r="49" spans="8:23">
      <c r="H49" s="29">
        <v>1998</v>
      </c>
      <c r="I49" s="28" t="s">
        <v>42</v>
      </c>
      <c r="J49" s="29">
        <v>12</v>
      </c>
      <c r="K49" s="29">
        <v>0.14333333333333334</v>
      </c>
      <c r="L49" s="29">
        <v>1.97</v>
      </c>
      <c r="M49" s="29">
        <v>0.65749999999999997</v>
      </c>
      <c r="N49" s="28" t="s">
        <v>55</v>
      </c>
      <c r="Q49" s="29">
        <v>1996</v>
      </c>
      <c r="R49" s="28" t="s">
        <v>43</v>
      </c>
      <c r="S49" s="29">
        <v>380</v>
      </c>
      <c r="T49" s="29">
        <v>1.681763157894737</v>
      </c>
      <c r="U49" s="29">
        <v>35.664210526315792</v>
      </c>
      <c r="V49" s="29">
        <v>5.2284473684210528</v>
      </c>
      <c r="W49" s="28" t="s">
        <v>53</v>
      </c>
    </row>
    <row r="50" spans="8:23">
      <c r="H50" s="29">
        <v>1998</v>
      </c>
      <c r="I50" s="28" t="s">
        <v>43</v>
      </c>
      <c r="J50" s="29">
        <v>43</v>
      </c>
      <c r="K50" s="29">
        <v>0.41348837209302325</v>
      </c>
      <c r="L50" s="29">
        <v>4.7453488372093027</v>
      </c>
      <c r="M50" s="29">
        <v>1.7279069767441859</v>
      </c>
      <c r="N50" s="28" t="s">
        <v>55</v>
      </c>
      <c r="Q50" s="29">
        <v>1997</v>
      </c>
      <c r="R50" s="28" t="s">
        <v>41</v>
      </c>
      <c r="S50" s="29">
        <v>104</v>
      </c>
      <c r="T50" s="29">
        <v>1.1734615384615383</v>
      </c>
      <c r="U50" s="29">
        <v>27.854615384615386</v>
      </c>
      <c r="V50" s="29">
        <v>2.0223076923076921</v>
      </c>
      <c r="W50" s="28" t="s">
        <v>53</v>
      </c>
    </row>
    <row r="51" spans="8:23">
      <c r="H51" s="29">
        <v>1999</v>
      </c>
      <c r="I51" s="28" t="s">
        <v>41</v>
      </c>
      <c r="J51" s="29">
        <v>40</v>
      </c>
      <c r="K51" s="29">
        <v>0.17025000000000001</v>
      </c>
      <c r="L51" s="29">
        <v>2.3864999999999998</v>
      </c>
      <c r="M51" s="29">
        <v>0.3805</v>
      </c>
      <c r="N51" s="28" t="s">
        <v>55</v>
      </c>
      <c r="Q51" s="29">
        <v>1997</v>
      </c>
      <c r="R51" s="28" t="s">
        <v>42</v>
      </c>
      <c r="S51" s="29">
        <v>33</v>
      </c>
      <c r="T51" s="29">
        <v>1.4327272727272728</v>
      </c>
      <c r="U51" s="29">
        <v>17.649696969696969</v>
      </c>
      <c r="V51" s="29">
        <v>4.123636363636364</v>
      </c>
      <c r="W51" s="28" t="s">
        <v>53</v>
      </c>
    </row>
    <row r="52" spans="8:23">
      <c r="H52" s="29">
        <v>1999</v>
      </c>
      <c r="I52" s="28" t="s">
        <v>42</v>
      </c>
      <c r="J52" s="29">
        <v>10</v>
      </c>
      <c r="K52" s="29">
        <v>0.17599999999999999</v>
      </c>
      <c r="L52" s="29">
        <v>2.1520000000000001</v>
      </c>
      <c r="M52" s="29">
        <v>0.96899999999999997</v>
      </c>
      <c r="N52" s="28" t="s">
        <v>55</v>
      </c>
      <c r="Q52" s="29">
        <v>1997</v>
      </c>
      <c r="R52" s="28" t="s">
        <v>43</v>
      </c>
      <c r="S52" s="29">
        <v>547</v>
      </c>
      <c r="T52" s="29">
        <v>1.343363802559415</v>
      </c>
      <c r="U52" s="29">
        <v>26.977111517367458</v>
      </c>
      <c r="V52" s="29">
        <v>5.73583180987203</v>
      </c>
      <c r="W52" s="28" t="s">
        <v>53</v>
      </c>
    </row>
    <row r="53" spans="8:23">
      <c r="H53" s="29">
        <v>1999</v>
      </c>
      <c r="I53" s="28" t="s">
        <v>43</v>
      </c>
      <c r="J53" s="29">
        <v>60</v>
      </c>
      <c r="K53" s="29">
        <v>0.31683333333333336</v>
      </c>
      <c r="L53" s="29">
        <v>5.101</v>
      </c>
      <c r="M53" s="29">
        <v>1.7266666666666666</v>
      </c>
      <c r="N53" s="28" t="s">
        <v>55</v>
      </c>
      <c r="Q53" s="29">
        <v>1998</v>
      </c>
      <c r="R53" s="28" t="s">
        <v>41</v>
      </c>
      <c r="S53" s="29">
        <v>52</v>
      </c>
      <c r="T53" s="29">
        <v>0.92115384615384621</v>
      </c>
      <c r="U53" s="29">
        <v>25.632884615384615</v>
      </c>
      <c r="V53" s="29">
        <v>1.9059615384615385</v>
      </c>
      <c r="W53" s="28" t="s">
        <v>53</v>
      </c>
    </row>
    <row r="54" spans="8:23">
      <c r="H54" s="29">
        <v>2000</v>
      </c>
      <c r="I54" s="28" t="s">
        <v>41</v>
      </c>
      <c r="J54" s="29">
        <v>31</v>
      </c>
      <c r="K54" s="29">
        <v>0.23032258064516128</v>
      </c>
      <c r="L54" s="29">
        <v>2.6148387096774193</v>
      </c>
      <c r="M54" s="29">
        <v>0.78193548387096767</v>
      </c>
      <c r="N54" s="28" t="s">
        <v>55</v>
      </c>
      <c r="Q54" s="29">
        <v>1998</v>
      </c>
      <c r="R54" s="28" t="s">
        <v>42</v>
      </c>
      <c r="S54" s="29">
        <v>15</v>
      </c>
      <c r="T54" s="29">
        <v>0.89933333333333343</v>
      </c>
      <c r="U54" s="29">
        <v>19.061333333333334</v>
      </c>
      <c r="V54" s="29">
        <v>3.0826666666666669</v>
      </c>
      <c r="W54" s="28" t="s">
        <v>53</v>
      </c>
    </row>
    <row r="55" spans="8:23">
      <c r="H55" s="29">
        <v>2000</v>
      </c>
      <c r="I55" s="28" t="s">
        <v>42</v>
      </c>
      <c r="J55" s="29">
        <v>1</v>
      </c>
      <c r="K55" s="29">
        <v>0.12</v>
      </c>
      <c r="L55" s="29">
        <v>0.24</v>
      </c>
      <c r="M55" s="29">
        <v>0.91</v>
      </c>
      <c r="N55" s="28" t="s">
        <v>55</v>
      </c>
      <c r="Q55" s="29">
        <v>1998</v>
      </c>
      <c r="R55" s="28" t="s">
        <v>43</v>
      </c>
      <c r="S55" s="29">
        <v>57</v>
      </c>
      <c r="T55" s="29">
        <v>2.4738596491228071</v>
      </c>
      <c r="U55" s="29">
        <v>25.972105263157893</v>
      </c>
      <c r="V55" s="29">
        <v>5.055964912280702</v>
      </c>
      <c r="W55" s="28" t="s">
        <v>53</v>
      </c>
    </row>
    <row r="56" spans="8:23">
      <c r="H56" s="29">
        <v>2000</v>
      </c>
      <c r="I56" s="28" t="s">
        <v>43</v>
      </c>
      <c r="J56" s="29">
        <v>31</v>
      </c>
      <c r="K56" s="29">
        <v>0.25129032258064515</v>
      </c>
      <c r="L56" s="29">
        <v>4.4922580645161299</v>
      </c>
      <c r="M56" s="29">
        <v>1.0819354838709678</v>
      </c>
      <c r="N56" s="28" t="s">
        <v>55</v>
      </c>
      <c r="Q56" s="29">
        <v>1999</v>
      </c>
      <c r="R56" s="28" t="s">
        <v>41</v>
      </c>
      <c r="S56" s="29">
        <v>44</v>
      </c>
      <c r="T56" s="29">
        <v>0.83909090909090911</v>
      </c>
      <c r="U56" s="29">
        <v>30.692499999999999</v>
      </c>
      <c r="V56" s="29">
        <v>1.9431818181818183</v>
      </c>
      <c r="W56" s="28" t="s">
        <v>53</v>
      </c>
    </row>
    <row r="57" spans="8:23">
      <c r="H57" s="29">
        <v>2001</v>
      </c>
      <c r="I57" s="28" t="s">
        <v>41</v>
      </c>
      <c r="J57" s="29">
        <v>8</v>
      </c>
      <c r="K57" s="29">
        <v>0.14374999999999999</v>
      </c>
      <c r="L57" s="29">
        <v>1.9337500000000001</v>
      </c>
      <c r="M57" s="29">
        <v>0.69625000000000004</v>
      </c>
      <c r="N57" s="28" t="s">
        <v>55</v>
      </c>
      <c r="Q57" s="29">
        <v>1999</v>
      </c>
      <c r="R57" s="28" t="s">
        <v>42</v>
      </c>
      <c r="S57" s="29">
        <v>12</v>
      </c>
      <c r="T57" s="29">
        <v>0.91916666666666669</v>
      </c>
      <c r="U57" s="29">
        <v>12.445</v>
      </c>
      <c r="V57" s="29">
        <v>2.9591666666666665</v>
      </c>
      <c r="W57" s="28" t="s">
        <v>53</v>
      </c>
    </row>
    <row r="58" spans="8:23">
      <c r="H58" s="29">
        <v>2001</v>
      </c>
      <c r="I58" s="28" t="s">
        <v>42</v>
      </c>
      <c r="J58" s="29">
        <v>4</v>
      </c>
      <c r="K58" s="29">
        <v>0.1525</v>
      </c>
      <c r="L58" s="29">
        <v>0.86750000000000005</v>
      </c>
      <c r="M58" s="29">
        <v>0.51749999999999996</v>
      </c>
      <c r="N58" s="28" t="s">
        <v>55</v>
      </c>
      <c r="Q58" s="29">
        <v>1999</v>
      </c>
      <c r="R58" s="28" t="s">
        <v>43</v>
      </c>
      <c r="S58" s="29">
        <v>65</v>
      </c>
      <c r="T58" s="29">
        <v>1.4572307692307691</v>
      </c>
      <c r="U58" s="29">
        <v>20.963538461538459</v>
      </c>
      <c r="V58" s="29">
        <v>5.2172307692307696</v>
      </c>
      <c r="W58" s="28" t="s">
        <v>53</v>
      </c>
    </row>
    <row r="59" spans="8:23">
      <c r="H59" s="29">
        <v>2001</v>
      </c>
      <c r="I59" s="28" t="s">
        <v>43</v>
      </c>
      <c r="J59" s="29">
        <v>26</v>
      </c>
      <c r="K59" s="29">
        <v>0.37346153846153851</v>
      </c>
      <c r="L59" s="29">
        <v>5.4976923076923079</v>
      </c>
      <c r="M59" s="29">
        <v>1.0926923076923079</v>
      </c>
      <c r="N59" s="28" t="s">
        <v>55</v>
      </c>
      <c r="Q59" s="29">
        <v>2000</v>
      </c>
      <c r="R59" s="28" t="s">
        <v>41</v>
      </c>
      <c r="S59" s="29">
        <v>36</v>
      </c>
      <c r="T59" s="29">
        <v>0.62250000000000005</v>
      </c>
      <c r="U59" s="29">
        <v>13.438611111111111</v>
      </c>
      <c r="V59" s="29">
        <v>2.4419444444444443</v>
      </c>
      <c r="W59" s="28" t="s">
        <v>53</v>
      </c>
    </row>
    <row r="60" spans="8:23">
      <c r="H60" s="29">
        <v>2002</v>
      </c>
      <c r="I60" s="28" t="s">
        <v>41</v>
      </c>
      <c r="J60" s="29">
        <v>8</v>
      </c>
      <c r="K60" s="29">
        <v>0.11125</v>
      </c>
      <c r="L60" s="29">
        <v>0.51124999999999998</v>
      </c>
      <c r="M60" s="29">
        <v>0.6</v>
      </c>
      <c r="N60" s="28" t="s">
        <v>55</v>
      </c>
      <c r="Q60" s="29">
        <v>2000</v>
      </c>
      <c r="R60" s="28" t="s">
        <v>42</v>
      </c>
      <c r="S60" s="29">
        <v>3</v>
      </c>
      <c r="T60" s="29">
        <v>2.3366666666666669</v>
      </c>
      <c r="U60" s="29">
        <v>12.316666666666666</v>
      </c>
      <c r="V60" s="29">
        <v>1.79</v>
      </c>
      <c r="W60" s="28" t="s">
        <v>53</v>
      </c>
    </row>
    <row r="61" spans="8:23">
      <c r="H61" s="29">
        <v>2002</v>
      </c>
      <c r="I61" s="28" t="s">
        <v>42</v>
      </c>
      <c r="J61" s="29">
        <v>1</v>
      </c>
      <c r="K61" s="29">
        <v>0.05</v>
      </c>
      <c r="L61" s="29">
        <v>0</v>
      </c>
      <c r="M61" s="29">
        <v>0.17</v>
      </c>
      <c r="N61" s="28" t="s">
        <v>55</v>
      </c>
      <c r="Q61" s="29">
        <v>2000</v>
      </c>
      <c r="R61" s="28" t="s">
        <v>43</v>
      </c>
      <c r="S61" s="29">
        <v>24</v>
      </c>
      <c r="T61" s="29">
        <v>1.9691666666666667</v>
      </c>
      <c r="U61" s="29">
        <v>18.555416666666666</v>
      </c>
      <c r="V61" s="29">
        <v>4.4950000000000001</v>
      </c>
      <c r="W61" s="28" t="s">
        <v>53</v>
      </c>
    </row>
    <row r="62" spans="8:23">
      <c r="H62" s="29">
        <v>2002</v>
      </c>
      <c r="I62" s="28" t="s">
        <v>43</v>
      </c>
      <c r="J62" s="29">
        <v>18</v>
      </c>
      <c r="K62" s="29">
        <v>6.8888888888888888E-2</v>
      </c>
      <c r="L62" s="29">
        <v>0.47222222222222227</v>
      </c>
      <c r="M62" s="29">
        <v>0.25055555555555559</v>
      </c>
      <c r="N62" s="28" t="s">
        <v>55</v>
      </c>
      <c r="Q62" s="29">
        <v>2001</v>
      </c>
      <c r="R62" s="28" t="s">
        <v>41</v>
      </c>
      <c r="S62" s="29">
        <v>10</v>
      </c>
      <c r="T62" s="29">
        <v>0.64</v>
      </c>
      <c r="U62" s="29">
        <v>11.316000000000001</v>
      </c>
      <c r="V62" s="29">
        <v>3.01</v>
      </c>
      <c r="W62" s="28" t="s">
        <v>53</v>
      </c>
    </row>
    <row r="63" spans="8:23">
      <c r="H63" s="29">
        <v>2003</v>
      </c>
      <c r="I63" s="28" t="s">
        <v>42</v>
      </c>
      <c r="J63" s="29">
        <v>1</v>
      </c>
      <c r="K63" s="29">
        <v>0</v>
      </c>
      <c r="L63" s="29">
        <v>0</v>
      </c>
      <c r="M63" s="29">
        <v>0</v>
      </c>
      <c r="N63" s="28" t="s">
        <v>55</v>
      </c>
      <c r="Q63" s="29">
        <v>2001</v>
      </c>
      <c r="R63" s="28" t="s">
        <v>42</v>
      </c>
      <c r="S63" s="29">
        <v>5</v>
      </c>
      <c r="T63" s="29">
        <v>0.76800000000000002</v>
      </c>
      <c r="U63" s="29">
        <v>16.39</v>
      </c>
      <c r="V63" s="29">
        <v>2.6619999999999999</v>
      </c>
      <c r="W63" s="28" t="s">
        <v>53</v>
      </c>
    </row>
    <row r="64" spans="8:23">
      <c r="H64" s="29">
        <v>2003</v>
      </c>
      <c r="I64" s="28" t="s">
        <v>43</v>
      </c>
      <c r="J64" s="29">
        <v>3</v>
      </c>
      <c r="K64" s="29">
        <v>0.03</v>
      </c>
      <c r="L64" s="29">
        <v>14.693333333333333</v>
      </c>
      <c r="M64" s="29">
        <v>0.37333333333333335</v>
      </c>
      <c r="N64" s="28" t="s">
        <v>55</v>
      </c>
      <c r="Q64" s="29">
        <v>2001</v>
      </c>
      <c r="R64" s="28" t="s">
        <v>43</v>
      </c>
      <c r="S64" s="29">
        <v>27</v>
      </c>
      <c r="T64" s="29">
        <v>1.7066666666666668</v>
      </c>
      <c r="U64" s="29">
        <v>15.732592592592592</v>
      </c>
      <c r="V64" s="29">
        <v>4.9303703703703707</v>
      </c>
      <c r="W64" s="28" t="s">
        <v>53</v>
      </c>
    </row>
    <row r="65" spans="8:23">
      <c r="H65" s="29">
        <v>2005</v>
      </c>
      <c r="I65" s="28" t="s">
        <v>41</v>
      </c>
      <c r="J65" s="29">
        <v>1</v>
      </c>
      <c r="K65" s="29">
        <v>0.03</v>
      </c>
      <c r="L65" s="29">
        <v>0.03</v>
      </c>
      <c r="M65" s="29">
        <v>0.05</v>
      </c>
      <c r="N65" s="28" t="s">
        <v>55</v>
      </c>
      <c r="Q65" s="29">
        <v>2002</v>
      </c>
      <c r="R65" s="28" t="s">
        <v>41</v>
      </c>
      <c r="S65" s="29">
        <v>10</v>
      </c>
      <c r="T65" s="29">
        <v>0.54700000000000004</v>
      </c>
      <c r="U65" s="29">
        <v>7.617</v>
      </c>
      <c r="V65" s="29">
        <v>2.7730000000000001</v>
      </c>
      <c r="W65" s="28" t="s">
        <v>53</v>
      </c>
    </row>
    <row r="66" spans="8:23">
      <c r="Q66" s="29">
        <v>2002</v>
      </c>
      <c r="R66" s="28" t="s">
        <v>42</v>
      </c>
      <c r="S66" s="29">
        <v>1</v>
      </c>
      <c r="T66" s="29">
        <v>0.22</v>
      </c>
      <c r="U66" s="29">
        <v>4.6900000000000004</v>
      </c>
      <c r="V66" s="29">
        <v>2.2999999999999998</v>
      </c>
      <c r="W66" s="28" t="s">
        <v>53</v>
      </c>
    </row>
    <row r="67" spans="8:23">
      <c r="Q67" s="29">
        <v>2002</v>
      </c>
      <c r="R67" s="28" t="s">
        <v>43</v>
      </c>
      <c r="S67" s="29">
        <v>14</v>
      </c>
      <c r="T67" s="29">
        <v>2.5757142857142861</v>
      </c>
      <c r="U67" s="29">
        <v>21.771428571428569</v>
      </c>
      <c r="V67" s="29">
        <v>3.8457142857142856</v>
      </c>
      <c r="W67" s="28" t="s">
        <v>53</v>
      </c>
    </row>
    <row r="68" spans="8:23">
      <c r="Q68" s="29">
        <v>2003</v>
      </c>
      <c r="R68" s="28" t="s">
        <v>43</v>
      </c>
      <c r="S68" s="29">
        <v>2</v>
      </c>
      <c r="T68" s="29">
        <v>0.28499999999999998</v>
      </c>
      <c r="U68" s="29">
        <v>110.845</v>
      </c>
      <c r="V68" s="29">
        <v>0.08</v>
      </c>
      <c r="W68" s="28" t="s">
        <v>53</v>
      </c>
    </row>
    <row r="69" spans="8:23">
      <c r="Q69" s="29">
        <v>2005</v>
      </c>
      <c r="R69" s="28" t="s">
        <v>41</v>
      </c>
      <c r="S69" s="29">
        <v>1</v>
      </c>
      <c r="T69" s="29">
        <v>0.01</v>
      </c>
      <c r="U69" s="29">
        <v>55.95</v>
      </c>
      <c r="V69" s="29">
        <v>0</v>
      </c>
      <c r="W69" s="28" t="s">
        <v>53</v>
      </c>
    </row>
  </sheetData>
  <mergeCells count="2">
    <mergeCell ref="AA1:AI1"/>
    <mergeCell ref="AK1:AO1"/>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1"/>
  <sheetViews>
    <sheetView workbookViewId="0">
      <selection activeCell="B23" sqref="B23"/>
    </sheetView>
  </sheetViews>
  <sheetFormatPr defaultRowHeight="12.75"/>
  <cols>
    <col min="1" max="1" width="11.7109375" customWidth="1"/>
    <col min="2" max="10" width="9.42578125" customWidth="1"/>
  </cols>
  <sheetData>
    <row r="1" spans="1:10">
      <c r="A1" s="124" t="s">
        <v>95</v>
      </c>
      <c r="B1" s="124"/>
      <c r="D1" s="143">
        <v>4472965</v>
      </c>
      <c r="E1" t="s">
        <v>96</v>
      </c>
    </row>
    <row r="4" spans="1:10">
      <c r="B4" s="506" t="s">
        <v>99</v>
      </c>
      <c r="C4" s="506"/>
      <c r="D4" s="506"/>
      <c r="E4" s="507" t="s">
        <v>36</v>
      </c>
      <c r="F4" s="507"/>
      <c r="G4" s="507"/>
      <c r="H4" s="507" t="s">
        <v>101</v>
      </c>
      <c r="I4" s="507"/>
      <c r="J4" s="507"/>
    </row>
    <row r="5" spans="1:10">
      <c r="A5" s="144" t="s">
        <v>40</v>
      </c>
      <c r="B5" s="144" t="s">
        <v>30</v>
      </c>
      <c r="C5" s="144" t="s">
        <v>45</v>
      </c>
      <c r="D5" s="144" t="s">
        <v>100</v>
      </c>
      <c r="E5" s="144" t="s">
        <v>30</v>
      </c>
      <c r="F5" s="144" t="s">
        <v>45</v>
      </c>
      <c r="G5" s="144" t="s">
        <v>100</v>
      </c>
      <c r="H5" s="144" t="s">
        <v>30</v>
      </c>
      <c r="I5" s="144" t="s">
        <v>45</v>
      </c>
      <c r="J5" s="144" t="s">
        <v>100</v>
      </c>
    </row>
    <row r="6" spans="1:10">
      <c r="A6" s="145">
        <v>1984</v>
      </c>
      <c r="B6" s="145">
        <v>4254</v>
      </c>
      <c r="C6" s="145">
        <v>1087</v>
      </c>
      <c r="D6" s="18">
        <f>C6/B6</f>
        <v>0.25552421250587681</v>
      </c>
      <c r="E6" s="145">
        <v>320</v>
      </c>
      <c r="F6" s="145">
        <v>18</v>
      </c>
      <c r="G6" s="18">
        <f>F6/E6</f>
        <v>5.6250000000000001E-2</v>
      </c>
      <c r="H6" s="14">
        <f>B6+E6</f>
        <v>4574</v>
      </c>
      <c r="I6" s="14">
        <f>C6+F6</f>
        <v>1105</v>
      </c>
      <c r="J6" s="18">
        <f>I6/H6</f>
        <v>0.24158285964145168</v>
      </c>
    </row>
    <row r="7" spans="1:10">
      <c r="A7" s="145">
        <v>1985</v>
      </c>
      <c r="B7" s="145">
        <v>7984</v>
      </c>
      <c r="C7" s="145">
        <v>1759</v>
      </c>
      <c r="D7" s="18">
        <f t="shared" ref="D7:D31" si="0">C7/B7</f>
        <v>0.22031563126252504</v>
      </c>
      <c r="E7" s="145">
        <v>939</v>
      </c>
      <c r="F7" s="145">
        <v>42</v>
      </c>
      <c r="G7" s="18">
        <f t="shared" ref="G7:G17" si="1">F7/E7</f>
        <v>4.472843450479233E-2</v>
      </c>
      <c r="H7" s="14">
        <f t="shared" ref="H7:H17" si="2">B7+E7</f>
        <v>8923</v>
      </c>
      <c r="I7" s="14">
        <f t="shared" ref="I7:I17" si="3">C7+F7</f>
        <v>1801</v>
      </c>
      <c r="J7" s="18">
        <f t="shared" ref="J7:J18" si="4">I7/H7</f>
        <v>0.2018379468788524</v>
      </c>
    </row>
    <row r="8" spans="1:10">
      <c r="A8" s="145">
        <v>1986</v>
      </c>
      <c r="B8" s="145">
        <v>10202</v>
      </c>
      <c r="C8" s="145">
        <v>2176</v>
      </c>
      <c r="D8" s="18">
        <f t="shared" si="0"/>
        <v>0.21329151146833955</v>
      </c>
      <c r="E8" s="145">
        <v>642</v>
      </c>
      <c r="F8" s="145">
        <v>39</v>
      </c>
      <c r="G8" s="18">
        <f t="shared" si="1"/>
        <v>6.0747663551401869E-2</v>
      </c>
      <c r="H8" s="14">
        <f t="shared" si="2"/>
        <v>10844</v>
      </c>
      <c r="I8" s="14">
        <f t="shared" si="3"/>
        <v>2215</v>
      </c>
      <c r="J8" s="18">
        <f t="shared" si="4"/>
        <v>0.20426042050903725</v>
      </c>
    </row>
    <row r="9" spans="1:10">
      <c r="A9" s="145">
        <v>1987</v>
      </c>
      <c r="B9" s="145">
        <v>19414</v>
      </c>
      <c r="C9" s="145">
        <v>3245</v>
      </c>
      <c r="D9" s="18">
        <f t="shared" si="0"/>
        <v>0.16714741938807046</v>
      </c>
      <c r="E9" s="145">
        <v>1623</v>
      </c>
      <c r="F9" s="145">
        <v>98</v>
      </c>
      <c r="G9" s="18">
        <f t="shared" si="1"/>
        <v>6.0382008626001231E-2</v>
      </c>
      <c r="H9" s="14">
        <f t="shared" si="2"/>
        <v>21037</v>
      </c>
      <c r="I9" s="14">
        <f t="shared" si="3"/>
        <v>3343</v>
      </c>
      <c r="J9" s="18">
        <f t="shared" si="4"/>
        <v>0.1589104910395969</v>
      </c>
    </row>
    <row r="10" spans="1:10">
      <c r="A10" s="145">
        <v>1988</v>
      </c>
      <c r="B10" s="145">
        <v>21764</v>
      </c>
      <c r="C10" s="145">
        <v>3854</v>
      </c>
      <c r="D10" s="18">
        <f t="shared" si="0"/>
        <v>0.17708141885682779</v>
      </c>
      <c r="E10" s="145">
        <v>998</v>
      </c>
      <c r="F10" s="145">
        <v>54</v>
      </c>
      <c r="G10" s="18">
        <f t="shared" si="1"/>
        <v>5.410821643286573E-2</v>
      </c>
      <c r="H10" s="14">
        <f t="shared" si="2"/>
        <v>22762</v>
      </c>
      <c r="I10" s="14">
        <f t="shared" si="3"/>
        <v>3908</v>
      </c>
      <c r="J10" s="18">
        <f t="shared" si="4"/>
        <v>0.17168965820226695</v>
      </c>
    </row>
    <row r="11" spans="1:10">
      <c r="A11" s="145">
        <v>1989</v>
      </c>
      <c r="B11" s="145">
        <v>33939</v>
      </c>
      <c r="C11" s="145">
        <v>4889</v>
      </c>
      <c r="D11" s="18">
        <f t="shared" si="0"/>
        <v>0.14405256489584253</v>
      </c>
      <c r="E11" s="145">
        <v>1445</v>
      </c>
      <c r="F11" s="145">
        <v>70</v>
      </c>
      <c r="G11" s="18">
        <f t="shared" si="1"/>
        <v>4.8442906574394463E-2</v>
      </c>
      <c r="H11" s="14">
        <f t="shared" si="2"/>
        <v>35384</v>
      </c>
      <c r="I11" s="14">
        <f t="shared" si="3"/>
        <v>4959</v>
      </c>
      <c r="J11" s="18">
        <f t="shared" si="4"/>
        <v>0.14014808953199187</v>
      </c>
    </row>
    <row r="12" spans="1:10">
      <c r="A12" s="145">
        <v>1990</v>
      </c>
      <c r="B12" s="145">
        <v>31204</v>
      </c>
      <c r="C12" s="145">
        <v>4376</v>
      </c>
      <c r="D12" s="18">
        <f t="shared" si="0"/>
        <v>0.14023843097038841</v>
      </c>
      <c r="E12" s="145">
        <v>640</v>
      </c>
      <c r="F12" s="145">
        <v>24</v>
      </c>
      <c r="G12" s="18">
        <f t="shared" si="1"/>
        <v>3.7499999999999999E-2</v>
      </c>
      <c r="H12" s="14">
        <f t="shared" si="2"/>
        <v>31844</v>
      </c>
      <c r="I12" s="14">
        <f t="shared" si="3"/>
        <v>4400</v>
      </c>
      <c r="J12" s="18">
        <f t="shared" si="4"/>
        <v>0.13817359628187414</v>
      </c>
    </row>
    <row r="13" spans="1:10">
      <c r="A13" s="145">
        <v>1991</v>
      </c>
      <c r="B13" s="145">
        <v>45155</v>
      </c>
      <c r="C13" s="145">
        <v>7229</v>
      </c>
      <c r="D13" s="18">
        <f t="shared" si="0"/>
        <v>0.16009301295537592</v>
      </c>
      <c r="E13" s="145">
        <v>976</v>
      </c>
      <c r="F13" s="145">
        <v>36</v>
      </c>
      <c r="G13" s="18">
        <f t="shared" si="1"/>
        <v>3.6885245901639344E-2</v>
      </c>
      <c r="H13" s="14">
        <f t="shared" si="2"/>
        <v>46131</v>
      </c>
      <c r="I13" s="14">
        <f t="shared" si="3"/>
        <v>7265</v>
      </c>
      <c r="J13" s="18">
        <f t="shared" si="4"/>
        <v>0.15748628904641132</v>
      </c>
    </row>
    <row r="14" spans="1:10">
      <c r="A14" s="145">
        <v>1992</v>
      </c>
      <c r="B14" s="145">
        <v>49928</v>
      </c>
      <c r="C14" s="145">
        <v>7637</v>
      </c>
      <c r="D14" s="18">
        <f t="shared" si="0"/>
        <v>0.15296026277840089</v>
      </c>
      <c r="E14" s="145">
        <v>677</v>
      </c>
      <c r="F14" s="145">
        <v>28</v>
      </c>
      <c r="G14" s="18">
        <f t="shared" si="1"/>
        <v>4.1358936484490398E-2</v>
      </c>
      <c r="H14" s="14">
        <f t="shared" si="2"/>
        <v>50605</v>
      </c>
      <c r="I14" s="14">
        <f t="shared" si="3"/>
        <v>7665</v>
      </c>
      <c r="J14" s="18">
        <f t="shared" si="4"/>
        <v>0.15146724631953365</v>
      </c>
    </row>
    <row r="15" spans="1:10">
      <c r="A15" s="145">
        <v>1993</v>
      </c>
      <c r="B15" s="145">
        <v>87461</v>
      </c>
      <c r="C15" s="145">
        <v>10245</v>
      </c>
      <c r="D15" s="18">
        <f t="shared" si="0"/>
        <v>0.11713792433198797</v>
      </c>
      <c r="E15" s="145">
        <v>1564</v>
      </c>
      <c r="F15" s="145">
        <v>42</v>
      </c>
      <c r="G15" s="18">
        <f t="shared" si="1"/>
        <v>2.6854219948849106E-2</v>
      </c>
      <c r="H15" s="14">
        <f t="shared" si="2"/>
        <v>89025</v>
      </c>
      <c r="I15" s="14">
        <f t="shared" si="3"/>
        <v>10287</v>
      </c>
      <c r="J15" s="18">
        <f t="shared" si="4"/>
        <v>0.11555181128896377</v>
      </c>
    </row>
    <row r="16" spans="1:10">
      <c r="A16" s="145">
        <v>1994</v>
      </c>
      <c r="B16" s="145">
        <v>91870</v>
      </c>
      <c r="C16" s="145">
        <v>7538</v>
      </c>
      <c r="D16" s="18">
        <f t="shared" si="0"/>
        <v>8.2050723848916943E-2</v>
      </c>
      <c r="E16" s="145">
        <v>1216</v>
      </c>
      <c r="F16" s="145">
        <v>36</v>
      </c>
      <c r="G16" s="18">
        <f t="shared" si="1"/>
        <v>2.9605263157894735E-2</v>
      </c>
      <c r="H16" s="14">
        <f t="shared" si="2"/>
        <v>93086</v>
      </c>
      <c r="I16" s="14">
        <f t="shared" si="3"/>
        <v>7574</v>
      </c>
      <c r="J16" s="18">
        <f t="shared" si="4"/>
        <v>8.1365618890058652E-2</v>
      </c>
    </row>
    <row r="17" spans="1:13">
      <c r="A17" s="145">
        <v>1995</v>
      </c>
      <c r="B17" s="145">
        <v>141246</v>
      </c>
      <c r="C17" s="145">
        <v>7822</v>
      </c>
      <c r="D17" s="18">
        <f t="shared" si="0"/>
        <v>5.5378559392832365E-2</v>
      </c>
      <c r="E17" s="145">
        <v>3922</v>
      </c>
      <c r="F17" s="145">
        <v>53</v>
      </c>
      <c r="G17" s="18">
        <f t="shared" si="1"/>
        <v>1.3513513513513514E-2</v>
      </c>
      <c r="H17" s="14">
        <f t="shared" si="2"/>
        <v>145168</v>
      </c>
      <c r="I17" s="14">
        <f t="shared" si="3"/>
        <v>7875</v>
      </c>
      <c r="J17" s="18">
        <f t="shared" si="4"/>
        <v>5.4247492560343877E-2</v>
      </c>
    </row>
    <row r="18" spans="1:13">
      <c r="A18" s="146" t="s">
        <v>97</v>
      </c>
      <c r="B18" s="146">
        <f>SUM(B6:B17)</f>
        <v>544421</v>
      </c>
      <c r="C18" s="146">
        <f>SUM(C6:C17)</f>
        <v>61857</v>
      </c>
      <c r="D18" s="147">
        <f t="shared" si="0"/>
        <v>0.11361979056649174</v>
      </c>
      <c r="E18" s="146">
        <f>SUM(E6:E17)</f>
        <v>14962</v>
      </c>
      <c r="F18" s="146">
        <f>SUM(F6:F17)</f>
        <v>540</v>
      </c>
      <c r="G18" s="147">
        <f t="shared" ref="G18:G29" si="5">F18/E18</f>
        <v>3.6091431626787865E-2</v>
      </c>
      <c r="H18" s="146">
        <f>SUM(H6:H17)</f>
        <v>559383</v>
      </c>
      <c r="I18" s="146">
        <f>SUM(I6:I17)</f>
        <v>62397</v>
      </c>
      <c r="J18" s="147">
        <f t="shared" si="4"/>
        <v>0.11154611420082483</v>
      </c>
    </row>
    <row r="19" spans="1:13">
      <c r="A19" s="145">
        <v>1996</v>
      </c>
      <c r="B19" s="145">
        <v>122478</v>
      </c>
      <c r="C19" s="145">
        <v>22302</v>
      </c>
      <c r="D19" s="18">
        <f t="shared" si="0"/>
        <v>0.18208984470680448</v>
      </c>
      <c r="E19" s="145">
        <v>1642</v>
      </c>
      <c r="F19" s="145">
        <v>17</v>
      </c>
      <c r="G19" s="18">
        <f t="shared" si="5"/>
        <v>1.0353227771010963E-2</v>
      </c>
      <c r="H19" s="14">
        <f t="shared" ref="H19:H29" si="6">B19+E19</f>
        <v>124120</v>
      </c>
      <c r="I19" s="14">
        <f t="shared" ref="I19:I29" si="7">C19+F19</f>
        <v>22319</v>
      </c>
      <c r="J19" s="18">
        <f t="shared" ref="J19:J31" si="8">I19/H19</f>
        <v>0.17981791814373188</v>
      </c>
    </row>
    <row r="20" spans="1:13">
      <c r="A20" s="145">
        <v>1997</v>
      </c>
      <c r="B20" s="145">
        <v>147483</v>
      </c>
      <c r="C20" s="145">
        <v>21489</v>
      </c>
      <c r="D20" s="18">
        <f t="shared" si="0"/>
        <v>0.14570492870364721</v>
      </c>
      <c r="E20" s="145">
        <v>4157</v>
      </c>
      <c r="F20" s="145">
        <v>43</v>
      </c>
      <c r="G20" s="18">
        <f t="shared" si="5"/>
        <v>1.0343998075535241E-2</v>
      </c>
      <c r="H20" s="14">
        <f t="shared" si="6"/>
        <v>151640</v>
      </c>
      <c r="I20" s="14">
        <f t="shared" si="7"/>
        <v>21532</v>
      </c>
      <c r="J20" s="18">
        <f t="shared" si="8"/>
        <v>0.14199419678185177</v>
      </c>
    </row>
    <row r="21" spans="1:13">
      <c r="A21" s="145">
        <v>1998</v>
      </c>
      <c r="B21" s="145">
        <v>133441</v>
      </c>
      <c r="C21" s="145">
        <v>15843</v>
      </c>
      <c r="D21" s="18">
        <f t="shared" si="0"/>
        <v>0.11872662824768999</v>
      </c>
      <c r="E21" s="145">
        <v>2032</v>
      </c>
      <c r="F21" s="145">
        <v>20</v>
      </c>
      <c r="G21" s="18">
        <f t="shared" si="5"/>
        <v>9.8425196850393699E-3</v>
      </c>
      <c r="H21" s="14">
        <f t="shared" si="6"/>
        <v>135473</v>
      </c>
      <c r="I21" s="14">
        <f t="shared" si="7"/>
        <v>15863</v>
      </c>
      <c r="J21" s="18">
        <f t="shared" si="8"/>
        <v>0.11709344297387671</v>
      </c>
    </row>
    <row r="22" spans="1:13">
      <c r="A22" s="145">
        <v>1999</v>
      </c>
      <c r="B22" s="145">
        <v>156886</v>
      </c>
      <c r="C22" s="145">
        <v>13868</v>
      </c>
      <c r="D22" s="18">
        <f t="shared" si="0"/>
        <v>8.8395395382634523E-2</v>
      </c>
      <c r="E22" s="145">
        <v>5572</v>
      </c>
      <c r="F22" s="145">
        <v>23</v>
      </c>
      <c r="G22" s="18">
        <f t="shared" si="5"/>
        <v>4.1277817659727207E-3</v>
      </c>
      <c r="H22" s="14">
        <f t="shared" si="6"/>
        <v>162458</v>
      </c>
      <c r="I22" s="14">
        <f t="shared" si="7"/>
        <v>13891</v>
      </c>
      <c r="J22" s="18">
        <f t="shared" si="8"/>
        <v>8.5505176722599066E-2</v>
      </c>
    </row>
    <row r="23" spans="1:13">
      <c r="A23" s="145">
        <v>2000</v>
      </c>
      <c r="B23" s="145">
        <v>171706</v>
      </c>
      <c r="C23" s="145">
        <v>12433</v>
      </c>
      <c r="D23" s="18">
        <f t="shared" si="0"/>
        <v>7.2408651998182944E-2</v>
      </c>
      <c r="E23" s="145">
        <v>4764</v>
      </c>
      <c r="F23" s="145">
        <v>8</v>
      </c>
      <c r="G23" s="18">
        <f t="shared" si="5"/>
        <v>1.6792611251049538E-3</v>
      </c>
      <c r="H23" s="14">
        <f t="shared" si="6"/>
        <v>176470</v>
      </c>
      <c r="I23" s="14">
        <f t="shared" si="7"/>
        <v>12441</v>
      </c>
      <c r="J23" s="18">
        <f t="shared" si="8"/>
        <v>7.0499234997449992E-2</v>
      </c>
    </row>
    <row r="24" spans="1:13">
      <c r="A24" s="145">
        <v>2001</v>
      </c>
      <c r="B24" s="145">
        <v>167118</v>
      </c>
      <c r="C24" s="145">
        <v>11924</v>
      </c>
      <c r="D24" s="18">
        <f t="shared" si="0"/>
        <v>7.1350782082121617E-2</v>
      </c>
      <c r="E24" s="145">
        <v>4384</v>
      </c>
      <c r="F24" s="145">
        <v>10</v>
      </c>
      <c r="G24" s="18">
        <f t="shared" si="5"/>
        <v>2.2810218978102188E-3</v>
      </c>
      <c r="H24" s="14">
        <f t="shared" si="6"/>
        <v>171502</v>
      </c>
      <c r="I24" s="14">
        <f t="shared" si="7"/>
        <v>11934</v>
      </c>
      <c r="J24" s="18">
        <f t="shared" si="8"/>
        <v>6.9585194341756945E-2</v>
      </c>
    </row>
    <row r="25" spans="1:13">
      <c r="A25" s="145">
        <v>2002</v>
      </c>
      <c r="B25" s="145">
        <v>252765</v>
      </c>
      <c r="C25" s="145">
        <v>10116</v>
      </c>
      <c r="D25" s="18">
        <f t="shared" si="0"/>
        <v>4.0021363717286811E-2</v>
      </c>
      <c r="E25" s="145">
        <v>4525</v>
      </c>
      <c r="F25" s="145">
        <v>9</v>
      </c>
      <c r="G25" s="18">
        <f t="shared" si="5"/>
        <v>1.9889502762430941E-3</v>
      </c>
      <c r="H25" s="14">
        <f t="shared" si="6"/>
        <v>257290</v>
      </c>
      <c r="I25" s="14">
        <f t="shared" si="7"/>
        <v>10125</v>
      </c>
      <c r="J25" s="18">
        <f t="shared" si="8"/>
        <v>3.9352481635508571E-2</v>
      </c>
    </row>
    <row r="26" spans="1:13">
      <c r="A26" s="145">
        <v>2003</v>
      </c>
      <c r="B26" s="145">
        <v>89697</v>
      </c>
      <c r="C26" s="145">
        <v>2933</v>
      </c>
      <c r="D26" s="18">
        <f t="shared" si="0"/>
        <v>3.2698975439535323E-2</v>
      </c>
      <c r="E26" s="145">
        <v>1417</v>
      </c>
      <c r="F26" s="145">
        <v>4</v>
      </c>
      <c r="G26" s="18">
        <f t="shared" si="5"/>
        <v>2.8228652081863093E-3</v>
      </c>
      <c r="H26" s="14">
        <f t="shared" si="6"/>
        <v>91114</v>
      </c>
      <c r="I26" s="14">
        <f t="shared" si="7"/>
        <v>2937</v>
      </c>
      <c r="J26" s="18">
        <f t="shared" si="8"/>
        <v>3.2234343789099368E-2</v>
      </c>
    </row>
    <row r="27" spans="1:13">
      <c r="A27" s="145">
        <v>2004</v>
      </c>
      <c r="B27" s="145">
        <v>50959</v>
      </c>
      <c r="C27" s="145">
        <v>1755</v>
      </c>
      <c r="D27" s="18">
        <f t="shared" si="0"/>
        <v>3.4439451323613098E-2</v>
      </c>
      <c r="E27" s="145">
        <v>490</v>
      </c>
      <c r="F27" s="145">
        <v>0</v>
      </c>
      <c r="G27" s="18">
        <f t="shared" si="5"/>
        <v>0</v>
      </c>
      <c r="H27" s="14">
        <f t="shared" si="6"/>
        <v>51449</v>
      </c>
      <c r="I27" s="14">
        <f t="shared" si="7"/>
        <v>1755</v>
      </c>
      <c r="J27" s="18">
        <f t="shared" si="8"/>
        <v>3.4111450173958675E-2</v>
      </c>
    </row>
    <row r="28" spans="1:13">
      <c r="A28" s="145">
        <v>2005</v>
      </c>
      <c r="B28" s="145">
        <v>24443</v>
      </c>
      <c r="C28" s="145">
        <v>684</v>
      </c>
      <c r="D28" s="18">
        <f t="shared" si="0"/>
        <v>2.7983471750603443E-2</v>
      </c>
      <c r="E28" s="145">
        <v>242</v>
      </c>
      <c r="F28" s="145">
        <v>0</v>
      </c>
      <c r="G28" s="18">
        <f t="shared" si="5"/>
        <v>0</v>
      </c>
      <c r="H28" s="14">
        <f t="shared" si="6"/>
        <v>24685</v>
      </c>
      <c r="I28" s="14">
        <f t="shared" si="7"/>
        <v>684</v>
      </c>
      <c r="J28" s="18">
        <f t="shared" si="8"/>
        <v>2.770913510228884E-2</v>
      </c>
    </row>
    <row r="29" spans="1:13">
      <c r="A29" s="145">
        <v>2006</v>
      </c>
      <c r="B29" s="145">
        <v>367</v>
      </c>
      <c r="C29" s="145">
        <v>18</v>
      </c>
      <c r="D29" s="18">
        <f t="shared" si="0"/>
        <v>4.9046321525885561E-2</v>
      </c>
      <c r="E29" s="145">
        <v>23</v>
      </c>
      <c r="F29" s="145">
        <v>0</v>
      </c>
      <c r="G29" s="18">
        <f t="shared" si="5"/>
        <v>0</v>
      </c>
      <c r="H29" s="14">
        <f t="shared" si="6"/>
        <v>390</v>
      </c>
      <c r="I29" s="14">
        <f t="shared" si="7"/>
        <v>18</v>
      </c>
      <c r="J29" s="18">
        <f t="shared" si="8"/>
        <v>4.6153846153846156E-2</v>
      </c>
    </row>
    <row r="30" spans="1:13">
      <c r="A30" s="148" t="s">
        <v>98</v>
      </c>
      <c r="B30" s="148">
        <f>SUM(B19:B29)</f>
        <v>1317343</v>
      </c>
      <c r="C30" s="148">
        <f>SUM(C19:C29)</f>
        <v>113365</v>
      </c>
      <c r="D30" s="147">
        <f t="shared" si="0"/>
        <v>8.6055795643199984E-2</v>
      </c>
      <c r="E30" s="148">
        <f>SUM(E19:E29)</f>
        <v>29248</v>
      </c>
      <c r="F30" s="148">
        <f>SUM(F19:F29)</f>
        <v>134</v>
      </c>
      <c r="G30" s="147">
        <f>F30/E30</f>
        <v>4.5815098468271337E-3</v>
      </c>
      <c r="H30" s="148">
        <f>SUM(H19:H29)</f>
        <v>1346591</v>
      </c>
      <c r="I30" s="148">
        <f>SUM(I19:I29)</f>
        <v>113499</v>
      </c>
      <c r="J30" s="147">
        <f t="shared" si="8"/>
        <v>8.4286171524984202E-2</v>
      </c>
      <c r="L30" t="s">
        <v>104</v>
      </c>
    </row>
    <row r="31" spans="1:13">
      <c r="A31" s="149" t="s">
        <v>3</v>
      </c>
      <c r="B31" s="149">
        <f>B30+B18</f>
        <v>1861764</v>
      </c>
      <c r="C31" s="149">
        <f>C30+C18</f>
        <v>175222</v>
      </c>
      <c r="D31" s="150">
        <f t="shared" si="0"/>
        <v>9.4116117832335353E-2</v>
      </c>
      <c r="E31" s="149">
        <f>E30+E18</f>
        <v>44210</v>
      </c>
      <c r="F31" s="149">
        <f>F30+F18</f>
        <v>674</v>
      </c>
      <c r="G31" s="150">
        <f>F31/E31</f>
        <v>1.5245419588328432E-2</v>
      </c>
      <c r="H31" s="149">
        <f>H30+H18</f>
        <v>1905974</v>
      </c>
      <c r="I31" s="149">
        <f>I30+I18</f>
        <v>175896</v>
      </c>
      <c r="J31" s="150">
        <f t="shared" si="8"/>
        <v>9.228667337539756E-2</v>
      </c>
      <c r="L31">
        <v>41950</v>
      </c>
      <c r="M31">
        <f>I31-L31</f>
        <v>133946</v>
      </c>
    </row>
  </sheetData>
  <mergeCells count="3">
    <mergeCell ref="B4:D4"/>
    <mergeCell ref="E4:G4"/>
    <mergeCell ref="H4:J4"/>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39"/>
  <sheetViews>
    <sheetView workbookViewId="0"/>
  </sheetViews>
  <sheetFormatPr defaultRowHeight="12.75"/>
  <cols>
    <col min="1" max="1" width="6.28515625" customWidth="1"/>
    <col min="2" max="2" width="84.42578125" customWidth="1"/>
    <col min="3" max="3" width="7.42578125" style="219" bestFit="1" customWidth="1"/>
  </cols>
  <sheetData>
    <row r="1" spans="1:3" ht="18">
      <c r="A1" s="31" t="s">
        <v>148</v>
      </c>
    </row>
    <row r="2" spans="1:3" ht="15">
      <c r="A2" s="216" t="s">
        <v>108</v>
      </c>
    </row>
    <row r="4" spans="1:3" ht="15">
      <c r="A4" s="253" t="s">
        <v>5</v>
      </c>
      <c r="B4" s="217"/>
      <c r="C4" s="220" t="s">
        <v>118</v>
      </c>
    </row>
    <row r="5" spans="1:3">
      <c r="B5" s="218" t="str">
        <f>+'(1) VINs tested'!A2</f>
        <v>51.366 (a)(1) The number of vehicles tested by model year and vehicle type</v>
      </c>
      <c r="C5" s="219">
        <v>1</v>
      </c>
    </row>
    <row r="6" spans="1:3" ht="15">
      <c r="A6" s="253" t="s">
        <v>109</v>
      </c>
      <c r="B6" s="217"/>
    </row>
    <row r="7" spans="1:3" ht="25.5">
      <c r="B7" s="218" t="s">
        <v>106</v>
      </c>
      <c r="C7" s="219">
        <v>2</v>
      </c>
    </row>
    <row r="8" spans="1:3" ht="15">
      <c r="A8" s="253" t="s">
        <v>126</v>
      </c>
      <c r="B8" s="217"/>
    </row>
    <row r="9" spans="1:3">
      <c r="B9" s="218" t="str">
        <f>+'(2)(i) OBD'!A2</f>
        <v xml:space="preserve">51.366 (a)(2)(i) Initial OBD Tests Failing by model year and vehicle type </v>
      </c>
      <c r="C9" s="219">
        <v>3</v>
      </c>
    </row>
    <row r="10" spans="1:3" ht="15">
      <c r="A10" s="253" t="s">
        <v>127</v>
      </c>
      <c r="B10" s="218"/>
    </row>
    <row r="11" spans="1:3">
      <c r="B11" s="254" t="s">
        <v>125</v>
      </c>
      <c r="C11" s="219">
        <v>4</v>
      </c>
    </row>
    <row r="12" spans="1:3" ht="15">
      <c r="A12" s="253" t="s">
        <v>128</v>
      </c>
      <c r="B12" s="217"/>
    </row>
    <row r="13" spans="1:3">
      <c r="B13" s="218" t="str">
        <f>'(2)(ii) OBD'!A2</f>
        <v xml:space="preserve">51.366 (a)(2)(ii) OBD 1st Retests Failing by model year and vehicle type </v>
      </c>
      <c r="C13" s="219">
        <v>5</v>
      </c>
    </row>
    <row r="14" spans="1:3">
      <c r="B14" s="218" t="str">
        <f>'(2)(iii) OBD'!A2</f>
        <v xml:space="preserve">51.366 (a)(2)(iii) OBD 1st Retests Passing by model year and vehicle type </v>
      </c>
      <c r="C14" s="219">
        <v>6</v>
      </c>
    </row>
    <row r="15" spans="1:3" ht="15">
      <c r="A15" s="253" t="s">
        <v>129</v>
      </c>
      <c r="B15" s="217"/>
    </row>
    <row r="16" spans="1:3">
      <c r="B16" s="218" t="str">
        <f>'(2)(iv) OBD'!A2</f>
        <v xml:space="preserve">51.366 (a)(2)(iv) OBD 2nd and Subsequent Retests Passing by model year and vehicle type </v>
      </c>
      <c r="C16" s="219">
        <v>7</v>
      </c>
    </row>
    <row r="17" spans="1:23" ht="15">
      <c r="A17" s="253" t="s">
        <v>110</v>
      </c>
      <c r="B17" s="223"/>
      <c r="C17" s="252"/>
      <c r="D17" s="223"/>
      <c r="E17" s="223"/>
      <c r="F17" s="223"/>
      <c r="G17" s="223"/>
      <c r="H17" s="223"/>
      <c r="I17" s="223"/>
    </row>
    <row r="18" spans="1:23">
      <c r="B18" s="218" t="str">
        <f>'(2)(vi) Waivers'!A2</f>
        <v xml:space="preserve">51.366 (a)(2)(v) Initial Failing Emissions Tests Receiving a Waiver by model year and vehicle type </v>
      </c>
      <c r="C18" s="219">
        <v>8</v>
      </c>
    </row>
    <row r="19" spans="1:23">
      <c r="B19" s="218" t="str">
        <f>'(2)(vi) No Outcome'!A2</f>
        <v>51.366 (a)(2)(vi) Vehicles with no known final outcome (regardless of reason)</v>
      </c>
      <c r="C19" s="219">
        <v>9</v>
      </c>
    </row>
    <row r="20" spans="1:23" ht="15">
      <c r="A20" s="253" t="s">
        <v>181</v>
      </c>
      <c r="B20" s="217"/>
    </row>
    <row r="21" spans="1:23">
      <c r="B21" s="218" t="str">
        <f>'(2)(xi) Pass OBD'!A2</f>
        <v xml:space="preserve">51.366 (a)(2)(xi) Passing OBD Tests by model year and vehicle type </v>
      </c>
      <c r="C21" s="219">
        <v>10</v>
      </c>
    </row>
    <row r="22" spans="1:23">
      <c r="B22" s="218" t="str">
        <f>'(2)(xii) Fail OBD'!A2</f>
        <v xml:space="preserve">51.366 (a)(2)(xii) Failing OBD Tests by model year and vehicle type </v>
      </c>
      <c r="C22" s="219">
        <v>11</v>
      </c>
    </row>
    <row r="23" spans="1:23" ht="25.5">
      <c r="B23" s="218" t="str">
        <f>'(2)(xix) MIL on no DTCs'!A2</f>
        <v xml:space="preserve">51.366 (a)(2)(xix) OBD tests where the MIL is commanded on and no codes (DTCs) are stored by model year and vehicle type </v>
      </c>
      <c r="C23" s="219">
        <v>12</v>
      </c>
    </row>
    <row r="24" spans="1:23" ht="25.5">
      <c r="B24" s="218" t="str">
        <f>'(2)(xx) MIL off w  DTCs'!A2</f>
        <v xml:space="preserve">51.366 (a)(2)(xx) OBD tests where the MIL is NOT commanded on but codes (DTCs) are stored by model year and vehicle type </v>
      </c>
      <c r="C24" s="219">
        <v>13</v>
      </c>
    </row>
    <row r="25" spans="1:23" ht="25.5">
      <c r="B25" s="218" t="str">
        <f>'(2)(xxi) MIL on w DTCs '!A2</f>
        <v xml:space="preserve">51.366 (a)(2)(xxi) OBD tests where the MIL is commanded and codes (DTCs) are stored by model year and vehicle type.   </v>
      </c>
      <c r="C25" s="219">
        <v>14</v>
      </c>
    </row>
    <row r="26" spans="1:23" ht="25.5">
      <c r="B26" s="218" t="str">
        <f>'(2)(xxii) MIL off no DTCs '!A2</f>
        <v xml:space="preserve">51.366 (a)(2)(xxii) OBD tests where the MIL is not commanded on and no codes (DTCs) are stored by model year and vehicle type </v>
      </c>
      <c r="C26" s="219">
        <v>15</v>
      </c>
    </row>
    <row r="27" spans="1:23">
      <c r="B27" s="508" t="s">
        <v>130</v>
      </c>
      <c r="C27" s="509">
        <v>16</v>
      </c>
      <c r="D27" s="178"/>
      <c r="E27" s="178"/>
      <c r="F27" s="178"/>
      <c r="G27" s="178"/>
      <c r="H27" s="178"/>
      <c r="I27" s="178"/>
      <c r="J27" s="178"/>
      <c r="K27" s="178"/>
      <c r="L27" s="178"/>
    </row>
    <row r="28" spans="1:23">
      <c r="B28" s="508"/>
      <c r="C28" s="509"/>
      <c r="D28" s="178"/>
      <c r="E28" s="178"/>
      <c r="F28" s="178"/>
      <c r="G28" s="178"/>
      <c r="H28" s="178"/>
      <c r="I28" s="178"/>
      <c r="J28" s="178"/>
      <c r="K28" s="178"/>
      <c r="L28" s="178"/>
    </row>
    <row r="29" spans="1:23">
      <c r="B29" s="508" t="s">
        <v>131</v>
      </c>
      <c r="C29" s="509">
        <v>17</v>
      </c>
      <c r="D29" s="178"/>
      <c r="E29" s="178"/>
      <c r="F29" s="178"/>
      <c r="G29" s="178"/>
      <c r="H29" s="178"/>
      <c r="I29" s="178"/>
      <c r="J29" s="178"/>
      <c r="K29" s="178"/>
      <c r="L29" s="178"/>
      <c r="M29" s="178"/>
      <c r="N29" s="178"/>
      <c r="O29" s="178"/>
      <c r="P29" s="178"/>
      <c r="Q29" s="178"/>
      <c r="R29" s="178"/>
      <c r="S29" s="178"/>
      <c r="T29" s="178"/>
      <c r="U29" s="178"/>
      <c r="V29" s="178"/>
      <c r="W29" s="178"/>
    </row>
    <row r="30" spans="1:23">
      <c r="B30" s="508"/>
      <c r="C30" s="509"/>
      <c r="D30" s="178"/>
      <c r="E30" s="178"/>
      <c r="F30" s="178"/>
      <c r="G30" s="178"/>
      <c r="H30" s="178"/>
      <c r="I30" s="178"/>
      <c r="J30" s="178"/>
      <c r="K30" s="178"/>
      <c r="L30" s="178"/>
      <c r="M30" s="178"/>
      <c r="N30" s="178"/>
      <c r="O30" s="178"/>
      <c r="P30" s="178"/>
      <c r="Q30" s="178"/>
      <c r="R30" s="178"/>
      <c r="S30" s="178"/>
      <c r="T30" s="178"/>
      <c r="U30" s="178"/>
      <c r="V30" s="178"/>
      <c r="W30" s="178"/>
    </row>
    <row r="31" spans="1:23" s="3" customFormat="1">
      <c r="B31" s="293" t="s">
        <v>143</v>
      </c>
      <c r="C31" s="294">
        <v>18</v>
      </c>
    </row>
    <row r="32" spans="1:23">
      <c r="B32" s="249"/>
    </row>
    <row r="39" spans="2:2">
      <c r="B39" t="s">
        <v>48</v>
      </c>
    </row>
  </sheetData>
  <mergeCells count="4">
    <mergeCell ref="B27:B28"/>
    <mergeCell ref="C27:C28"/>
    <mergeCell ref="B29:B30"/>
    <mergeCell ref="C29:C30"/>
  </mergeCells>
  <phoneticPr fontId="0" type="noConversion"/>
  <hyperlinks>
    <hyperlink ref="B5" location="'(1) VINs with diesel'!Print_Area" display="'(1) VINs with diesel'!Print_Area"/>
    <hyperlink ref="B7" location="'(1)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i) Waivers'!Print_Area" display="'(2)(vi)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Table of Contents'!A1" display="Alternative OBD Tests"/>
  </hyperlinks>
  <pageMargins left="0.75" right="0.75" top="1" bottom="1" header="0.5" footer="0.5"/>
  <pageSetup scale="9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3"/>
  <sheetViews>
    <sheetView zoomScaleNormal="100" workbookViewId="0"/>
  </sheetViews>
  <sheetFormatPr defaultRowHeight="12.75"/>
  <cols>
    <col min="1" max="1" width="9.85546875" style="264" customWidth="1"/>
    <col min="2" max="2" width="12.28515625" style="264" customWidth="1"/>
    <col min="3" max="3" width="9.28515625" style="264" bestFit="1" customWidth="1"/>
    <col min="4" max="4" width="8.5703125" style="264" customWidth="1"/>
    <col min="5" max="5" width="7.7109375" style="264" customWidth="1"/>
    <col min="6" max="6" width="8" style="264" customWidth="1"/>
    <col min="7" max="7" width="9.28515625" style="264" customWidth="1"/>
    <col min="8" max="8" width="9.5703125" style="264" customWidth="1"/>
    <col min="9" max="9" width="15.140625" style="264" customWidth="1"/>
    <col min="10" max="10" width="9.140625" style="264" bestFit="1"/>
    <col min="11" max="16384" width="9.140625" style="264"/>
  </cols>
  <sheetData>
    <row r="1" spans="1:11" ht="18">
      <c r="A1" s="31" t="s">
        <v>165</v>
      </c>
    </row>
    <row r="2" spans="1:11" ht="12.75" customHeight="1">
      <c r="A2" s="265" t="s">
        <v>19</v>
      </c>
    </row>
    <row r="3" spans="1:11" ht="12.75" customHeight="1"/>
    <row r="4" spans="1:11">
      <c r="A4" s="519" t="s">
        <v>166</v>
      </c>
      <c r="B4" s="519"/>
      <c r="C4" s="519"/>
      <c r="D4" s="519"/>
      <c r="E4" s="519"/>
      <c r="F4" s="519"/>
      <c r="G4" s="519"/>
      <c r="H4" s="519"/>
      <c r="I4" s="519"/>
    </row>
    <row r="5" spans="1:11" ht="13.5" thickBot="1"/>
    <row r="6" spans="1:11" ht="12.75" customHeight="1">
      <c r="A6" s="510" t="s">
        <v>8</v>
      </c>
      <c r="B6" s="517" t="s">
        <v>116</v>
      </c>
      <c r="C6" s="518"/>
      <c r="D6" s="518"/>
      <c r="E6" s="514" t="s">
        <v>20</v>
      </c>
      <c r="F6" s="515"/>
      <c r="G6" s="515"/>
      <c r="H6" s="516"/>
      <c r="I6" s="512" t="s">
        <v>7</v>
      </c>
    </row>
    <row r="7" spans="1:11" ht="12.75" customHeight="1" thickBot="1">
      <c r="A7" s="511"/>
      <c r="B7" s="336" t="s">
        <v>13</v>
      </c>
      <c r="C7" s="333" t="s">
        <v>112</v>
      </c>
      <c r="D7" s="333" t="s">
        <v>114</v>
      </c>
      <c r="E7" s="332" t="s">
        <v>111</v>
      </c>
      <c r="F7" s="333" t="s">
        <v>113</v>
      </c>
      <c r="G7" s="333" t="s">
        <v>115</v>
      </c>
      <c r="H7" s="334" t="s">
        <v>122</v>
      </c>
      <c r="I7" s="513"/>
    </row>
    <row r="8" spans="1:11">
      <c r="A8" s="397">
        <v>1984</v>
      </c>
      <c r="B8" s="392"/>
      <c r="C8" s="393"/>
      <c r="D8" s="394"/>
      <c r="E8" s="424"/>
      <c r="F8" s="393"/>
      <c r="G8" s="393">
        <v>9</v>
      </c>
      <c r="H8" s="394">
        <v>248</v>
      </c>
      <c r="I8" s="406">
        <f>SUM(B8:H8)</f>
        <v>257</v>
      </c>
      <c r="K8" s="390"/>
    </row>
    <row r="9" spans="1:11">
      <c r="A9" s="335">
        <v>1985</v>
      </c>
      <c r="B9" s="395"/>
      <c r="C9" s="391"/>
      <c r="D9" s="396"/>
      <c r="E9" s="425"/>
      <c r="F9" s="391"/>
      <c r="G9" s="391">
        <v>23</v>
      </c>
      <c r="H9" s="396">
        <v>456</v>
      </c>
      <c r="I9" s="400">
        <f t="shared" ref="I9:I40" si="0">SUM(B9:H9)</f>
        <v>479</v>
      </c>
      <c r="K9" s="390"/>
    </row>
    <row r="10" spans="1:11">
      <c r="A10" s="335">
        <v>1986</v>
      </c>
      <c r="B10" s="395"/>
      <c r="C10" s="391"/>
      <c r="D10" s="396"/>
      <c r="E10" s="425"/>
      <c r="F10" s="391"/>
      <c r="G10" s="391">
        <v>43</v>
      </c>
      <c r="H10" s="396">
        <v>557</v>
      </c>
      <c r="I10" s="400">
        <f t="shared" si="0"/>
        <v>600</v>
      </c>
      <c r="K10" s="390"/>
    </row>
    <row r="11" spans="1:11">
      <c r="A11" s="335">
        <v>1987</v>
      </c>
      <c r="B11" s="395"/>
      <c r="C11" s="391"/>
      <c r="D11" s="396"/>
      <c r="E11" s="425"/>
      <c r="F11" s="391"/>
      <c r="G11" s="391">
        <v>55</v>
      </c>
      <c r="H11" s="396">
        <v>893</v>
      </c>
      <c r="I11" s="400">
        <f t="shared" si="0"/>
        <v>948</v>
      </c>
      <c r="K11" s="390"/>
    </row>
    <row r="12" spans="1:11">
      <c r="A12" s="335">
        <v>1988</v>
      </c>
      <c r="B12" s="395"/>
      <c r="C12" s="391"/>
      <c r="D12" s="396"/>
      <c r="E12" s="425"/>
      <c r="F12" s="391"/>
      <c r="G12" s="391">
        <v>51</v>
      </c>
      <c r="H12" s="396">
        <v>923</v>
      </c>
      <c r="I12" s="400">
        <f t="shared" si="0"/>
        <v>974</v>
      </c>
      <c r="K12" s="390"/>
    </row>
    <row r="13" spans="1:11">
      <c r="A13" s="335">
        <v>1989</v>
      </c>
      <c r="B13" s="395"/>
      <c r="C13" s="391"/>
      <c r="D13" s="396"/>
      <c r="E13" s="425"/>
      <c r="F13" s="391"/>
      <c r="G13" s="391">
        <v>55</v>
      </c>
      <c r="H13" s="396">
        <v>732</v>
      </c>
      <c r="I13" s="400">
        <f t="shared" si="0"/>
        <v>787</v>
      </c>
      <c r="K13" s="390"/>
    </row>
    <row r="14" spans="1:11">
      <c r="A14" s="335">
        <v>1990</v>
      </c>
      <c r="B14" s="395"/>
      <c r="C14" s="391"/>
      <c r="D14" s="396"/>
      <c r="E14" s="425"/>
      <c r="F14" s="391"/>
      <c r="G14" s="391">
        <v>36</v>
      </c>
      <c r="H14" s="396">
        <v>625</v>
      </c>
      <c r="I14" s="400">
        <f t="shared" si="0"/>
        <v>661</v>
      </c>
      <c r="K14" s="390"/>
    </row>
    <row r="15" spans="1:11">
      <c r="A15" s="335">
        <v>1991</v>
      </c>
      <c r="B15" s="395"/>
      <c r="C15" s="391"/>
      <c r="D15" s="396"/>
      <c r="E15" s="425"/>
      <c r="F15" s="391"/>
      <c r="G15" s="391">
        <v>35</v>
      </c>
      <c r="H15" s="396">
        <v>519</v>
      </c>
      <c r="I15" s="400">
        <f t="shared" si="0"/>
        <v>554</v>
      </c>
      <c r="K15" s="390"/>
    </row>
    <row r="16" spans="1:11">
      <c r="A16" s="335">
        <v>1992</v>
      </c>
      <c r="B16" s="395"/>
      <c r="C16" s="391"/>
      <c r="D16" s="396"/>
      <c r="E16" s="425"/>
      <c r="F16" s="391"/>
      <c r="G16" s="391">
        <v>38</v>
      </c>
      <c r="H16" s="396">
        <v>518</v>
      </c>
      <c r="I16" s="400">
        <f t="shared" si="0"/>
        <v>556</v>
      </c>
      <c r="K16" s="390"/>
    </row>
    <row r="17" spans="1:11">
      <c r="A17" s="335">
        <v>1993</v>
      </c>
      <c r="B17" s="395"/>
      <c r="C17" s="391"/>
      <c r="D17" s="396"/>
      <c r="E17" s="425"/>
      <c r="F17" s="391"/>
      <c r="G17" s="391">
        <v>88</v>
      </c>
      <c r="H17" s="396">
        <v>794</v>
      </c>
      <c r="I17" s="400">
        <f t="shared" si="0"/>
        <v>882</v>
      </c>
      <c r="K17" s="390"/>
    </row>
    <row r="18" spans="1:11">
      <c r="A18" s="335">
        <v>1994</v>
      </c>
      <c r="B18" s="395"/>
      <c r="C18" s="391"/>
      <c r="D18" s="396"/>
      <c r="E18" s="425"/>
      <c r="F18" s="391"/>
      <c r="G18" s="391">
        <v>169</v>
      </c>
      <c r="H18" s="396">
        <v>1147</v>
      </c>
      <c r="I18" s="400">
        <f t="shared" si="0"/>
        <v>1316</v>
      </c>
      <c r="K18" s="390"/>
    </row>
    <row r="19" spans="1:11">
      <c r="A19" s="335">
        <v>1995</v>
      </c>
      <c r="B19" s="395"/>
      <c r="C19" s="391"/>
      <c r="D19" s="396"/>
      <c r="E19" s="425"/>
      <c r="F19" s="391"/>
      <c r="G19" s="391">
        <v>220</v>
      </c>
      <c r="H19" s="396">
        <v>1932</v>
      </c>
      <c r="I19" s="400">
        <f t="shared" si="0"/>
        <v>2152</v>
      </c>
      <c r="K19" s="390"/>
    </row>
    <row r="20" spans="1:11">
      <c r="A20" s="335">
        <v>1996</v>
      </c>
      <c r="B20" s="395"/>
      <c r="C20" s="391"/>
      <c r="D20" s="396"/>
      <c r="E20" s="425"/>
      <c r="F20" s="391"/>
      <c r="G20" s="391">
        <v>240</v>
      </c>
      <c r="H20" s="396">
        <v>1534</v>
      </c>
      <c r="I20" s="400">
        <f t="shared" si="0"/>
        <v>1774</v>
      </c>
      <c r="K20" s="390"/>
    </row>
    <row r="21" spans="1:11">
      <c r="A21" s="335">
        <v>1997</v>
      </c>
      <c r="B21" s="395"/>
      <c r="C21" s="391"/>
      <c r="D21" s="396"/>
      <c r="E21" s="425"/>
      <c r="F21" s="391"/>
      <c r="G21" s="391">
        <v>507</v>
      </c>
      <c r="H21" s="396">
        <v>2113</v>
      </c>
      <c r="I21" s="400">
        <f t="shared" si="0"/>
        <v>2620</v>
      </c>
      <c r="K21" s="390"/>
    </row>
    <row r="22" spans="1:11">
      <c r="A22" s="335">
        <v>1998</v>
      </c>
      <c r="B22" s="395"/>
      <c r="C22" s="391"/>
      <c r="D22" s="396"/>
      <c r="E22" s="425"/>
      <c r="F22" s="391"/>
      <c r="G22" s="391">
        <v>211</v>
      </c>
      <c r="H22" s="396">
        <v>2276</v>
      </c>
      <c r="I22" s="400">
        <f t="shared" si="0"/>
        <v>2487</v>
      </c>
      <c r="K22" s="390"/>
    </row>
    <row r="23" spans="1:11">
      <c r="A23" s="335">
        <v>1999</v>
      </c>
      <c r="B23" s="395"/>
      <c r="C23" s="391"/>
      <c r="D23" s="396"/>
      <c r="E23" s="425"/>
      <c r="F23" s="391"/>
      <c r="G23" s="391">
        <v>703</v>
      </c>
      <c r="H23" s="396">
        <v>3311</v>
      </c>
      <c r="I23" s="400">
        <f t="shared" si="0"/>
        <v>4014</v>
      </c>
      <c r="K23" s="390"/>
    </row>
    <row r="24" spans="1:11" ht="12.75" customHeight="1">
      <c r="A24" s="335">
        <v>2000</v>
      </c>
      <c r="B24" s="395">
        <v>122277</v>
      </c>
      <c r="C24" s="391">
        <v>19845</v>
      </c>
      <c r="D24" s="396"/>
      <c r="E24" s="425">
        <v>248</v>
      </c>
      <c r="F24" s="391">
        <v>10</v>
      </c>
      <c r="G24" s="391">
        <v>693</v>
      </c>
      <c r="H24" s="396">
        <v>3889</v>
      </c>
      <c r="I24" s="400">
        <f t="shared" si="0"/>
        <v>146962</v>
      </c>
      <c r="K24" s="390"/>
    </row>
    <row r="25" spans="1:11">
      <c r="A25" s="335">
        <v>2001</v>
      </c>
      <c r="B25" s="395">
        <v>134879</v>
      </c>
      <c r="C25" s="391">
        <v>22370</v>
      </c>
      <c r="D25" s="396"/>
      <c r="E25" s="425">
        <v>214</v>
      </c>
      <c r="F25" s="391">
        <v>2</v>
      </c>
      <c r="G25" s="391">
        <v>774</v>
      </c>
      <c r="H25" s="396">
        <v>3635</v>
      </c>
      <c r="I25" s="400">
        <f t="shared" si="0"/>
        <v>161874</v>
      </c>
      <c r="K25" s="390"/>
    </row>
    <row r="26" spans="1:11">
      <c r="A26" s="335">
        <v>2002</v>
      </c>
      <c r="B26" s="395">
        <v>162504</v>
      </c>
      <c r="C26" s="391">
        <v>28880</v>
      </c>
      <c r="D26" s="396"/>
      <c r="E26" s="425">
        <v>379</v>
      </c>
      <c r="F26" s="391">
        <v>2</v>
      </c>
      <c r="G26" s="391">
        <v>842</v>
      </c>
      <c r="H26" s="396">
        <v>3286</v>
      </c>
      <c r="I26" s="400">
        <f t="shared" si="0"/>
        <v>195893</v>
      </c>
      <c r="K26" s="390"/>
    </row>
    <row r="27" spans="1:11">
      <c r="A27" s="335">
        <v>2003</v>
      </c>
      <c r="B27" s="395">
        <v>186615</v>
      </c>
      <c r="C27" s="391">
        <v>32989</v>
      </c>
      <c r="D27" s="396"/>
      <c r="E27" s="425">
        <v>449</v>
      </c>
      <c r="F27" s="391">
        <v>3</v>
      </c>
      <c r="G27" s="391">
        <v>816</v>
      </c>
      <c r="H27" s="396">
        <v>3342</v>
      </c>
      <c r="I27" s="400">
        <f t="shared" si="0"/>
        <v>224214</v>
      </c>
      <c r="K27" s="390"/>
    </row>
    <row r="28" spans="1:11">
      <c r="A28" s="335">
        <v>2004</v>
      </c>
      <c r="B28" s="395">
        <v>210829</v>
      </c>
      <c r="C28" s="391">
        <v>41298</v>
      </c>
      <c r="D28" s="396"/>
      <c r="E28" s="425">
        <v>173</v>
      </c>
      <c r="F28" s="391">
        <v>5</v>
      </c>
      <c r="G28" s="391">
        <v>1033</v>
      </c>
      <c r="H28" s="396">
        <v>4670</v>
      </c>
      <c r="I28" s="400">
        <f t="shared" si="0"/>
        <v>258008</v>
      </c>
      <c r="K28" s="390"/>
    </row>
    <row r="29" spans="1:11">
      <c r="A29" s="335">
        <v>2005</v>
      </c>
      <c r="B29" s="395">
        <v>229486</v>
      </c>
      <c r="C29" s="391">
        <v>39912</v>
      </c>
      <c r="D29" s="396"/>
      <c r="E29" s="425">
        <v>316</v>
      </c>
      <c r="F29" s="391">
        <v>10</v>
      </c>
      <c r="G29" s="391">
        <v>1783</v>
      </c>
      <c r="H29" s="396">
        <v>5608</v>
      </c>
      <c r="I29" s="400">
        <f t="shared" si="0"/>
        <v>277115</v>
      </c>
      <c r="K29" s="390"/>
    </row>
    <row r="30" spans="1:11">
      <c r="A30" s="335">
        <v>2006</v>
      </c>
      <c r="B30" s="395">
        <v>224213</v>
      </c>
      <c r="C30" s="391">
        <v>36605</v>
      </c>
      <c r="D30" s="396"/>
      <c r="E30" s="425">
        <v>306</v>
      </c>
      <c r="F30" s="391">
        <v>19</v>
      </c>
      <c r="G30" s="391">
        <v>2705</v>
      </c>
      <c r="H30" s="396">
        <v>5939</v>
      </c>
      <c r="I30" s="400">
        <f t="shared" si="0"/>
        <v>269787</v>
      </c>
      <c r="K30" s="390"/>
    </row>
    <row r="31" spans="1:11">
      <c r="A31" s="335">
        <v>2007</v>
      </c>
      <c r="B31" s="395">
        <v>244557</v>
      </c>
      <c r="C31" s="391">
        <v>35647</v>
      </c>
      <c r="D31" s="396"/>
      <c r="E31" s="425">
        <v>67</v>
      </c>
      <c r="F31" s="391">
        <v>21</v>
      </c>
      <c r="G31" s="391">
        <v>2492</v>
      </c>
      <c r="H31" s="396">
        <v>6738</v>
      </c>
      <c r="I31" s="400">
        <f t="shared" si="0"/>
        <v>289522</v>
      </c>
      <c r="K31" s="390"/>
    </row>
    <row r="32" spans="1:11">
      <c r="A32" s="335">
        <v>2008</v>
      </c>
      <c r="B32" s="395">
        <v>235966</v>
      </c>
      <c r="C32" s="391">
        <v>36592</v>
      </c>
      <c r="D32" s="396">
        <v>9983</v>
      </c>
      <c r="E32" s="425">
        <v>73</v>
      </c>
      <c r="F32" s="391">
        <v>11</v>
      </c>
      <c r="G32" s="391">
        <v>3080</v>
      </c>
      <c r="H32" s="396">
        <v>4064</v>
      </c>
      <c r="I32" s="400">
        <f t="shared" si="0"/>
        <v>289769</v>
      </c>
      <c r="K32" s="390"/>
    </row>
    <row r="33" spans="1:11">
      <c r="A33" s="335">
        <v>2009</v>
      </c>
      <c r="B33" s="395">
        <v>189279</v>
      </c>
      <c r="C33" s="391">
        <v>22476</v>
      </c>
      <c r="D33" s="396">
        <v>6432</v>
      </c>
      <c r="E33" s="425">
        <v>1064</v>
      </c>
      <c r="F33" s="391">
        <v>42</v>
      </c>
      <c r="G33" s="391">
        <v>1031</v>
      </c>
      <c r="H33" s="396">
        <v>3026</v>
      </c>
      <c r="I33" s="400">
        <f t="shared" si="0"/>
        <v>223350</v>
      </c>
      <c r="K33" s="390"/>
    </row>
    <row r="34" spans="1:11">
      <c r="A34" s="335">
        <v>2010</v>
      </c>
      <c r="B34" s="395">
        <v>231865</v>
      </c>
      <c r="C34" s="391">
        <v>32326</v>
      </c>
      <c r="D34" s="396">
        <v>5985</v>
      </c>
      <c r="E34" s="425">
        <v>2129</v>
      </c>
      <c r="F34" s="391">
        <v>66</v>
      </c>
      <c r="G34" s="391">
        <v>1070</v>
      </c>
      <c r="H34" s="396">
        <v>2940</v>
      </c>
      <c r="I34" s="400">
        <f t="shared" si="0"/>
        <v>276381</v>
      </c>
      <c r="K34" s="390"/>
    </row>
    <row r="35" spans="1:11">
      <c r="A35" s="335">
        <v>2011</v>
      </c>
      <c r="B35" s="395">
        <v>243759</v>
      </c>
      <c r="C35" s="391">
        <v>39335</v>
      </c>
      <c r="D35" s="396">
        <v>9633</v>
      </c>
      <c r="E35" s="425">
        <v>2246</v>
      </c>
      <c r="F35" s="391">
        <v>118</v>
      </c>
      <c r="G35" s="391">
        <v>2753</v>
      </c>
      <c r="H35" s="396">
        <v>3244</v>
      </c>
      <c r="I35" s="400">
        <f t="shared" si="0"/>
        <v>301088</v>
      </c>
      <c r="K35" s="390"/>
    </row>
    <row r="36" spans="1:11">
      <c r="A36" s="335">
        <v>2012</v>
      </c>
      <c r="B36" s="395">
        <v>259010</v>
      </c>
      <c r="C36" s="391">
        <v>36181</v>
      </c>
      <c r="D36" s="396">
        <v>9514</v>
      </c>
      <c r="E36" s="425">
        <v>2944</v>
      </c>
      <c r="F36" s="391">
        <v>145</v>
      </c>
      <c r="G36" s="391">
        <v>2286</v>
      </c>
      <c r="H36" s="396">
        <v>4929</v>
      </c>
      <c r="I36" s="400">
        <f t="shared" si="0"/>
        <v>315009</v>
      </c>
      <c r="K36" s="390"/>
    </row>
    <row r="37" spans="1:11">
      <c r="A37" s="335">
        <v>2013</v>
      </c>
      <c r="B37" s="395">
        <v>257702</v>
      </c>
      <c r="C37" s="391">
        <v>36847</v>
      </c>
      <c r="D37" s="396">
        <v>7903</v>
      </c>
      <c r="E37" s="425">
        <v>2659</v>
      </c>
      <c r="F37" s="391">
        <v>102</v>
      </c>
      <c r="G37" s="391">
        <v>1552</v>
      </c>
      <c r="H37" s="396">
        <v>4072</v>
      </c>
      <c r="I37" s="400">
        <f t="shared" si="0"/>
        <v>310837</v>
      </c>
      <c r="K37" s="390"/>
    </row>
    <row r="38" spans="1:11">
      <c r="A38" s="335">
        <v>2014</v>
      </c>
      <c r="B38" s="395">
        <v>59216</v>
      </c>
      <c r="C38" s="391">
        <v>8548</v>
      </c>
      <c r="D38" s="396">
        <v>1332</v>
      </c>
      <c r="E38" s="425">
        <v>835</v>
      </c>
      <c r="F38" s="391">
        <v>48</v>
      </c>
      <c r="G38" s="391">
        <v>313</v>
      </c>
      <c r="H38" s="396">
        <v>2448</v>
      </c>
      <c r="I38" s="400">
        <f t="shared" si="0"/>
        <v>72740</v>
      </c>
      <c r="K38" s="390"/>
    </row>
    <row r="39" spans="1:11" ht="13.5" thickBot="1">
      <c r="A39" s="335">
        <v>2015</v>
      </c>
      <c r="B39" s="403">
        <v>555</v>
      </c>
      <c r="C39" s="404">
        <v>53</v>
      </c>
      <c r="D39" s="405">
        <v>32</v>
      </c>
      <c r="E39" s="426">
        <v>4</v>
      </c>
      <c r="F39" s="404">
        <v>1</v>
      </c>
      <c r="G39" s="404">
        <v>28</v>
      </c>
      <c r="H39" s="405">
        <v>238</v>
      </c>
      <c r="I39" s="407">
        <f>SUM(B39:H39)</f>
        <v>911</v>
      </c>
      <c r="K39" s="390"/>
    </row>
    <row r="40" spans="1:11" ht="13.5" customHeight="1" thickBot="1">
      <c r="A40" s="320" t="s">
        <v>7</v>
      </c>
      <c r="B40" s="401">
        <f t="shared" ref="B40:H40" si="1">SUM(B8:B39)</f>
        <v>2992712</v>
      </c>
      <c r="C40" s="299">
        <f t="shared" si="1"/>
        <v>469904</v>
      </c>
      <c r="D40" s="402">
        <f t="shared" si="1"/>
        <v>50814</v>
      </c>
      <c r="E40" s="408">
        <f t="shared" si="1"/>
        <v>14106</v>
      </c>
      <c r="F40" s="299">
        <f t="shared" si="1"/>
        <v>605</v>
      </c>
      <c r="G40" s="299">
        <f t="shared" si="1"/>
        <v>25734</v>
      </c>
      <c r="H40" s="402">
        <f t="shared" si="1"/>
        <v>80646</v>
      </c>
      <c r="I40" s="337">
        <f t="shared" si="0"/>
        <v>3634521</v>
      </c>
      <c r="K40" s="390"/>
    </row>
    <row r="41" spans="1:11">
      <c r="A41" s="272"/>
      <c r="B41" s="273"/>
      <c r="C41" s="273"/>
      <c r="D41" s="273"/>
      <c r="E41" s="273"/>
      <c r="F41" s="423"/>
      <c r="G41" s="423"/>
      <c r="H41" s="423"/>
      <c r="I41" s="423"/>
      <c r="K41" s="390"/>
    </row>
    <row r="42" spans="1:11">
      <c r="A42" s="272"/>
      <c r="B42" s="273"/>
      <c r="C42" s="273"/>
      <c r="D42" s="273"/>
      <c r="E42" s="296"/>
      <c r="F42" s="296"/>
      <c r="G42" s="296"/>
      <c r="H42" s="296"/>
      <c r="I42" s="273" t="s">
        <v>48</v>
      </c>
      <c r="J42" s="273"/>
      <c r="K42" s="390"/>
    </row>
    <row r="43" spans="1:11">
      <c r="G43" s="390"/>
    </row>
    <row r="63" spans="4:8">
      <c r="D63" s="274"/>
      <c r="E63" s="223"/>
      <c r="F63" s="223"/>
      <c r="G63" s="223"/>
      <c r="H63" s="223"/>
    </row>
    <row r="67" spans="1:9" ht="12.75" customHeight="1">
      <c r="A67" s="275" t="s">
        <v>141</v>
      </c>
      <c r="B67" s="275" t="s">
        <v>133</v>
      </c>
    </row>
    <row r="68" spans="1:9">
      <c r="A68" s="3" t="s">
        <v>13</v>
      </c>
      <c r="B68" s="3" t="s">
        <v>134</v>
      </c>
    </row>
    <row r="69" spans="1:9">
      <c r="A69" s="3" t="s">
        <v>111</v>
      </c>
      <c r="B69" s="3" t="s">
        <v>135</v>
      </c>
    </row>
    <row r="70" spans="1:9">
      <c r="A70" s="3" t="s">
        <v>112</v>
      </c>
      <c r="B70" s="3" t="s">
        <v>136</v>
      </c>
    </row>
    <row r="71" spans="1:9" s="223" customFormat="1">
      <c r="A71" s="3" t="s">
        <v>113</v>
      </c>
      <c r="B71" s="3" t="s">
        <v>137</v>
      </c>
      <c r="C71" s="264"/>
      <c r="E71" s="264"/>
      <c r="F71" s="264"/>
      <c r="G71" s="264"/>
      <c r="H71" s="264"/>
      <c r="I71" s="264"/>
    </row>
    <row r="72" spans="1:9">
      <c r="A72" s="3" t="s">
        <v>114</v>
      </c>
      <c r="B72" s="3" t="s">
        <v>138</v>
      </c>
    </row>
    <row r="73" spans="1:9">
      <c r="A73" s="3" t="s">
        <v>115</v>
      </c>
      <c r="B73" s="3" t="s">
        <v>139</v>
      </c>
    </row>
    <row r="74" spans="1:9">
      <c r="A74" s="3" t="s">
        <v>122</v>
      </c>
      <c r="B74" s="3" t="s">
        <v>140</v>
      </c>
    </row>
    <row r="76" spans="1:9" ht="12.75" customHeight="1"/>
    <row r="83" spans="8:8">
      <c r="H83" s="314"/>
    </row>
  </sheetData>
  <mergeCells count="5">
    <mergeCell ref="A6:A7"/>
    <mergeCell ref="I6:I7"/>
    <mergeCell ref="E6:H6"/>
    <mergeCell ref="B6:D6"/>
    <mergeCell ref="A4:I4"/>
  </mergeCells>
  <phoneticPr fontId="1" type="noConversion"/>
  <pageMargins left="0.75" right="0.75" top="1" bottom="1" header="0.5" footer="0.5"/>
  <pageSetup scale="69" orientation="portrait" r:id="rId1"/>
  <headerFooter alignWithMargins="0">
    <oddFooter>&amp;C&amp;14B-&amp;P-4</oddFooter>
  </headerFooter>
  <ignoredErrors>
    <ignoredError sqref="I8:I3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77"/>
  <sheetViews>
    <sheetView zoomScaleNormal="100" workbookViewId="0"/>
  </sheetViews>
  <sheetFormatPr defaultRowHeight="12.75"/>
  <cols>
    <col min="1" max="1" width="10.42578125" style="264" customWidth="1"/>
    <col min="2" max="2" width="13.42578125" style="264" customWidth="1"/>
    <col min="3" max="3" width="10.5703125" style="264" customWidth="1"/>
    <col min="4" max="4" width="9.140625" style="264"/>
    <col min="5" max="8" width="8.5703125" style="264" customWidth="1"/>
    <col min="9" max="9" width="14.140625" style="264" customWidth="1"/>
    <col min="10" max="10" width="9.140625" style="264" bestFit="1"/>
    <col min="11" max="11" width="4.42578125" style="264" bestFit="1" customWidth="1"/>
    <col min="12" max="12" width="5.7109375" style="264" bestFit="1" customWidth="1"/>
    <col min="13" max="16384" width="9.140625" style="264"/>
  </cols>
  <sheetData>
    <row r="1" spans="1:12" ht="18">
      <c r="A1" s="31" t="s">
        <v>165</v>
      </c>
    </row>
    <row r="2" spans="1:12" ht="12.75" customHeight="1">
      <c r="A2" s="520" t="s">
        <v>132</v>
      </c>
      <c r="B2" s="520"/>
      <c r="C2" s="520"/>
      <c r="D2" s="520"/>
      <c r="E2" s="520"/>
      <c r="F2" s="520"/>
      <c r="G2" s="520"/>
      <c r="H2" s="520"/>
      <c r="I2" s="520"/>
      <c r="J2" s="520"/>
      <c r="K2" s="276"/>
      <c r="L2" s="276"/>
    </row>
    <row r="3" spans="1:12" ht="12.75" customHeight="1">
      <c r="A3" s="520"/>
      <c r="B3" s="520"/>
      <c r="C3" s="520"/>
      <c r="D3" s="520"/>
      <c r="E3" s="520"/>
      <c r="F3" s="520"/>
      <c r="G3" s="520"/>
      <c r="H3" s="520"/>
      <c r="I3" s="520"/>
      <c r="J3" s="520"/>
    </row>
    <row r="4" spans="1:12" ht="13.5" thickBot="1">
      <c r="I4" s="183"/>
      <c r="J4" s="183"/>
    </row>
    <row r="5" spans="1:12" ht="12.75" customHeight="1">
      <c r="A5" s="510" t="s">
        <v>8</v>
      </c>
      <c r="B5" s="524" t="s">
        <v>116</v>
      </c>
      <c r="C5" s="515"/>
      <c r="D5" s="521"/>
      <c r="E5" s="514" t="s">
        <v>20</v>
      </c>
      <c r="F5" s="515"/>
      <c r="G5" s="515"/>
      <c r="H5" s="521"/>
      <c r="I5" s="522" t="s">
        <v>7</v>
      </c>
    </row>
    <row r="6" spans="1:12" ht="12.75" customHeight="1" thickBot="1">
      <c r="A6" s="511"/>
      <c r="B6" s="336" t="s">
        <v>13</v>
      </c>
      <c r="C6" s="333" t="s">
        <v>112</v>
      </c>
      <c r="D6" s="339" t="s">
        <v>114</v>
      </c>
      <c r="E6" s="399" t="s">
        <v>111</v>
      </c>
      <c r="F6" s="398" t="s">
        <v>113</v>
      </c>
      <c r="G6" s="398" t="s">
        <v>115</v>
      </c>
      <c r="H6" s="414" t="s">
        <v>122</v>
      </c>
      <c r="I6" s="523"/>
      <c r="J6" s="241"/>
    </row>
    <row r="7" spans="1:12" ht="12.75" customHeight="1">
      <c r="A7" s="409">
        <v>1984</v>
      </c>
      <c r="B7" s="392"/>
      <c r="C7" s="393"/>
      <c r="D7" s="394"/>
      <c r="E7" s="424"/>
      <c r="F7" s="393"/>
      <c r="G7" s="393">
        <v>9</v>
      </c>
      <c r="H7" s="394">
        <v>250</v>
      </c>
      <c r="I7" s="410">
        <f>SUM(B7:H7)</f>
        <v>259</v>
      </c>
      <c r="J7" s="242"/>
    </row>
    <row r="8" spans="1:12">
      <c r="A8" s="327">
        <v>1985</v>
      </c>
      <c r="B8" s="395"/>
      <c r="C8" s="391"/>
      <c r="D8" s="396"/>
      <c r="E8" s="425"/>
      <c r="F8" s="391"/>
      <c r="G8" s="391">
        <v>24</v>
      </c>
      <c r="H8" s="396">
        <v>468</v>
      </c>
      <c r="I8" s="411">
        <f t="shared" ref="I8:I37" si="0">SUM(B8:H8)</f>
        <v>492</v>
      </c>
      <c r="J8" s="242"/>
    </row>
    <row r="9" spans="1:12">
      <c r="A9" s="327">
        <v>1986</v>
      </c>
      <c r="B9" s="395"/>
      <c r="C9" s="391"/>
      <c r="D9" s="396"/>
      <c r="E9" s="425"/>
      <c r="F9" s="391"/>
      <c r="G9" s="391">
        <v>43</v>
      </c>
      <c r="H9" s="396">
        <v>570</v>
      </c>
      <c r="I9" s="411">
        <f t="shared" si="0"/>
        <v>613</v>
      </c>
      <c r="J9" s="242"/>
    </row>
    <row r="10" spans="1:12">
      <c r="A10" s="327">
        <v>1987</v>
      </c>
      <c r="B10" s="395"/>
      <c r="C10" s="391"/>
      <c r="D10" s="396"/>
      <c r="E10" s="425"/>
      <c r="F10" s="391"/>
      <c r="G10" s="391">
        <v>55</v>
      </c>
      <c r="H10" s="396">
        <v>918</v>
      </c>
      <c r="I10" s="411">
        <f t="shared" si="0"/>
        <v>973</v>
      </c>
      <c r="J10" s="242"/>
    </row>
    <row r="11" spans="1:12">
      <c r="A11" s="327">
        <v>1988</v>
      </c>
      <c r="B11" s="395"/>
      <c r="C11" s="391"/>
      <c r="D11" s="396"/>
      <c r="E11" s="425"/>
      <c r="F11" s="391"/>
      <c r="G11" s="391">
        <v>54</v>
      </c>
      <c r="H11" s="396">
        <v>951</v>
      </c>
      <c r="I11" s="411">
        <f t="shared" si="0"/>
        <v>1005</v>
      </c>
      <c r="J11" s="242"/>
    </row>
    <row r="12" spans="1:12">
      <c r="A12" s="327">
        <v>1989</v>
      </c>
      <c r="B12" s="395"/>
      <c r="C12" s="391"/>
      <c r="D12" s="396"/>
      <c r="E12" s="425"/>
      <c r="F12" s="391"/>
      <c r="G12" s="391">
        <v>56</v>
      </c>
      <c r="H12" s="396">
        <v>752</v>
      </c>
      <c r="I12" s="411">
        <f t="shared" si="0"/>
        <v>808</v>
      </c>
      <c r="J12" s="242"/>
    </row>
    <row r="13" spans="1:12">
      <c r="A13" s="327">
        <v>1990</v>
      </c>
      <c r="B13" s="395"/>
      <c r="C13" s="391"/>
      <c r="D13" s="396"/>
      <c r="E13" s="425"/>
      <c r="F13" s="391"/>
      <c r="G13" s="391">
        <v>37</v>
      </c>
      <c r="H13" s="396">
        <v>642</v>
      </c>
      <c r="I13" s="411">
        <f t="shared" si="0"/>
        <v>679</v>
      </c>
      <c r="J13" s="242"/>
    </row>
    <row r="14" spans="1:12">
      <c r="A14" s="327">
        <v>1991</v>
      </c>
      <c r="B14" s="395"/>
      <c r="C14" s="391"/>
      <c r="D14" s="396"/>
      <c r="E14" s="425"/>
      <c r="F14" s="391"/>
      <c r="G14" s="391">
        <v>37</v>
      </c>
      <c r="H14" s="396">
        <v>541</v>
      </c>
      <c r="I14" s="411">
        <f t="shared" si="0"/>
        <v>578</v>
      </c>
      <c r="J14" s="242"/>
    </row>
    <row r="15" spans="1:12">
      <c r="A15" s="327">
        <v>1992</v>
      </c>
      <c r="B15" s="395"/>
      <c r="C15" s="391"/>
      <c r="D15" s="396"/>
      <c r="E15" s="425"/>
      <c r="F15" s="391"/>
      <c r="G15" s="391">
        <v>38</v>
      </c>
      <c r="H15" s="396">
        <v>525</v>
      </c>
      <c r="I15" s="411">
        <f t="shared" si="0"/>
        <v>563</v>
      </c>
      <c r="J15" s="242"/>
    </row>
    <row r="16" spans="1:12">
      <c r="A16" s="327">
        <v>1993</v>
      </c>
      <c r="B16" s="395"/>
      <c r="C16" s="391"/>
      <c r="D16" s="396"/>
      <c r="E16" s="425"/>
      <c r="F16" s="391"/>
      <c r="G16" s="391">
        <v>89</v>
      </c>
      <c r="H16" s="396">
        <v>816</v>
      </c>
      <c r="I16" s="411">
        <f t="shared" si="0"/>
        <v>905</v>
      </c>
      <c r="J16" s="242"/>
    </row>
    <row r="17" spans="1:12">
      <c r="A17" s="327">
        <v>1994</v>
      </c>
      <c r="B17" s="395"/>
      <c r="C17" s="391"/>
      <c r="D17" s="396"/>
      <c r="E17" s="425"/>
      <c r="F17" s="391"/>
      <c r="G17" s="391">
        <v>173</v>
      </c>
      <c r="H17" s="396">
        <v>1172</v>
      </c>
      <c r="I17" s="411">
        <f t="shared" si="0"/>
        <v>1345</v>
      </c>
      <c r="J17" s="242"/>
    </row>
    <row r="18" spans="1:12">
      <c r="A18" s="327">
        <v>1995</v>
      </c>
      <c r="B18" s="395"/>
      <c r="C18" s="391"/>
      <c r="D18" s="396"/>
      <c r="E18" s="425"/>
      <c r="F18" s="391"/>
      <c r="G18" s="391">
        <v>224</v>
      </c>
      <c r="H18" s="396">
        <v>1957</v>
      </c>
      <c r="I18" s="411">
        <f t="shared" si="0"/>
        <v>2181</v>
      </c>
      <c r="J18" s="242"/>
    </row>
    <row r="19" spans="1:12">
      <c r="A19" s="327">
        <v>1996</v>
      </c>
      <c r="B19" s="395"/>
      <c r="C19" s="391"/>
      <c r="D19" s="396"/>
      <c r="E19" s="425"/>
      <c r="F19" s="391"/>
      <c r="G19" s="391">
        <v>243</v>
      </c>
      <c r="H19" s="396">
        <v>1558</v>
      </c>
      <c r="I19" s="411">
        <f t="shared" si="0"/>
        <v>1801</v>
      </c>
      <c r="J19" s="242"/>
    </row>
    <row r="20" spans="1:12">
      <c r="A20" s="327">
        <v>1997</v>
      </c>
      <c r="B20" s="395"/>
      <c r="C20" s="391"/>
      <c r="D20" s="396"/>
      <c r="E20" s="425"/>
      <c r="F20" s="391"/>
      <c r="G20" s="391">
        <v>517</v>
      </c>
      <c r="H20" s="396">
        <v>2155</v>
      </c>
      <c r="I20" s="411">
        <f t="shared" si="0"/>
        <v>2672</v>
      </c>
      <c r="J20" s="242"/>
    </row>
    <row r="21" spans="1:12">
      <c r="A21" s="327">
        <v>1998</v>
      </c>
      <c r="B21" s="395"/>
      <c r="C21" s="391"/>
      <c r="D21" s="396"/>
      <c r="E21" s="425"/>
      <c r="F21" s="391"/>
      <c r="G21" s="391">
        <v>218</v>
      </c>
      <c r="H21" s="396">
        <v>2316</v>
      </c>
      <c r="I21" s="411">
        <f t="shared" si="0"/>
        <v>2534</v>
      </c>
      <c r="J21" s="242"/>
    </row>
    <row r="22" spans="1:12">
      <c r="A22" s="327">
        <v>1999</v>
      </c>
      <c r="B22" s="395"/>
      <c r="C22" s="391"/>
      <c r="D22" s="396"/>
      <c r="E22" s="425"/>
      <c r="F22" s="391"/>
      <c r="G22" s="391">
        <v>714</v>
      </c>
      <c r="H22" s="396">
        <v>3352</v>
      </c>
      <c r="I22" s="411">
        <f t="shared" si="0"/>
        <v>4066</v>
      </c>
      <c r="J22" s="242"/>
    </row>
    <row r="23" spans="1:12">
      <c r="A23" s="327">
        <v>2000</v>
      </c>
      <c r="B23" s="395">
        <v>136476</v>
      </c>
      <c r="C23" s="391">
        <v>22242</v>
      </c>
      <c r="D23" s="396"/>
      <c r="E23" s="425">
        <v>259</v>
      </c>
      <c r="F23" s="391">
        <v>11</v>
      </c>
      <c r="G23" s="391">
        <v>712</v>
      </c>
      <c r="H23" s="396">
        <v>3942</v>
      </c>
      <c r="I23" s="411">
        <f t="shared" si="0"/>
        <v>163642</v>
      </c>
      <c r="J23" s="242"/>
    </row>
    <row r="24" spans="1:12">
      <c r="A24" s="327">
        <v>2001</v>
      </c>
      <c r="B24" s="395">
        <v>155304</v>
      </c>
      <c r="C24" s="391">
        <v>26266</v>
      </c>
      <c r="D24" s="396"/>
      <c r="E24" s="425">
        <v>224</v>
      </c>
      <c r="F24" s="391">
        <v>3</v>
      </c>
      <c r="G24" s="391">
        <v>792</v>
      </c>
      <c r="H24" s="396">
        <v>3678</v>
      </c>
      <c r="I24" s="411">
        <f t="shared" si="0"/>
        <v>186267</v>
      </c>
      <c r="J24" s="242"/>
    </row>
    <row r="25" spans="1:12">
      <c r="A25" s="327">
        <v>2002</v>
      </c>
      <c r="B25" s="395">
        <v>181933</v>
      </c>
      <c r="C25" s="391">
        <v>32659</v>
      </c>
      <c r="D25" s="396"/>
      <c r="E25" s="425">
        <v>398</v>
      </c>
      <c r="F25" s="391">
        <v>2</v>
      </c>
      <c r="G25" s="391">
        <v>858</v>
      </c>
      <c r="H25" s="396">
        <v>3320</v>
      </c>
      <c r="I25" s="411">
        <f t="shared" si="0"/>
        <v>219170</v>
      </c>
      <c r="J25" s="242"/>
    </row>
    <row r="26" spans="1:12">
      <c r="A26" s="327">
        <v>2003</v>
      </c>
      <c r="B26" s="395">
        <v>204648</v>
      </c>
      <c r="C26" s="391">
        <v>36747</v>
      </c>
      <c r="D26" s="396"/>
      <c r="E26" s="425">
        <v>474</v>
      </c>
      <c r="F26" s="391">
        <v>3</v>
      </c>
      <c r="G26" s="391">
        <v>822</v>
      </c>
      <c r="H26" s="396">
        <v>3405</v>
      </c>
      <c r="I26" s="411">
        <f t="shared" si="0"/>
        <v>246099</v>
      </c>
      <c r="J26" s="242"/>
    </row>
    <row r="27" spans="1:12">
      <c r="A27" s="327">
        <v>2004</v>
      </c>
      <c r="B27" s="395">
        <v>226646</v>
      </c>
      <c r="C27" s="391">
        <v>45047</v>
      </c>
      <c r="D27" s="396"/>
      <c r="E27" s="425">
        <v>179</v>
      </c>
      <c r="F27" s="391">
        <v>5</v>
      </c>
      <c r="G27" s="391">
        <v>1045</v>
      </c>
      <c r="H27" s="396">
        <v>4762</v>
      </c>
      <c r="I27" s="411">
        <f t="shared" si="0"/>
        <v>277684</v>
      </c>
      <c r="J27" s="242"/>
    </row>
    <row r="28" spans="1:12">
      <c r="A28" s="327">
        <v>2005</v>
      </c>
      <c r="B28" s="395">
        <v>243984</v>
      </c>
      <c r="C28" s="391">
        <v>42899</v>
      </c>
      <c r="D28" s="396"/>
      <c r="E28" s="425">
        <v>329</v>
      </c>
      <c r="F28" s="391">
        <v>10</v>
      </c>
      <c r="G28" s="391">
        <v>1802</v>
      </c>
      <c r="H28" s="396">
        <v>5763</v>
      </c>
      <c r="I28" s="411">
        <f t="shared" si="0"/>
        <v>294787</v>
      </c>
      <c r="J28" s="242"/>
    </row>
    <row r="29" spans="1:12">
      <c r="A29" s="327">
        <v>2006</v>
      </c>
      <c r="B29" s="395">
        <v>235944</v>
      </c>
      <c r="C29" s="391">
        <v>38795</v>
      </c>
      <c r="D29" s="396"/>
      <c r="E29" s="425">
        <v>316</v>
      </c>
      <c r="F29" s="391">
        <v>19</v>
      </c>
      <c r="G29" s="391">
        <v>2714</v>
      </c>
      <c r="H29" s="396">
        <v>6083</v>
      </c>
      <c r="I29" s="411">
        <f t="shared" si="0"/>
        <v>283871</v>
      </c>
      <c r="J29" s="242"/>
      <c r="L29" s="314"/>
    </row>
    <row r="30" spans="1:12">
      <c r="A30" s="327">
        <v>2007</v>
      </c>
      <c r="B30" s="395">
        <v>253719</v>
      </c>
      <c r="C30" s="391">
        <v>37312</v>
      </c>
      <c r="D30" s="396"/>
      <c r="E30" s="425">
        <v>68</v>
      </c>
      <c r="F30" s="391">
        <v>23</v>
      </c>
      <c r="G30" s="391">
        <v>2738</v>
      </c>
      <c r="H30" s="396">
        <v>6891</v>
      </c>
      <c r="I30" s="411">
        <f t="shared" si="0"/>
        <v>300751</v>
      </c>
      <c r="J30" s="242"/>
    </row>
    <row r="31" spans="1:12">
      <c r="A31" s="327">
        <v>2008</v>
      </c>
      <c r="B31" s="395">
        <v>243087</v>
      </c>
      <c r="C31" s="391">
        <v>37987</v>
      </c>
      <c r="D31" s="396">
        <v>10619</v>
      </c>
      <c r="E31" s="425">
        <v>77</v>
      </c>
      <c r="F31" s="391">
        <v>13</v>
      </c>
      <c r="G31" s="391">
        <v>3369</v>
      </c>
      <c r="H31" s="396">
        <v>4161</v>
      </c>
      <c r="I31" s="411">
        <f t="shared" si="0"/>
        <v>299313</v>
      </c>
      <c r="J31" s="242"/>
    </row>
    <row r="32" spans="1:12">
      <c r="A32" s="327">
        <v>2009</v>
      </c>
      <c r="B32" s="395">
        <v>194220</v>
      </c>
      <c r="C32" s="391">
        <v>23205</v>
      </c>
      <c r="D32" s="396">
        <v>6900</v>
      </c>
      <c r="E32" s="425">
        <v>1178</v>
      </c>
      <c r="F32" s="391">
        <v>53</v>
      </c>
      <c r="G32" s="391">
        <v>1113</v>
      </c>
      <c r="H32" s="396">
        <v>3075</v>
      </c>
      <c r="I32" s="411">
        <f t="shared" si="0"/>
        <v>229744</v>
      </c>
      <c r="J32" s="242"/>
    </row>
    <row r="33" spans="1:12">
      <c r="A33" s="327">
        <v>2010</v>
      </c>
      <c r="B33" s="395">
        <v>236764</v>
      </c>
      <c r="C33" s="391">
        <v>33040</v>
      </c>
      <c r="D33" s="396">
        <v>6362</v>
      </c>
      <c r="E33" s="425">
        <v>2348</v>
      </c>
      <c r="F33" s="391">
        <v>78</v>
      </c>
      <c r="G33" s="391">
        <v>1200</v>
      </c>
      <c r="H33" s="396">
        <v>2955</v>
      </c>
      <c r="I33" s="411">
        <f t="shared" si="0"/>
        <v>282747</v>
      </c>
      <c r="J33" s="242"/>
    </row>
    <row r="34" spans="1:12">
      <c r="A34" s="327">
        <v>2011</v>
      </c>
      <c r="B34" s="395">
        <v>248664</v>
      </c>
      <c r="C34" s="391">
        <v>40060</v>
      </c>
      <c r="D34" s="396">
        <v>10072</v>
      </c>
      <c r="E34" s="425">
        <v>2438</v>
      </c>
      <c r="F34" s="391">
        <v>135</v>
      </c>
      <c r="G34" s="391">
        <v>3172</v>
      </c>
      <c r="H34" s="396">
        <v>3259</v>
      </c>
      <c r="I34" s="411">
        <f t="shared" si="0"/>
        <v>307800</v>
      </c>
      <c r="J34" s="242"/>
    </row>
    <row r="35" spans="1:12">
      <c r="A35" s="327">
        <v>2012</v>
      </c>
      <c r="B35" s="395">
        <v>262444</v>
      </c>
      <c r="C35" s="391">
        <v>36596</v>
      </c>
      <c r="D35" s="396">
        <v>9764</v>
      </c>
      <c r="E35" s="425">
        <v>3066</v>
      </c>
      <c r="F35" s="391">
        <v>149</v>
      </c>
      <c r="G35" s="391">
        <v>2480</v>
      </c>
      <c r="H35" s="396">
        <v>4941</v>
      </c>
      <c r="I35" s="411">
        <f t="shared" si="0"/>
        <v>319440</v>
      </c>
      <c r="J35" s="183"/>
    </row>
    <row r="36" spans="1:12">
      <c r="A36" s="327">
        <v>2013</v>
      </c>
      <c r="B36" s="395">
        <v>260506</v>
      </c>
      <c r="C36" s="391">
        <v>37281</v>
      </c>
      <c r="D36" s="396">
        <v>8089</v>
      </c>
      <c r="E36" s="425">
        <v>2727</v>
      </c>
      <c r="F36" s="391">
        <v>106</v>
      </c>
      <c r="G36" s="391">
        <v>1689</v>
      </c>
      <c r="H36" s="396">
        <v>4091</v>
      </c>
      <c r="I36" s="411">
        <f t="shared" si="0"/>
        <v>314489</v>
      </c>
      <c r="J36" s="183"/>
    </row>
    <row r="37" spans="1:12">
      <c r="A37" s="327">
        <v>2014</v>
      </c>
      <c r="B37" s="395">
        <v>60165</v>
      </c>
      <c r="C37" s="391">
        <v>8705</v>
      </c>
      <c r="D37" s="396">
        <v>1387</v>
      </c>
      <c r="E37" s="425">
        <v>893</v>
      </c>
      <c r="F37" s="391">
        <v>54</v>
      </c>
      <c r="G37" s="391">
        <v>345</v>
      </c>
      <c r="H37" s="396">
        <v>2457</v>
      </c>
      <c r="I37" s="411">
        <f t="shared" si="0"/>
        <v>74006</v>
      </c>
      <c r="J37" s="183"/>
    </row>
    <row r="38" spans="1:12" ht="13.5" thickBot="1">
      <c r="A38" s="338">
        <v>2015</v>
      </c>
      <c r="B38" s="403">
        <v>616</v>
      </c>
      <c r="C38" s="404">
        <v>60</v>
      </c>
      <c r="D38" s="405">
        <v>40</v>
      </c>
      <c r="E38" s="426">
        <v>5</v>
      </c>
      <c r="F38" s="404">
        <v>1</v>
      </c>
      <c r="G38" s="404">
        <v>34</v>
      </c>
      <c r="H38" s="405">
        <v>238</v>
      </c>
      <c r="I38" s="412">
        <f>SUM(B38:H38)</f>
        <v>994</v>
      </c>
      <c r="J38" s="183"/>
    </row>
    <row r="39" spans="1:12" ht="13.5" thickBot="1">
      <c r="A39" s="320" t="s">
        <v>7</v>
      </c>
      <c r="B39" s="303">
        <f t="shared" ref="B39:H39" si="1">SUM(B7:B38)</f>
        <v>3145120</v>
      </c>
      <c r="C39" s="271">
        <f t="shared" si="1"/>
        <v>498901</v>
      </c>
      <c r="D39" s="312">
        <f t="shared" si="1"/>
        <v>53233</v>
      </c>
      <c r="E39" s="297">
        <f t="shared" si="1"/>
        <v>14979</v>
      </c>
      <c r="F39" s="271">
        <f t="shared" si="1"/>
        <v>665</v>
      </c>
      <c r="G39" s="271">
        <f t="shared" si="1"/>
        <v>27416</v>
      </c>
      <c r="H39" s="312">
        <f t="shared" si="1"/>
        <v>81964</v>
      </c>
      <c r="I39" s="413">
        <f>SUM(B39:H39)</f>
        <v>3822278</v>
      </c>
    </row>
    <row r="41" spans="1:12" ht="12.75" customHeight="1"/>
    <row r="44" spans="1:12">
      <c r="L44" s="242"/>
    </row>
    <row r="45" spans="1:12">
      <c r="L45" s="242"/>
    </row>
    <row r="46" spans="1:12">
      <c r="L46" s="242"/>
    </row>
    <row r="61" ht="12.75" customHeight="1"/>
    <row r="66" spans="5:5">
      <c r="E66" s="314"/>
    </row>
    <row r="69" spans="5:5">
      <c r="E69" s="314"/>
    </row>
    <row r="74" spans="5:5" ht="12.75" customHeight="1"/>
    <row r="77" spans="5:5" ht="12.75" customHeight="1"/>
  </sheetData>
  <mergeCells count="5">
    <mergeCell ref="A2:J3"/>
    <mergeCell ref="A5:A6"/>
    <mergeCell ref="E5:H5"/>
    <mergeCell ref="I5:I6"/>
    <mergeCell ref="B5:D5"/>
  </mergeCells>
  <phoneticPr fontId="1" type="noConversion"/>
  <pageMargins left="0.75" right="0.75" top="1" bottom="1" header="0.5" footer="0.5"/>
  <pageSetup scale="84" orientation="portrait" r:id="rId1"/>
  <headerFooter alignWithMargins="0">
    <oddFooter>&amp;C&amp;14B-&amp;P-4</oddFooter>
  </headerFooter>
  <ignoredErrors>
    <ignoredError sqref="I7:I3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74"/>
  <sheetViews>
    <sheetView zoomScaleNormal="100" workbookViewId="0"/>
  </sheetViews>
  <sheetFormatPr defaultColWidth="9" defaultRowHeight="12.75"/>
  <cols>
    <col min="1" max="1" width="9.5703125" style="37" customWidth="1"/>
    <col min="2" max="2" width="8.85546875" style="37" customWidth="1"/>
    <col min="3" max="3" width="11.140625" style="37" bestFit="1" customWidth="1"/>
    <col min="4" max="4" width="7.5703125" style="37" customWidth="1"/>
    <col min="5" max="5" width="8.28515625" style="37" bestFit="1" customWidth="1"/>
    <col min="6" max="6" width="9.42578125" style="37" bestFit="1" customWidth="1"/>
    <col min="7" max="7" width="7.42578125" style="37" customWidth="1"/>
    <col min="8" max="8" width="7.85546875" style="37" bestFit="1" customWidth="1"/>
    <col min="9" max="9" width="8.5703125" style="37" bestFit="1" customWidth="1"/>
    <col min="10" max="11" width="7.28515625" style="37" customWidth="1"/>
    <col min="12" max="12" width="8" style="37" customWidth="1"/>
    <col min="13" max="13" width="7.28515625" style="37" customWidth="1"/>
    <col min="14" max="14" width="8" style="37" bestFit="1" customWidth="1"/>
    <col min="15" max="15" width="8.7109375" style="37" bestFit="1" customWidth="1"/>
    <col min="16" max="16" width="7.28515625" style="37" customWidth="1"/>
    <col min="17" max="17" width="7.85546875" style="37" bestFit="1" customWidth="1"/>
    <col min="18" max="18" width="8.5703125" style="37" bestFit="1" customWidth="1"/>
    <col min="19" max="19" width="7.28515625" style="37" bestFit="1" customWidth="1"/>
    <col min="20" max="20" width="10.5703125" style="37" bestFit="1" customWidth="1"/>
    <col min="21" max="21" width="12.42578125" style="37" customWidth="1"/>
    <col min="22" max="22" width="6.42578125" style="37" customWidth="1"/>
    <col min="23" max="23" width="7" style="37" customWidth="1"/>
    <col min="24" max="24" width="8.28515625" style="37" customWidth="1"/>
    <col min="25" max="25" width="7" style="37" customWidth="1"/>
    <col min="26" max="26" width="10.42578125" style="37" bestFit="1" customWidth="1"/>
    <col min="27" max="16384" width="9" style="37"/>
  </cols>
  <sheetData>
    <row r="1" spans="1:26" ht="26.25">
      <c r="A1" s="227" t="s">
        <v>165</v>
      </c>
      <c r="Y1" s="317"/>
    </row>
    <row r="2" spans="1:26" ht="18">
      <c r="A2" s="32" t="s">
        <v>182</v>
      </c>
      <c r="B2" s="33"/>
      <c r="C2" s="33"/>
      <c r="D2" s="33"/>
      <c r="E2" s="33"/>
      <c r="F2" s="33"/>
      <c r="G2" s="33"/>
      <c r="H2" s="33"/>
      <c r="I2" s="33"/>
      <c r="J2" s="33"/>
      <c r="K2" s="33"/>
      <c r="L2" s="33"/>
      <c r="M2" s="33"/>
      <c r="N2" s="33"/>
      <c r="O2" s="33"/>
      <c r="P2" s="33"/>
      <c r="Q2" s="33"/>
      <c r="R2" s="33"/>
      <c r="S2" s="33"/>
    </row>
    <row r="3" spans="1:26" ht="13.5" customHeight="1">
      <c r="A3" s="39"/>
      <c r="B3" s="33"/>
      <c r="C3" s="33"/>
      <c r="D3" s="33"/>
      <c r="E3" s="33"/>
      <c r="F3" s="33"/>
      <c r="G3" s="33"/>
      <c r="H3" s="33"/>
      <c r="I3" s="33"/>
      <c r="J3" s="33"/>
      <c r="K3" s="33"/>
      <c r="L3" s="33"/>
      <c r="M3" s="33"/>
      <c r="N3" s="33"/>
      <c r="O3" s="33"/>
      <c r="P3" s="33"/>
      <c r="Q3" s="33"/>
      <c r="R3" s="33"/>
      <c r="S3" s="33"/>
    </row>
    <row r="4" spans="1:26" ht="13.5" customHeight="1">
      <c r="A4" s="525" t="s">
        <v>183</v>
      </c>
      <c r="B4" s="526"/>
      <c r="C4" s="526"/>
      <c r="D4" s="526"/>
      <c r="E4" s="526"/>
      <c r="F4" s="526"/>
      <c r="G4" s="526"/>
      <c r="H4" s="526"/>
      <c r="I4" s="526"/>
      <c r="J4" s="526"/>
      <c r="K4" s="526"/>
      <c r="L4" s="526"/>
      <c r="M4" s="526"/>
      <c r="N4" s="526"/>
      <c r="O4" s="526"/>
      <c r="P4" s="526"/>
      <c r="Q4" s="526"/>
      <c r="R4" s="526"/>
      <c r="S4" s="526"/>
      <c r="T4" s="526"/>
      <c r="U4" s="526"/>
      <c r="V4" s="526"/>
      <c r="W4" s="526"/>
      <c r="X4" s="526"/>
      <c r="Y4" s="526"/>
      <c r="Z4" s="526"/>
    </row>
    <row r="5" spans="1:26" ht="13.5" customHeight="1">
      <c r="A5" s="526"/>
      <c r="B5" s="526"/>
      <c r="C5" s="526"/>
      <c r="D5" s="526"/>
      <c r="E5" s="526"/>
      <c r="F5" s="526"/>
      <c r="G5" s="526"/>
      <c r="H5" s="526"/>
      <c r="I5" s="526"/>
      <c r="J5" s="526"/>
      <c r="K5" s="526"/>
      <c r="L5" s="526"/>
      <c r="M5" s="526"/>
      <c r="N5" s="526"/>
      <c r="O5" s="526"/>
      <c r="P5" s="526"/>
      <c r="Q5" s="526"/>
      <c r="R5" s="526"/>
      <c r="S5" s="526"/>
      <c r="T5" s="526"/>
      <c r="U5" s="526"/>
      <c r="V5" s="526"/>
      <c r="W5" s="526"/>
      <c r="X5" s="526"/>
      <c r="Y5" s="526"/>
      <c r="Z5" s="526"/>
    </row>
    <row r="6" spans="1:26" ht="13.5" customHeight="1">
      <c r="A6" s="527"/>
      <c r="B6" s="527"/>
      <c r="C6" s="527"/>
      <c r="D6" s="527"/>
      <c r="E6" s="527"/>
      <c r="F6" s="527"/>
      <c r="G6" s="527"/>
      <c r="H6" s="527"/>
      <c r="I6" s="527"/>
      <c r="J6" s="527"/>
      <c r="K6" s="527"/>
      <c r="L6" s="527"/>
      <c r="M6" s="527"/>
      <c r="N6" s="527"/>
      <c r="O6" s="527"/>
      <c r="P6" s="527"/>
      <c r="Q6" s="527"/>
      <c r="R6" s="527"/>
      <c r="S6" s="527"/>
      <c r="T6" s="527"/>
      <c r="U6" s="527"/>
      <c r="V6" s="527"/>
      <c r="W6" s="527"/>
      <c r="X6" s="527"/>
      <c r="Y6" s="527"/>
      <c r="Z6" s="527"/>
    </row>
    <row r="7" spans="1:26" ht="13.5" customHeight="1" thickBot="1">
      <c r="A7" s="36" t="s">
        <v>48</v>
      </c>
      <c r="Y7" s="237"/>
      <c r="Z7" s="237"/>
    </row>
    <row r="8" spans="1:26" ht="15.75" customHeight="1" thickBot="1">
      <c r="A8" s="528" t="s">
        <v>8</v>
      </c>
      <c r="B8" s="530" t="s">
        <v>13</v>
      </c>
      <c r="C8" s="531"/>
      <c r="D8" s="532"/>
      <c r="E8" s="530" t="s">
        <v>112</v>
      </c>
      <c r="F8" s="531"/>
      <c r="G8" s="532"/>
      <c r="H8" s="530" t="s">
        <v>114</v>
      </c>
      <c r="I8" s="531"/>
      <c r="J8" s="532"/>
      <c r="K8" s="530" t="s">
        <v>111</v>
      </c>
      <c r="L8" s="531"/>
      <c r="M8" s="532"/>
      <c r="N8" s="530" t="s">
        <v>113</v>
      </c>
      <c r="O8" s="531"/>
      <c r="P8" s="532"/>
      <c r="Q8" s="530" t="s">
        <v>115</v>
      </c>
      <c r="R8" s="531"/>
      <c r="S8" s="532"/>
      <c r="T8" s="530" t="s">
        <v>7</v>
      </c>
      <c r="U8" s="531"/>
      <c r="V8" s="532"/>
      <c r="Y8" s="277"/>
      <c r="Z8" s="277"/>
    </row>
    <row r="9" spans="1:26" ht="27" customHeight="1" thickBot="1">
      <c r="A9" s="529"/>
      <c r="B9" s="260" t="s">
        <v>9</v>
      </c>
      <c r="C9" s="301" t="s">
        <v>10</v>
      </c>
      <c r="D9" s="261" t="s">
        <v>11</v>
      </c>
      <c r="E9" s="260" t="s">
        <v>9</v>
      </c>
      <c r="F9" s="301" t="s">
        <v>10</v>
      </c>
      <c r="G9" s="261" t="s">
        <v>11</v>
      </c>
      <c r="H9" s="260" t="s">
        <v>9</v>
      </c>
      <c r="I9" s="301" t="s">
        <v>10</v>
      </c>
      <c r="J9" s="261" t="s">
        <v>11</v>
      </c>
      <c r="K9" s="260" t="s">
        <v>9</v>
      </c>
      <c r="L9" s="301" t="s">
        <v>10</v>
      </c>
      <c r="M9" s="261" t="s">
        <v>11</v>
      </c>
      <c r="N9" s="260" t="s">
        <v>9</v>
      </c>
      <c r="O9" s="301" t="s">
        <v>10</v>
      </c>
      <c r="P9" s="261" t="s">
        <v>11</v>
      </c>
      <c r="Q9" s="260" t="s">
        <v>9</v>
      </c>
      <c r="R9" s="301" t="s">
        <v>10</v>
      </c>
      <c r="S9" s="261" t="s">
        <v>11</v>
      </c>
      <c r="T9" s="260" t="s">
        <v>9</v>
      </c>
      <c r="U9" s="301" t="s">
        <v>10</v>
      </c>
      <c r="V9" s="261" t="s">
        <v>11</v>
      </c>
      <c r="Y9" s="278"/>
      <c r="Z9" s="279"/>
    </row>
    <row r="10" spans="1:26">
      <c r="A10" s="340">
        <v>2000</v>
      </c>
      <c r="B10" s="342">
        <v>19555</v>
      </c>
      <c r="C10" s="343">
        <v>122277</v>
      </c>
      <c r="D10" s="326">
        <f t="shared" ref="D10:D25" si="0">IF(C10=0, "NA", B10/C10)</f>
        <v>0.15992377961513612</v>
      </c>
      <c r="E10" s="342">
        <v>3060</v>
      </c>
      <c r="F10" s="343">
        <v>19845</v>
      </c>
      <c r="G10" s="326">
        <f t="shared" ref="G10:G25" si="1">IF(F10=0, "NA", E10/F10)</f>
        <v>0.15419501133786848</v>
      </c>
      <c r="H10" s="342"/>
      <c r="I10" s="343"/>
      <c r="J10" s="326"/>
      <c r="K10" s="342">
        <v>23</v>
      </c>
      <c r="L10" s="343">
        <v>248</v>
      </c>
      <c r="M10" s="326">
        <f t="shared" ref="M10:M25" si="2">IF(L10=0, "NA", K10/L10)</f>
        <v>9.2741935483870969E-2</v>
      </c>
      <c r="N10" s="342">
        <v>1</v>
      </c>
      <c r="O10" s="343">
        <v>10</v>
      </c>
      <c r="P10" s="326">
        <f t="shared" ref="P10:P25" si="3">IF(O10=0, "NA", N10/O10)</f>
        <v>0.1</v>
      </c>
      <c r="Q10" s="342"/>
      <c r="R10" s="343"/>
      <c r="S10" s="326"/>
      <c r="T10" s="342">
        <f>SUM(Q10,N10,K10,H10,E10,B10)</f>
        <v>22639</v>
      </c>
      <c r="U10" s="343">
        <f>SUM(R10,O10,L10,I10,F10,C10)</f>
        <v>142380</v>
      </c>
      <c r="V10" s="326">
        <f>IF(U10=0, "NA", T10/U10)</f>
        <v>0.15900407360584351</v>
      </c>
    </row>
    <row r="11" spans="1:26">
      <c r="A11" s="340">
        <v>2001</v>
      </c>
      <c r="B11" s="344">
        <v>24567</v>
      </c>
      <c r="C11" s="341">
        <v>134879</v>
      </c>
      <c r="D11" s="325">
        <f t="shared" si="0"/>
        <v>0.18214103010846758</v>
      </c>
      <c r="E11" s="344">
        <v>4306</v>
      </c>
      <c r="F11" s="341">
        <v>22370</v>
      </c>
      <c r="G11" s="325">
        <f t="shared" si="1"/>
        <v>0.19248994188645507</v>
      </c>
      <c r="H11" s="344"/>
      <c r="I11" s="341"/>
      <c r="J11" s="325"/>
      <c r="K11" s="344">
        <v>15</v>
      </c>
      <c r="L11" s="341">
        <v>214</v>
      </c>
      <c r="M11" s="325">
        <f t="shared" si="2"/>
        <v>7.0093457943925228E-2</v>
      </c>
      <c r="N11" s="344">
        <v>2</v>
      </c>
      <c r="O11" s="341">
        <v>2</v>
      </c>
      <c r="P11" s="325">
        <f t="shared" si="3"/>
        <v>1</v>
      </c>
      <c r="Q11" s="344"/>
      <c r="R11" s="341"/>
      <c r="S11" s="325"/>
      <c r="T11" s="344">
        <f>SUM(Q11,N11,K11,H11,E11,B11)</f>
        <v>28890</v>
      </c>
      <c r="U11" s="341">
        <f>SUM(R11,O11,L11,I11,F11,C11)</f>
        <v>157465</v>
      </c>
      <c r="V11" s="325">
        <f>IF(U11=0, "NA", T11/U11)</f>
        <v>0.18346934239354779</v>
      </c>
    </row>
    <row r="12" spans="1:26">
      <c r="A12" s="340">
        <v>2002</v>
      </c>
      <c r="B12" s="344">
        <v>23414</v>
      </c>
      <c r="C12" s="341">
        <v>162504</v>
      </c>
      <c r="D12" s="325">
        <f t="shared" si="0"/>
        <v>0.1440826071973613</v>
      </c>
      <c r="E12" s="344">
        <v>4179</v>
      </c>
      <c r="F12" s="341">
        <v>28880</v>
      </c>
      <c r="G12" s="325">
        <f t="shared" si="1"/>
        <v>0.14470221606648198</v>
      </c>
      <c r="H12" s="344"/>
      <c r="I12" s="341"/>
      <c r="J12" s="325"/>
      <c r="K12" s="344">
        <v>24</v>
      </c>
      <c r="L12" s="341">
        <v>379</v>
      </c>
      <c r="M12" s="325">
        <f t="shared" si="2"/>
        <v>6.3324538258575203E-2</v>
      </c>
      <c r="N12" s="344">
        <v>0</v>
      </c>
      <c r="O12" s="341">
        <v>2</v>
      </c>
      <c r="P12" s="325">
        <f t="shared" si="3"/>
        <v>0</v>
      </c>
      <c r="Q12" s="344"/>
      <c r="R12" s="341"/>
      <c r="S12" s="325"/>
      <c r="T12" s="344">
        <f t="shared" ref="T12:T25" si="4">SUM(Q12,N12,K12,H12,E12,B12)</f>
        <v>27617</v>
      </c>
      <c r="U12" s="341">
        <f t="shared" ref="U12:U25" si="5">SUM(R12,O12,L12,I12,F12,C12)</f>
        <v>191765</v>
      </c>
      <c r="V12" s="325">
        <f t="shared" ref="V12:V25" si="6">IF(U12=0, "NA", T12/U12)</f>
        <v>0.14401480979323653</v>
      </c>
    </row>
    <row r="13" spans="1:26">
      <c r="A13" s="340">
        <v>2003</v>
      </c>
      <c r="B13" s="344">
        <v>21540</v>
      </c>
      <c r="C13" s="341">
        <v>186615</v>
      </c>
      <c r="D13" s="325">
        <f t="shared" si="0"/>
        <v>0.11542480507997749</v>
      </c>
      <c r="E13" s="344">
        <v>4201</v>
      </c>
      <c r="F13" s="341">
        <v>32989</v>
      </c>
      <c r="G13" s="325">
        <f t="shared" si="1"/>
        <v>0.12734547879596228</v>
      </c>
      <c r="H13" s="344"/>
      <c r="I13" s="341"/>
      <c r="J13" s="325"/>
      <c r="K13" s="344">
        <v>31</v>
      </c>
      <c r="L13" s="341">
        <v>449</v>
      </c>
      <c r="M13" s="325">
        <f t="shared" si="2"/>
        <v>6.9042316258351888E-2</v>
      </c>
      <c r="N13" s="344">
        <v>0</v>
      </c>
      <c r="O13" s="341">
        <v>3</v>
      </c>
      <c r="P13" s="325">
        <f t="shared" si="3"/>
        <v>0</v>
      </c>
      <c r="Q13" s="344"/>
      <c r="R13" s="341"/>
      <c r="S13" s="325"/>
      <c r="T13" s="344">
        <f t="shared" si="4"/>
        <v>25772</v>
      </c>
      <c r="U13" s="341">
        <f t="shared" si="5"/>
        <v>220056</v>
      </c>
      <c r="V13" s="325">
        <f t="shared" si="6"/>
        <v>0.11711564329079871</v>
      </c>
    </row>
    <row r="14" spans="1:26">
      <c r="A14" s="340">
        <v>2004</v>
      </c>
      <c r="B14" s="344">
        <v>18841</v>
      </c>
      <c r="C14" s="341">
        <v>210829</v>
      </c>
      <c r="D14" s="325">
        <f t="shared" si="0"/>
        <v>8.9366263654430844E-2</v>
      </c>
      <c r="E14" s="344">
        <v>4165</v>
      </c>
      <c r="F14" s="341">
        <v>41298</v>
      </c>
      <c r="G14" s="325">
        <f t="shared" si="1"/>
        <v>0.10085234151774905</v>
      </c>
      <c r="H14" s="344"/>
      <c r="I14" s="341"/>
      <c r="J14" s="325"/>
      <c r="K14" s="344">
        <v>11</v>
      </c>
      <c r="L14" s="341">
        <v>173</v>
      </c>
      <c r="M14" s="325">
        <f t="shared" si="2"/>
        <v>6.358381502890173E-2</v>
      </c>
      <c r="N14" s="344">
        <v>0</v>
      </c>
      <c r="O14" s="341">
        <v>5</v>
      </c>
      <c r="P14" s="325">
        <f t="shared" si="3"/>
        <v>0</v>
      </c>
      <c r="Q14" s="344"/>
      <c r="R14" s="341"/>
      <c r="S14" s="325"/>
      <c r="T14" s="344">
        <f t="shared" si="4"/>
        <v>23017</v>
      </c>
      <c r="U14" s="341">
        <f t="shared" si="5"/>
        <v>252305</v>
      </c>
      <c r="V14" s="325">
        <f t="shared" si="6"/>
        <v>9.1226888091793662E-2</v>
      </c>
    </row>
    <row r="15" spans="1:26">
      <c r="A15" s="340">
        <v>2005</v>
      </c>
      <c r="B15" s="344">
        <v>16887</v>
      </c>
      <c r="C15" s="341">
        <v>229486</v>
      </c>
      <c r="D15" s="325">
        <f t="shared" si="0"/>
        <v>7.3586188264207833E-2</v>
      </c>
      <c r="E15" s="344">
        <v>3267</v>
      </c>
      <c r="F15" s="341">
        <v>39912</v>
      </c>
      <c r="G15" s="325">
        <f t="shared" si="1"/>
        <v>8.1855081178592901E-2</v>
      </c>
      <c r="H15" s="344"/>
      <c r="I15" s="341"/>
      <c r="J15" s="325"/>
      <c r="K15" s="344">
        <v>20</v>
      </c>
      <c r="L15" s="341">
        <v>316</v>
      </c>
      <c r="M15" s="325">
        <f t="shared" si="2"/>
        <v>6.3291139240506333E-2</v>
      </c>
      <c r="N15" s="344">
        <v>0</v>
      </c>
      <c r="O15" s="341">
        <v>10</v>
      </c>
      <c r="P15" s="325">
        <f t="shared" si="3"/>
        <v>0</v>
      </c>
      <c r="Q15" s="344"/>
      <c r="R15" s="341"/>
      <c r="S15" s="325"/>
      <c r="T15" s="344">
        <f t="shared" si="4"/>
        <v>20174</v>
      </c>
      <c r="U15" s="341">
        <f t="shared" si="5"/>
        <v>269724</v>
      </c>
      <c r="V15" s="325">
        <f t="shared" si="6"/>
        <v>7.4794975604692199E-2</v>
      </c>
    </row>
    <row r="16" spans="1:26">
      <c r="A16" s="340">
        <v>2006</v>
      </c>
      <c r="B16" s="344">
        <v>13594</v>
      </c>
      <c r="C16" s="341">
        <v>224213</v>
      </c>
      <c r="D16" s="325">
        <f t="shared" si="0"/>
        <v>6.062984751107206E-2</v>
      </c>
      <c r="E16" s="344">
        <v>2444</v>
      </c>
      <c r="F16" s="341">
        <v>36605</v>
      </c>
      <c r="G16" s="325">
        <f t="shared" si="1"/>
        <v>6.6766835131812599E-2</v>
      </c>
      <c r="H16" s="344"/>
      <c r="I16" s="341"/>
      <c r="J16" s="325"/>
      <c r="K16" s="344">
        <v>13</v>
      </c>
      <c r="L16" s="341">
        <v>306</v>
      </c>
      <c r="M16" s="325">
        <f t="shared" si="2"/>
        <v>4.2483660130718956E-2</v>
      </c>
      <c r="N16" s="344">
        <v>0</v>
      </c>
      <c r="O16" s="341">
        <v>19</v>
      </c>
      <c r="P16" s="325">
        <f t="shared" si="3"/>
        <v>0</v>
      </c>
      <c r="Q16" s="344"/>
      <c r="R16" s="341"/>
      <c r="S16" s="325"/>
      <c r="T16" s="344">
        <f t="shared" si="4"/>
        <v>16051</v>
      </c>
      <c r="U16" s="341">
        <f t="shared" si="5"/>
        <v>261143</v>
      </c>
      <c r="V16" s="325">
        <f t="shared" si="6"/>
        <v>6.1464408389273313E-2</v>
      </c>
    </row>
    <row r="17" spans="1:26">
      <c r="A17" s="340">
        <v>2007</v>
      </c>
      <c r="B17" s="344">
        <v>10466</v>
      </c>
      <c r="C17" s="341">
        <v>244557</v>
      </c>
      <c r="D17" s="325">
        <f t="shared" si="0"/>
        <v>4.2795749048279132E-2</v>
      </c>
      <c r="E17" s="344">
        <v>1836</v>
      </c>
      <c r="F17" s="341">
        <v>35647</v>
      </c>
      <c r="G17" s="325">
        <f t="shared" si="1"/>
        <v>5.150503548685724E-2</v>
      </c>
      <c r="H17" s="344"/>
      <c r="I17" s="341"/>
      <c r="J17" s="325"/>
      <c r="K17" s="344">
        <v>2</v>
      </c>
      <c r="L17" s="341">
        <v>67</v>
      </c>
      <c r="M17" s="325">
        <f t="shared" si="2"/>
        <v>2.9850746268656716E-2</v>
      </c>
      <c r="N17" s="344">
        <v>3</v>
      </c>
      <c r="O17" s="341">
        <v>21</v>
      </c>
      <c r="P17" s="325">
        <f t="shared" si="3"/>
        <v>0.14285714285714285</v>
      </c>
      <c r="Q17" s="344">
        <v>286</v>
      </c>
      <c r="R17" s="341">
        <v>2492</v>
      </c>
      <c r="S17" s="325">
        <f t="shared" ref="S17:S25" si="7">IF(R17=0, "NA", Q17/R17)</f>
        <v>0.11476725521669343</v>
      </c>
      <c r="T17" s="344">
        <f t="shared" si="4"/>
        <v>12593</v>
      </c>
      <c r="U17" s="341">
        <f t="shared" si="5"/>
        <v>282784</v>
      </c>
      <c r="V17" s="325">
        <f t="shared" si="6"/>
        <v>4.4532222473690167E-2</v>
      </c>
    </row>
    <row r="18" spans="1:26">
      <c r="A18" s="340">
        <v>2008</v>
      </c>
      <c r="B18" s="344">
        <v>7918</v>
      </c>
      <c r="C18" s="341">
        <v>235966</v>
      </c>
      <c r="D18" s="325">
        <f t="shared" si="0"/>
        <v>3.3555681750760701E-2</v>
      </c>
      <c r="E18" s="344">
        <v>1470</v>
      </c>
      <c r="F18" s="341">
        <v>36592</v>
      </c>
      <c r="G18" s="325">
        <f t="shared" si="1"/>
        <v>4.0172715347616968E-2</v>
      </c>
      <c r="H18" s="344">
        <v>690</v>
      </c>
      <c r="I18" s="341">
        <v>9983</v>
      </c>
      <c r="J18" s="325">
        <f t="shared" ref="J18:J25" si="8">IF(I18=0, "NA", H18/I18)</f>
        <v>6.9117499749574277E-2</v>
      </c>
      <c r="K18" s="344">
        <v>5</v>
      </c>
      <c r="L18" s="341">
        <v>73</v>
      </c>
      <c r="M18" s="325">
        <f t="shared" si="2"/>
        <v>6.8493150684931503E-2</v>
      </c>
      <c r="N18" s="344">
        <v>1</v>
      </c>
      <c r="O18" s="341">
        <v>11</v>
      </c>
      <c r="P18" s="325">
        <f t="shared" si="3"/>
        <v>9.0909090909090912E-2</v>
      </c>
      <c r="Q18" s="344">
        <v>352</v>
      </c>
      <c r="R18" s="341">
        <v>3080</v>
      </c>
      <c r="S18" s="325">
        <f t="shared" si="7"/>
        <v>0.11428571428571428</v>
      </c>
      <c r="T18" s="344">
        <f t="shared" si="4"/>
        <v>10436</v>
      </c>
      <c r="U18" s="341">
        <f t="shared" si="5"/>
        <v>285705</v>
      </c>
      <c r="V18" s="325">
        <f t="shared" si="6"/>
        <v>3.6527187133581843E-2</v>
      </c>
    </row>
    <row r="19" spans="1:26">
      <c r="A19" s="340">
        <v>2009</v>
      </c>
      <c r="B19" s="344">
        <v>5208</v>
      </c>
      <c r="C19" s="341">
        <v>189279</v>
      </c>
      <c r="D19" s="325">
        <f t="shared" si="0"/>
        <v>2.7514938265734708E-2</v>
      </c>
      <c r="E19" s="344">
        <v>717</v>
      </c>
      <c r="F19" s="341">
        <v>22476</v>
      </c>
      <c r="G19" s="325">
        <f t="shared" si="1"/>
        <v>3.1900694073678591E-2</v>
      </c>
      <c r="H19" s="344">
        <v>477</v>
      </c>
      <c r="I19" s="341">
        <v>6432</v>
      </c>
      <c r="J19" s="325">
        <f t="shared" si="8"/>
        <v>7.4160447761194029E-2</v>
      </c>
      <c r="K19" s="344">
        <v>122</v>
      </c>
      <c r="L19" s="341">
        <v>1064</v>
      </c>
      <c r="M19" s="325">
        <f t="shared" si="2"/>
        <v>0.11466165413533834</v>
      </c>
      <c r="N19" s="344">
        <v>6</v>
      </c>
      <c r="O19" s="341">
        <v>42</v>
      </c>
      <c r="P19" s="325">
        <f t="shared" si="3"/>
        <v>0.14285714285714285</v>
      </c>
      <c r="Q19" s="344">
        <v>95</v>
      </c>
      <c r="R19" s="341">
        <v>1031</v>
      </c>
      <c r="S19" s="325">
        <f t="shared" si="7"/>
        <v>9.2143549951503395E-2</v>
      </c>
      <c r="T19" s="344">
        <f t="shared" si="4"/>
        <v>6625</v>
      </c>
      <c r="U19" s="341">
        <f t="shared" si="5"/>
        <v>220324</v>
      </c>
      <c r="V19" s="325">
        <f t="shared" si="6"/>
        <v>3.0069352408271455E-2</v>
      </c>
    </row>
    <row r="20" spans="1:26">
      <c r="A20" s="340">
        <v>2010</v>
      </c>
      <c r="B20" s="344">
        <v>5063</v>
      </c>
      <c r="C20" s="341">
        <v>231865</v>
      </c>
      <c r="D20" s="325">
        <f t="shared" si="0"/>
        <v>2.1835982144782523E-2</v>
      </c>
      <c r="E20" s="344">
        <v>742</v>
      </c>
      <c r="F20" s="341">
        <v>32326</v>
      </c>
      <c r="G20" s="325">
        <f t="shared" si="1"/>
        <v>2.2953659592897357E-2</v>
      </c>
      <c r="H20" s="344">
        <v>368</v>
      </c>
      <c r="I20" s="341">
        <v>5985</v>
      </c>
      <c r="J20" s="325">
        <f t="shared" si="8"/>
        <v>6.1487050960735173E-2</v>
      </c>
      <c r="K20" s="344">
        <v>207</v>
      </c>
      <c r="L20" s="341">
        <v>2129</v>
      </c>
      <c r="M20" s="325">
        <f t="shared" si="2"/>
        <v>9.7228745890089244E-2</v>
      </c>
      <c r="N20" s="344">
        <v>11</v>
      </c>
      <c r="O20" s="341">
        <v>66</v>
      </c>
      <c r="P20" s="325">
        <f t="shared" si="3"/>
        <v>0.16666666666666666</v>
      </c>
      <c r="Q20" s="344">
        <v>112</v>
      </c>
      <c r="R20" s="341">
        <v>1070</v>
      </c>
      <c r="S20" s="325">
        <f t="shared" si="7"/>
        <v>0.10467289719626169</v>
      </c>
      <c r="T20" s="344">
        <f t="shared" si="4"/>
        <v>6503</v>
      </c>
      <c r="U20" s="341">
        <f t="shared" si="5"/>
        <v>273441</v>
      </c>
      <c r="V20" s="325">
        <f t="shared" si="6"/>
        <v>2.3782095589176457E-2</v>
      </c>
    </row>
    <row r="21" spans="1:26">
      <c r="A21" s="340">
        <v>2011</v>
      </c>
      <c r="B21" s="344">
        <v>4960</v>
      </c>
      <c r="C21" s="341">
        <v>243759</v>
      </c>
      <c r="D21" s="325">
        <f t="shared" si="0"/>
        <v>2.0347966639180502E-2</v>
      </c>
      <c r="E21" s="344">
        <v>712</v>
      </c>
      <c r="F21" s="341">
        <v>39335</v>
      </c>
      <c r="G21" s="325">
        <f t="shared" si="1"/>
        <v>1.8100927926782764E-2</v>
      </c>
      <c r="H21" s="344">
        <v>454</v>
      </c>
      <c r="I21" s="341">
        <v>9633</v>
      </c>
      <c r="J21" s="325">
        <f t="shared" si="8"/>
        <v>4.7129658465690852E-2</v>
      </c>
      <c r="K21" s="344">
        <v>174</v>
      </c>
      <c r="L21" s="341">
        <v>2246</v>
      </c>
      <c r="M21" s="325">
        <f t="shared" si="2"/>
        <v>7.7471059661620656E-2</v>
      </c>
      <c r="N21" s="344">
        <v>13</v>
      </c>
      <c r="O21" s="341">
        <v>118</v>
      </c>
      <c r="P21" s="325">
        <f t="shared" si="3"/>
        <v>0.11016949152542373</v>
      </c>
      <c r="Q21" s="344">
        <v>392</v>
      </c>
      <c r="R21" s="341">
        <v>2753</v>
      </c>
      <c r="S21" s="325">
        <f t="shared" si="7"/>
        <v>0.14239011986923356</v>
      </c>
      <c r="T21" s="344">
        <f t="shared" si="4"/>
        <v>6705</v>
      </c>
      <c r="U21" s="341">
        <f t="shared" si="5"/>
        <v>297844</v>
      </c>
      <c r="V21" s="325">
        <f t="shared" si="6"/>
        <v>2.25117846926579E-2</v>
      </c>
    </row>
    <row r="22" spans="1:26">
      <c r="A22" s="340">
        <v>2012</v>
      </c>
      <c r="B22" s="344">
        <v>3499</v>
      </c>
      <c r="C22" s="341">
        <v>259010</v>
      </c>
      <c r="D22" s="325">
        <f t="shared" si="0"/>
        <v>1.350913092158604E-2</v>
      </c>
      <c r="E22" s="344">
        <v>416</v>
      </c>
      <c r="F22" s="341">
        <v>36181</v>
      </c>
      <c r="G22" s="325">
        <f t="shared" si="1"/>
        <v>1.149774743649982E-2</v>
      </c>
      <c r="H22" s="344">
        <v>251</v>
      </c>
      <c r="I22" s="341">
        <v>9514</v>
      </c>
      <c r="J22" s="325">
        <f t="shared" si="8"/>
        <v>2.6382173638848015E-2</v>
      </c>
      <c r="K22" s="344">
        <v>126</v>
      </c>
      <c r="L22" s="341">
        <v>2944</v>
      </c>
      <c r="M22" s="325">
        <f t="shared" si="2"/>
        <v>4.2798913043478264E-2</v>
      </c>
      <c r="N22" s="344">
        <v>5</v>
      </c>
      <c r="O22" s="341">
        <v>145</v>
      </c>
      <c r="P22" s="325">
        <f t="shared" si="3"/>
        <v>3.4482758620689655E-2</v>
      </c>
      <c r="Q22" s="344">
        <v>186</v>
      </c>
      <c r="R22" s="341">
        <v>2286</v>
      </c>
      <c r="S22" s="325">
        <f t="shared" si="7"/>
        <v>8.1364829396325458E-2</v>
      </c>
      <c r="T22" s="344">
        <f t="shared" si="4"/>
        <v>4483</v>
      </c>
      <c r="U22" s="341">
        <f t="shared" si="5"/>
        <v>310080</v>
      </c>
      <c r="V22" s="325">
        <f t="shared" si="6"/>
        <v>1.4457559339525285E-2</v>
      </c>
    </row>
    <row r="23" spans="1:26">
      <c r="A23" s="340">
        <v>2013</v>
      </c>
      <c r="B23" s="344">
        <v>2744</v>
      </c>
      <c r="C23" s="341">
        <v>257702</v>
      </c>
      <c r="D23" s="325">
        <f t="shared" si="0"/>
        <v>1.0647957718605211E-2</v>
      </c>
      <c r="E23" s="344">
        <v>413</v>
      </c>
      <c r="F23" s="341">
        <v>36847</v>
      </c>
      <c r="G23" s="325">
        <f t="shared" si="1"/>
        <v>1.1208510869270225E-2</v>
      </c>
      <c r="H23" s="344">
        <v>198</v>
      </c>
      <c r="I23" s="341">
        <v>7903</v>
      </c>
      <c r="J23" s="325">
        <f t="shared" si="8"/>
        <v>2.5053777046691129E-2</v>
      </c>
      <c r="K23" s="344">
        <v>67</v>
      </c>
      <c r="L23" s="341">
        <v>2659</v>
      </c>
      <c r="M23" s="325">
        <f t="shared" si="2"/>
        <v>2.5197442647611885E-2</v>
      </c>
      <c r="N23" s="344">
        <v>3</v>
      </c>
      <c r="O23" s="341">
        <v>102</v>
      </c>
      <c r="P23" s="325">
        <f t="shared" si="3"/>
        <v>2.9411764705882353E-2</v>
      </c>
      <c r="Q23" s="344">
        <v>125</v>
      </c>
      <c r="R23" s="341">
        <v>1552</v>
      </c>
      <c r="S23" s="325">
        <f t="shared" si="7"/>
        <v>8.0541237113402067E-2</v>
      </c>
      <c r="T23" s="344">
        <f t="shared" si="4"/>
        <v>3550</v>
      </c>
      <c r="U23" s="341">
        <f t="shared" si="5"/>
        <v>306765</v>
      </c>
      <c r="V23" s="325">
        <f t="shared" si="6"/>
        <v>1.1572376248920184E-2</v>
      </c>
    </row>
    <row r="24" spans="1:26">
      <c r="A24" s="340">
        <v>2014</v>
      </c>
      <c r="B24" s="344">
        <v>971</v>
      </c>
      <c r="C24" s="341">
        <v>59216</v>
      </c>
      <c r="D24" s="325">
        <f t="shared" si="0"/>
        <v>1.6397595244528506E-2</v>
      </c>
      <c r="E24" s="344">
        <v>171</v>
      </c>
      <c r="F24" s="341">
        <v>8548</v>
      </c>
      <c r="G24" s="325">
        <f t="shared" si="1"/>
        <v>2.0004679457182966E-2</v>
      </c>
      <c r="H24" s="344">
        <v>56</v>
      </c>
      <c r="I24" s="341">
        <v>1332</v>
      </c>
      <c r="J24" s="325">
        <f t="shared" si="8"/>
        <v>4.2042042042042045E-2</v>
      </c>
      <c r="K24" s="344">
        <v>57</v>
      </c>
      <c r="L24" s="341">
        <v>835</v>
      </c>
      <c r="M24" s="325">
        <f t="shared" si="2"/>
        <v>6.8263473053892215E-2</v>
      </c>
      <c r="N24" s="344">
        <v>6</v>
      </c>
      <c r="O24" s="341">
        <v>48</v>
      </c>
      <c r="P24" s="325">
        <f t="shared" si="3"/>
        <v>0.125</v>
      </c>
      <c r="Q24" s="344">
        <v>40</v>
      </c>
      <c r="R24" s="341">
        <v>313</v>
      </c>
      <c r="S24" s="325">
        <f t="shared" si="7"/>
        <v>0.12779552715654952</v>
      </c>
      <c r="T24" s="344">
        <f t="shared" si="4"/>
        <v>1301</v>
      </c>
      <c r="U24" s="341">
        <f t="shared" si="5"/>
        <v>70292</v>
      </c>
      <c r="V24" s="325">
        <f t="shared" si="6"/>
        <v>1.8508507369259658E-2</v>
      </c>
    </row>
    <row r="25" spans="1:26" ht="13.5" thickBot="1">
      <c r="A25" s="345">
        <v>2015</v>
      </c>
      <c r="B25" s="347">
        <v>67</v>
      </c>
      <c r="C25" s="346">
        <v>555</v>
      </c>
      <c r="D25" s="329">
        <f t="shared" si="0"/>
        <v>0.12072072072072072</v>
      </c>
      <c r="E25" s="347">
        <v>5</v>
      </c>
      <c r="F25" s="346">
        <v>53</v>
      </c>
      <c r="G25" s="329">
        <f t="shared" si="1"/>
        <v>9.4339622641509441E-2</v>
      </c>
      <c r="H25" s="347">
        <v>7</v>
      </c>
      <c r="I25" s="346">
        <v>32</v>
      </c>
      <c r="J25" s="329">
        <f t="shared" si="8"/>
        <v>0.21875</v>
      </c>
      <c r="K25" s="347">
        <v>2</v>
      </c>
      <c r="L25" s="346">
        <v>4</v>
      </c>
      <c r="M25" s="329">
        <f t="shared" si="2"/>
        <v>0.5</v>
      </c>
      <c r="N25" s="347">
        <v>0</v>
      </c>
      <c r="O25" s="346">
        <v>1</v>
      </c>
      <c r="P25" s="329">
        <f t="shared" si="3"/>
        <v>0</v>
      </c>
      <c r="Q25" s="347">
        <v>7</v>
      </c>
      <c r="R25" s="346">
        <v>28</v>
      </c>
      <c r="S25" s="329">
        <f t="shared" si="7"/>
        <v>0.25</v>
      </c>
      <c r="T25" s="347">
        <f t="shared" si="4"/>
        <v>88</v>
      </c>
      <c r="U25" s="346">
        <f t="shared" si="5"/>
        <v>673</v>
      </c>
      <c r="V25" s="329">
        <f t="shared" si="6"/>
        <v>0.13075780089153047</v>
      </c>
    </row>
    <row r="26" spans="1:26" ht="13.5" thickBot="1">
      <c r="A26" s="285" t="s">
        <v>7</v>
      </c>
      <c r="B26" s="115">
        <f>SUM(B10:B25)</f>
        <v>179294</v>
      </c>
      <c r="C26" s="169">
        <f>SUM(C10:C25)</f>
        <v>2992712</v>
      </c>
      <c r="D26" s="42">
        <f>B26/C26</f>
        <v>5.9910208533263475E-2</v>
      </c>
      <c r="E26" s="115">
        <f>SUM(E10:E25)</f>
        <v>32104</v>
      </c>
      <c r="F26" s="169">
        <f>SUM(F10:F25)</f>
        <v>469904</v>
      </c>
      <c r="G26" s="42">
        <f>E26/F26</f>
        <v>6.8320337771119205E-2</v>
      </c>
      <c r="H26" s="115">
        <f>SUM(H10:H25)</f>
        <v>2501</v>
      </c>
      <c r="I26" s="169">
        <f>SUM(I10:I25)</f>
        <v>50814</v>
      </c>
      <c r="J26" s="42">
        <f>H26/I26</f>
        <v>4.9218719250600229E-2</v>
      </c>
      <c r="K26" s="115">
        <f>SUM(K10:K25)</f>
        <v>899</v>
      </c>
      <c r="L26" s="169">
        <f>SUM(L10:L25)</f>
        <v>14106</v>
      </c>
      <c r="M26" s="42">
        <f>K26/L26</f>
        <v>6.373174535658585E-2</v>
      </c>
      <c r="N26" s="115">
        <f>SUM(N10:N25)</f>
        <v>51</v>
      </c>
      <c r="O26" s="169">
        <f>SUM(O10:O25)</f>
        <v>605</v>
      </c>
      <c r="P26" s="42">
        <f>N26/O26</f>
        <v>8.4297520661157019E-2</v>
      </c>
      <c r="Q26" s="115">
        <f>SUM(Q10:Q25)</f>
        <v>1595</v>
      </c>
      <c r="R26" s="169">
        <f>SUM(R10:R25)</f>
        <v>14605</v>
      </c>
      <c r="S26" s="42">
        <f>Q26/R26</f>
        <v>0.10920917494008901</v>
      </c>
      <c r="T26" s="115">
        <f>SUM(T10:T25)</f>
        <v>216444</v>
      </c>
      <c r="U26" s="169">
        <f>SUM(U10:U25)</f>
        <v>3542746</v>
      </c>
      <c r="V26" s="42">
        <f>T26/U26</f>
        <v>6.1094981124811092E-2</v>
      </c>
    </row>
    <row r="27" spans="1:26">
      <c r="A27" s="298"/>
      <c r="B27" s="250"/>
      <c r="C27" s="250"/>
      <c r="D27" s="255"/>
      <c r="E27" s="250"/>
      <c r="F27" s="250"/>
      <c r="G27" s="255"/>
      <c r="H27" s="250"/>
      <c r="I27" s="250"/>
      <c r="J27" s="255"/>
      <c r="K27" s="250"/>
      <c r="L27" s="250"/>
      <c r="M27" s="255"/>
      <c r="N27" s="250"/>
      <c r="O27" s="250"/>
      <c r="P27" s="255"/>
      <c r="Q27" s="250"/>
      <c r="R27" s="250"/>
      <c r="S27" s="255"/>
      <c r="T27" s="250"/>
      <c r="U27" s="250"/>
      <c r="V27" s="255"/>
      <c r="Z27" s="250"/>
    </row>
    <row r="28" spans="1:26" ht="12.75" customHeight="1">
      <c r="A28" s="181"/>
      <c r="L28" s="280"/>
      <c r="M28" s="280"/>
      <c r="Q28" s="280"/>
      <c r="R28" s="280"/>
    </row>
    <row r="29" spans="1:26" ht="12.75" customHeight="1">
      <c r="T29" s="237"/>
      <c r="U29" s="237"/>
      <c r="V29" s="237"/>
      <c r="W29" s="237"/>
      <c r="X29" s="237"/>
      <c r="Y29" s="237"/>
    </row>
    <row r="30" spans="1:26" ht="12.75" customHeight="1">
      <c r="Z30" s="237"/>
    </row>
    <row r="31" spans="1:26" ht="12.75" customHeight="1">
      <c r="Z31" s="237"/>
    </row>
    <row r="32" spans="1:26" ht="12.75" customHeight="1">
      <c r="Z32" s="237"/>
    </row>
    <row r="33" spans="26:26" ht="12.75" customHeight="1">
      <c r="Z33" s="237"/>
    </row>
    <row r="34" spans="26:26" ht="12.75" customHeight="1">
      <c r="Z34" s="237"/>
    </row>
    <row r="35" spans="26:26" ht="12.75" customHeight="1">
      <c r="Z35" s="237"/>
    </row>
    <row r="36" spans="26:26" ht="12.75" customHeight="1">
      <c r="Z36" s="237"/>
    </row>
    <row r="37" spans="26:26" ht="12.75" customHeight="1">
      <c r="Z37" s="237"/>
    </row>
    <row r="38" spans="26:26" ht="12.75" customHeight="1">
      <c r="Z38" s="237"/>
    </row>
    <row r="39" spans="26:26" ht="12.75" customHeight="1">
      <c r="Z39" s="237"/>
    </row>
    <row r="40" spans="26:26" ht="12.75" customHeight="1">
      <c r="Z40" s="237"/>
    </row>
    <row r="41" spans="26:26" ht="12.75" customHeight="1">
      <c r="Z41" s="237"/>
    </row>
    <row r="42" spans="26:26">
      <c r="Z42" s="237"/>
    </row>
    <row r="43" spans="26:26">
      <c r="Z43" s="237"/>
    </row>
    <row r="44" spans="26:26">
      <c r="Z44" s="237"/>
    </row>
    <row r="45" spans="26:26">
      <c r="Z45" s="237"/>
    </row>
    <row r="46" spans="26:26">
      <c r="Z46" s="237"/>
    </row>
    <row r="47" spans="26:26">
      <c r="Z47" s="237"/>
    </row>
    <row r="48" spans="26:26">
      <c r="Z48" s="237"/>
    </row>
    <row r="49" spans="26:26">
      <c r="Z49" s="237"/>
    </row>
    <row r="50" spans="26:26" ht="12.75" customHeight="1">
      <c r="Z50" s="237"/>
    </row>
    <row r="51" spans="26:26" ht="12.75" customHeight="1">
      <c r="Z51" s="237"/>
    </row>
    <row r="52" spans="26:26" ht="12.75" customHeight="1">
      <c r="Z52" s="237"/>
    </row>
    <row r="53" spans="26:26" ht="12.75" customHeight="1">
      <c r="Z53" s="237"/>
    </row>
    <row r="54" spans="26:26" ht="12.75" customHeight="1">
      <c r="Z54" s="237"/>
    </row>
    <row r="55" spans="26:26" ht="12.75" customHeight="1">
      <c r="Z55" s="237"/>
    </row>
    <row r="56" spans="26:26" ht="12.75" customHeight="1">
      <c r="Z56" s="237"/>
    </row>
    <row r="57" spans="26:26" ht="12.75" customHeight="1">
      <c r="Z57" s="237"/>
    </row>
    <row r="58" spans="26:26" ht="12.75" customHeight="1">
      <c r="Z58" s="237"/>
    </row>
    <row r="59" spans="26:26" ht="12.75" customHeight="1">
      <c r="Z59" s="237"/>
    </row>
    <row r="60" spans="26:26" ht="12.75" customHeight="1">
      <c r="Z60" s="237"/>
    </row>
    <row r="61" spans="26:26" ht="12.75" customHeight="1">
      <c r="Z61" s="237"/>
    </row>
    <row r="62" spans="26:26" ht="12.75" customHeight="1"/>
    <row r="63" spans="26:26" ht="12.75" customHeight="1"/>
    <row r="64" spans="26: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0">
    <mergeCell ref="A4:Z5"/>
    <mergeCell ref="A6:Z6"/>
    <mergeCell ref="A8:A9"/>
    <mergeCell ref="N8:P8"/>
    <mergeCell ref="Q8:S8"/>
    <mergeCell ref="T8:V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P30"/>
  <sheetViews>
    <sheetView topLeftCell="A19" zoomScale="75" workbookViewId="0">
      <selection activeCell="B32" sqref="B32"/>
    </sheetView>
  </sheetViews>
  <sheetFormatPr defaultRowHeight="12.75"/>
  <cols>
    <col min="2" max="2" width="10.28515625" bestFit="1" customWidth="1"/>
    <col min="3" max="3" width="11.28515625" bestFit="1" customWidth="1"/>
    <col min="4" max="4" width="9.28515625" bestFit="1" customWidth="1"/>
    <col min="5" max="6" width="10.28515625" bestFit="1" customWidth="1"/>
    <col min="7" max="8" width="11.28515625" bestFit="1" customWidth="1"/>
    <col min="9" max="9" width="12.85546875" bestFit="1" customWidth="1"/>
    <col min="10" max="10" width="10.140625" customWidth="1"/>
    <col min="11" max="11" width="9.28515625" bestFit="1" customWidth="1"/>
    <col min="12" max="13" width="10.28515625" bestFit="1" customWidth="1"/>
    <col min="14" max="14" width="11.28515625" bestFit="1" customWidth="1"/>
    <col min="15" max="15" width="12.85546875" bestFit="1" customWidth="1"/>
    <col min="16" max="16" width="10.28515625" bestFit="1" customWidth="1"/>
  </cols>
  <sheetData>
    <row r="4" spans="1:16">
      <c r="A4" s="14"/>
      <c r="B4" s="533" t="s">
        <v>33</v>
      </c>
      <c r="C4" s="533"/>
      <c r="D4" s="533" t="s">
        <v>31</v>
      </c>
      <c r="E4" s="533"/>
      <c r="F4" s="533" t="s">
        <v>32</v>
      </c>
      <c r="G4" s="533"/>
      <c r="H4" s="533" t="s">
        <v>35</v>
      </c>
      <c r="I4" s="533"/>
      <c r="J4" s="533"/>
      <c r="K4" s="533" t="s">
        <v>36</v>
      </c>
      <c r="L4" s="533"/>
      <c r="M4" s="533"/>
      <c r="N4" s="533" t="s">
        <v>37</v>
      </c>
      <c r="O4" s="533"/>
      <c r="P4" s="533"/>
    </row>
    <row r="5" spans="1:16">
      <c r="A5" s="14"/>
      <c r="B5" s="15" t="s">
        <v>29</v>
      </c>
      <c r="C5" s="15" t="s">
        <v>30</v>
      </c>
      <c r="D5" s="15" t="s">
        <v>29</v>
      </c>
      <c r="E5" s="15" t="s">
        <v>30</v>
      </c>
      <c r="F5" s="15" t="s">
        <v>29</v>
      </c>
      <c r="G5" s="15" t="s">
        <v>30</v>
      </c>
      <c r="H5" s="15" t="s">
        <v>29</v>
      </c>
      <c r="I5" s="15" t="s">
        <v>30</v>
      </c>
      <c r="J5" s="15" t="s">
        <v>38</v>
      </c>
      <c r="K5" s="15" t="s">
        <v>29</v>
      </c>
      <c r="L5" s="15" t="s">
        <v>30</v>
      </c>
      <c r="M5" s="15" t="s">
        <v>38</v>
      </c>
      <c r="N5" s="15" t="s">
        <v>29</v>
      </c>
      <c r="O5" s="15" t="s">
        <v>30</v>
      </c>
      <c r="P5" s="26" t="s">
        <v>39</v>
      </c>
    </row>
    <row r="6" spans="1:16">
      <c r="A6" s="13">
        <v>1984</v>
      </c>
      <c r="B6" s="16" t="e">
        <f>#REF!</f>
        <v>#REF!</v>
      </c>
      <c r="C6" s="16" t="e">
        <f>#REF!</f>
        <v>#REF!</v>
      </c>
      <c r="D6" s="16" t="e">
        <f>#REF!</f>
        <v>#REF!</v>
      </c>
      <c r="E6" s="16" t="e">
        <f>#REF!</f>
        <v>#REF!</v>
      </c>
      <c r="F6" s="16"/>
      <c r="G6" s="16"/>
      <c r="H6" s="17" t="e">
        <f>B6+D6+F6</f>
        <v>#REF!</v>
      </c>
      <c r="I6" s="17" t="e">
        <f>C6+E6+G6</f>
        <v>#REF!</v>
      </c>
      <c r="J6" s="18" t="e">
        <f>H6/I6</f>
        <v>#REF!</v>
      </c>
      <c r="K6" s="16" t="e">
        <f>#REF!</f>
        <v>#REF!</v>
      </c>
      <c r="L6" s="16" t="e">
        <f>#REF!</f>
        <v>#REF!</v>
      </c>
      <c r="M6" s="18" t="e">
        <f t="shared" ref="M6:M17" si="0">K6/L6</f>
        <v>#REF!</v>
      </c>
      <c r="N6" s="17" t="e">
        <f t="shared" ref="N6:N17" si="1">H6+K6</f>
        <v>#REF!</v>
      </c>
      <c r="O6" s="17" t="e">
        <f t="shared" ref="O6:O17" si="2">I6+L6</f>
        <v>#REF!</v>
      </c>
      <c r="P6" s="18" t="e">
        <f t="shared" ref="P6:P17" si="3">N6/O6</f>
        <v>#REF!</v>
      </c>
    </row>
    <row r="7" spans="1:16">
      <c r="A7" s="13">
        <v>1985</v>
      </c>
      <c r="B7" s="16" t="e">
        <f>#REF!</f>
        <v>#REF!</v>
      </c>
      <c r="C7" s="16" t="e">
        <f>#REF!</f>
        <v>#REF!</v>
      </c>
      <c r="D7" s="16" t="e">
        <f>#REF!</f>
        <v>#REF!</v>
      </c>
      <c r="E7" s="16" t="e">
        <f>#REF!</f>
        <v>#REF!</v>
      </c>
      <c r="F7" s="16"/>
      <c r="G7" s="16"/>
      <c r="H7" s="17" t="e">
        <f t="shared" ref="H7:H17" si="4">B7+D7+F7</f>
        <v>#REF!</v>
      </c>
      <c r="I7" s="17" t="e">
        <f t="shared" ref="I7:I17" si="5">C7+E7+G7</f>
        <v>#REF!</v>
      </c>
      <c r="J7" s="18" t="e">
        <f t="shared" ref="J7:J17" si="6">H7/I7</f>
        <v>#REF!</v>
      </c>
      <c r="K7" s="16" t="e">
        <f>#REF!</f>
        <v>#REF!</v>
      </c>
      <c r="L7" s="16" t="e">
        <f>#REF!</f>
        <v>#REF!</v>
      </c>
      <c r="M7" s="18" t="e">
        <f t="shared" si="0"/>
        <v>#REF!</v>
      </c>
      <c r="N7" s="17" t="e">
        <f t="shared" si="1"/>
        <v>#REF!</v>
      </c>
      <c r="O7" s="17" t="e">
        <f t="shared" si="2"/>
        <v>#REF!</v>
      </c>
      <c r="P7" s="18" t="e">
        <f t="shared" si="3"/>
        <v>#REF!</v>
      </c>
    </row>
    <row r="8" spans="1:16">
      <c r="A8" s="13">
        <v>1986</v>
      </c>
      <c r="B8" s="16" t="e">
        <f>#REF!</f>
        <v>#REF!</v>
      </c>
      <c r="C8" s="16" t="e">
        <f>#REF!</f>
        <v>#REF!</v>
      </c>
      <c r="D8" s="16" t="e">
        <f>#REF!</f>
        <v>#REF!</v>
      </c>
      <c r="E8" s="16" t="e">
        <f>#REF!</f>
        <v>#REF!</v>
      </c>
      <c r="F8" s="16"/>
      <c r="G8" s="16"/>
      <c r="H8" s="17" t="e">
        <f t="shared" si="4"/>
        <v>#REF!</v>
      </c>
      <c r="I8" s="17" t="e">
        <f t="shared" si="5"/>
        <v>#REF!</v>
      </c>
      <c r="J8" s="18" t="e">
        <f t="shared" si="6"/>
        <v>#REF!</v>
      </c>
      <c r="K8" s="16" t="e">
        <f>#REF!</f>
        <v>#REF!</v>
      </c>
      <c r="L8" s="16" t="e">
        <f>#REF!</f>
        <v>#REF!</v>
      </c>
      <c r="M8" s="18" t="e">
        <f t="shared" si="0"/>
        <v>#REF!</v>
      </c>
      <c r="N8" s="17" t="e">
        <f t="shared" si="1"/>
        <v>#REF!</v>
      </c>
      <c r="O8" s="17" t="e">
        <f t="shared" si="2"/>
        <v>#REF!</v>
      </c>
      <c r="P8" s="18" t="e">
        <f t="shared" si="3"/>
        <v>#REF!</v>
      </c>
    </row>
    <row r="9" spans="1:16">
      <c r="A9" s="13">
        <v>1987</v>
      </c>
      <c r="B9" s="16" t="e">
        <f>#REF!</f>
        <v>#REF!</v>
      </c>
      <c r="C9" s="16" t="e">
        <f>#REF!</f>
        <v>#REF!</v>
      </c>
      <c r="D9" s="16" t="e">
        <f>#REF!</f>
        <v>#REF!</v>
      </c>
      <c r="E9" s="16" t="e">
        <f>#REF!</f>
        <v>#REF!</v>
      </c>
      <c r="F9" s="16"/>
      <c r="G9" s="16"/>
      <c r="H9" s="17" t="e">
        <f t="shared" si="4"/>
        <v>#REF!</v>
      </c>
      <c r="I9" s="17" t="e">
        <f t="shared" si="5"/>
        <v>#REF!</v>
      </c>
      <c r="J9" s="18" t="e">
        <f t="shared" si="6"/>
        <v>#REF!</v>
      </c>
      <c r="K9" s="16" t="e">
        <f>#REF!</f>
        <v>#REF!</v>
      </c>
      <c r="L9" s="16" t="e">
        <f>#REF!</f>
        <v>#REF!</v>
      </c>
      <c r="M9" s="18" t="e">
        <f t="shared" si="0"/>
        <v>#REF!</v>
      </c>
      <c r="N9" s="17" t="e">
        <f t="shared" si="1"/>
        <v>#REF!</v>
      </c>
      <c r="O9" s="17" t="e">
        <f t="shared" si="2"/>
        <v>#REF!</v>
      </c>
      <c r="P9" s="18" t="e">
        <f t="shared" si="3"/>
        <v>#REF!</v>
      </c>
    </row>
    <row r="10" spans="1:16">
      <c r="A10" s="13">
        <v>1988</v>
      </c>
      <c r="B10" s="16" t="e">
        <f>#REF!</f>
        <v>#REF!</v>
      </c>
      <c r="C10" s="16" t="e">
        <f>#REF!</f>
        <v>#REF!</v>
      </c>
      <c r="D10" s="16" t="e">
        <f>#REF!</f>
        <v>#REF!</v>
      </c>
      <c r="E10" s="16" t="e">
        <f>#REF!</f>
        <v>#REF!</v>
      </c>
      <c r="F10" s="16"/>
      <c r="G10" s="16"/>
      <c r="H10" s="17" t="e">
        <f t="shared" si="4"/>
        <v>#REF!</v>
      </c>
      <c r="I10" s="17" t="e">
        <f t="shared" si="5"/>
        <v>#REF!</v>
      </c>
      <c r="J10" s="18" t="e">
        <f t="shared" si="6"/>
        <v>#REF!</v>
      </c>
      <c r="K10" s="16" t="e">
        <f>#REF!</f>
        <v>#REF!</v>
      </c>
      <c r="L10" s="16" t="e">
        <f>#REF!</f>
        <v>#REF!</v>
      </c>
      <c r="M10" s="18" t="e">
        <f t="shared" si="0"/>
        <v>#REF!</v>
      </c>
      <c r="N10" s="17" t="e">
        <f t="shared" si="1"/>
        <v>#REF!</v>
      </c>
      <c r="O10" s="17" t="e">
        <f t="shared" si="2"/>
        <v>#REF!</v>
      </c>
      <c r="P10" s="18" t="e">
        <f t="shared" si="3"/>
        <v>#REF!</v>
      </c>
    </row>
    <row r="11" spans="1:16">
      <c r="A11" s="13">
        <v>1989</v>
      </c>
      <c r="B11" s="16" t="e">
        <f>#REF!</f>
        <v>#REF!</v>
      </c>
      <c r="C11" s="16" t="e">
        <f>#REF!</f>
        <v>#REF!</v>
      </c>
      <c r="D11" s="16" t="e">
        <f>#REF!</f>
        <v>#REF!</v>
      </c>
      <c r="E11" s="16" t="e">
        <f>#REF!</f>
        <v>#REF!</v>
      </c>
      <c r="F11" s="16"/>
      <c r="G11" s="16"/>
      <c r="H11" s="17" t="e">
        <f t="shared" si="4"/>
        <v>#REF!</v>
      </c>
      <c r="I11" s="17" t="e">
        <f t="shared" si="5"/>
        <v>#REF!</v>
      </c>
      <c r="J11" s="18" t="e">
        <f t="shared" si="6"/>
        <v>#REF!</v>
      </c>
      <c r="K11" s="16" t="e">
        <f>#REF!</f>
        <v>#REF!</v>
      </c>
      <c r="L11" s="16" t="e">
        <f>#REF!</f>
        <v>#REF!</v>
      </c>
      <c r="M11" s="18" t="e">
        <f t="shared" si="0"/>
        <v>#REF!</v>
      </c>
      <c r="N11" s="17" t="e">
        <f t="shared" si="1"/>
        <v>#REF!</v>
      </c>
      <c r="O11" s="17" t="e">
        <f t="shared" si="2"/>
        <v>#REF!</v>
      </c>
      <c r="P11" s="18" t="e">
        <f t="shared" si="3"/>
        <v>#REF!</v>
      </c>
    </row>
    <row r="12" spans="1:16">
      <c r="A12" s="13">
        <v>1990</v>
      </c>
      <c r="B12" s="16" t="e">
        <f>#REF!</f>
        <v>#REF!</v>
      </c>
      <c r="C12" s="16" t="e">
        <f>#REF!</f>
        <v>#REF!</v>
      </c>
      <c r="D12" s="16" t="e">
        <f>#REF!</f>
        <v>#REF!</v>
      </c>
      <c r="E12" s="16" t="e">
        <f>#REF!</f>
        <v>#REF!</v>
      </c>
      <c r="F12" s="16"/>
      <c r="G12" s="16"/>
      <c r="H12" s="17" t="e">
        <f t="shared" si="4"/>
        <v>#REF!</v>
      </c>
      <c r="I12" s="17" t="e">
        <f t="shared" si="5"/>
        <v>#REF!</v>
      </c>
      <c r="J12" s="18" t="e">
        <f t="shared" si="6"/>
        <v>#REF!</v>
      </c>
      <c r="K12" s="16" t="e">
        <f>#REF!</f>
        <v>#REF!</v>
      </c>
      <c r="L12" s="16" t="e">
        <f>#REF!</f>
        <v>#REF!</v>
      </c>
      <c r="M12" s="18" t="e">
        <f t="shared" si="0"/>
        <v>#REF!</v>
      </c>
      <c r="N12" s="17" t="e">
        <f t="shared" si="1"/>
        <v>#REF!</v>
      </c>
      <c r="O12" s="17" t="e">
        <f t="shared" si="2"/>
        <v>#REF!</v>
      </c>
      <c r="P12" s="18" t="e">
        <f t="shared" si="3"/>
        <v>#REF!</v>
      </c>
    </row>
    <row r="13" spans="1:16">
      <c r="A13" s="13">
        <v>1991</v>
      </c>
      <c r="B13" s="16" t="e">
        <f>#REF!</f>
        <v>#REF!</v>
      </c>
      <c r="C13" s="16" t="e">
        <f>#REF!</f>
        <v>#REF!</v>
      </c>
      <c r="D13" s="16" t="e">
        <f>#REF!</f>
        <v>#REF!</v>
      </c>
      <c r="E13" s="16" t="e">
        <f>#REF!</f>
        <v>#REF!</v>
      </c>
      <c r="F13" s="16"/>
      <c r="G13" s="16"/>
      <c r="H13" s="17" t="e">
        <f t="shared" si="4"/>
        <v>#REF!</v>
      </c>
      <c r="I13" s="17" t="e">
        <f t="shared" si="5"/>
        <v>#REF!</v>
      </c>
      <c r="J13" s="18" t="e">
        <f t="shared" si="6"/>
        <v>#REF!</v>
      </c>
      <c r="K13" s="16" t="e">
        <f>#REF!</f>
        <v>#REF!</v>
      </c>
      <c r="L13" s="16" t="e">
        <f>#REF!</f>
        <v>#REF!</v>
      </c>
      <c r="M13" s="18" t="e">
        <f t="shared" si="0"/>
        <v>#REF!</v>
      </c>
      <c r="N13" s="17" t="e">
        <f t="shared" si="1"/>
        <v>#REF!</v>
      </c>
      <c r="O13" s="17" t="e">
        <f t="shared" si="2"/>
        <v>#REF!</v>
      </c>
      <c r="P13" s="18" t="e">
        <f t="shared" si="3"/>
        <v>#REF!</v>
      </c>
    </row>
    <row r="14" spans="1:16">
      <c r="A14" s="13">
        <v>1992</v>
      </c>
      <c r="B14" s="16" t="e">
        <f>#REF!</f>
        <v>#REF!</v>
      </c>
      <c r="C14" s="16" t="e">
        <f>#REF!</f>
        <v>#REF!</v>
      </c>
      <c r="D14" s="16" t="e">
        <f>#REF!</f>
        <v>#REF!</v>
      </c>
      <c r="E14" s="16" t="e">
        <f>#REF!</f>
        <v>#REF!</v>
      </c>
      <c r="F14" s="16"/>
      <c r="G14" s="16"/>
      <c r="H14" s="17" t="e">
        <f t="shared" si="4"/>
        <v>#REF!</v>
      </c>
      <c r="I14" s="17" t="e">
        <f t="shared" si="5"/>
        <v>#REF!</v>
      </c>
      <c r="J14" s="18" t="e">
        <f t="shared" si="6"/>
        <v>#REF!</v>
      </c>
      <c r="K14" s="16" t="e">
        <f>#REF!</f>
        <v>#REF!</v>
      </c>
      <c r="L14" s="16" t="e">
        <f>#REF!</f>
        <v>#REF!</v>
      </c>
      <c r="M14" s="18" t="e">
        <f t="shared" si="0"/>
        <v>#REF!</v>
      </c>
      <c r="N14" s="17" t="e">
        <f t="shared" si="1"/>
        <v>#REF!</v>
      </c>
      <c r="O14" s="17" t="e">
        <f t="shared" si="2"/>
        <v>#REF!</v>
      </c>
      <c r="P14" s="18" t="e">
        <f t="shared" si="3"/>
        <v>#REF!</v>
      </c>
    </row>
    <row r="15" spans="1:16">
      <c r="A15" s="13">
        <v>1993</v>
      </c>
      <c r="B15" s="16" t="e">
        <f>#REF!</f>
        <v>#REF!</v>
      </c>
      <c r="C15" s="16" t="e">
        <f>#REF!</f>
        <v>#REF!</v>
      </c>
      <c r="D15" s="16" t="e">
        <f>#REF!</f>
        <v>#REF!</v>
      </c>
      <c r="E15" s="16" t="e">
        <f>#REF!</f>
        <v>#REF!</v>
      </c>
      <c r="F15" s="16"/>
      <c r="G15" s="16"/>
      <c r="H15" s="17" t="e">
        <f t="shared" si="4"/>
        <v>#REF!</v>
      </c>
      <c r="I15" s="17" t="e">
        <f t="shared" si="5"/>
        <v>#REF!</v>
      </c>
      <c r="J15" s="18" t="e">
        <f t="shared" si="6"/>
        <v>#REF!</v>
      </c>
      <c r="K15" s="16" t="e">
        <f>#REF!</f>
        <v>#REF!</v>
      </c>
      <c r="L15" s="16" t="e">
        <f>#REF!</f>
        <v>#REF!</v>
      </c>
      <c r="M15" s="18" t="e">
        <f t="shared" si="0"/>
        <v>#REF!</v>
      </c>
      <c r="N15" s="17" t="e">
        <f t="shared" si="1"/>
        <v>#REF!</v>
      </c>
      <c r="O15" s="17" t="e">
        <f t="shared" si="2"/>
        <v>#REF!</v>
      </c>
      <c r="P15" s="18" t="e">
        <f t="shared" si="3"/>
        <v>#REF!</v>
      </c>
    </row>
    <row r="16" spans="1:16">
      <c r="A16" s="13">
        <v>1994</v>
      </c>
      <c r="B16" s="16" t="e">
        <f>#REF!</f>
        <v>#REF!</v>
      </c>
      <c r="C16" s="16" t="e">
        <f>#REF!</f>
        <v>#REF!</v>
      </c>
      <c r="D16" s="16" t="e">
        <f>#REF!</f>
        <v>#REF!</v>
      </c>
      <c r="E16" s="16" t="e">
        <f>#REF!</f>
        <v>#REF!</v>
      </c>
      <c r="F16" s="16"/>
      <c r="G16" s="16"/>
      <c r="H16" s="17" t="e">
        <f t="shared" si="4"/>
        <v>#REF!</v>
      </c>
      <c r="I16" s="17" t="e">
        <f t="shared" si="5"/>
        <v>#REF!</v>
      </c>
      <c r="J16" s="18" t="e">
        <f t="shared" si="6"/>
        <v>#REF!</v>
      </c>
      <c r="K16" s="16" t="e">
        <f>#REF!</f>
        <v>#REF!</v>
      </c>
      <c r="L16" s="16" t="e">
        <f>#REF!</f>
        <v>#REF!</v>
      </c>
      <c r="M16" s="18" t="e">
        <f t="shared" si="0"/>
        <v>#REF!</v>
      </c>
      <c r="N16" s="17" t="e">
        <f t="shared" si="1"/>
        <v>#REF!</v>
      </c>
      <c r="O16" s="17" t="e">
        <f t="shared" si="2"/>
        <v>#REF!</v>
      </c>
      <c r="P16" s="18" t="e">
        <f t="shared" si="3"/>
        <v>#REF!</v>
      </c>
    </row>
    <row r="17" spans="1:16">
      <c r="A17" s="13">
        <v>1995</v>
      </c>
      <c r="B17" s="16" t="e">
        <f>#REF!</f>
        <v>#REF!</v>
      </c>
      <c r="C17" s="16" t="e">
        <f>#REF!</f>
        <v>#REF!</v>
      </c>
      <c r="D17" s="16" t="e">
        <f>#REF!</f>
        <v>#REF!</v>
      </c>
      <c r="E17" s="16" t="e">
        <f>#REF!</f>
        <v>#REF!</v>
      </c>
      <c r="F17" s="16"/>
      <c r="G17" s="16"/>
      <c r="H17" s="17" t="e">
        <f t="shared" si="4"/>
        <v>#REF!</v>
      </c>
      <c r="I17" s="17" t="e">
        <f t="shared" si="5"/>
        <v>#REF!</v>
      </c>
      <c r="J17" s="18" t="e">
        <f t="shared" si="6"/>
        <v>#REF!</v>
      </c>
      <c r="K17" s="16" t="e">
        <f>#REF!</f>
        <v>#REF!</v>
      </c>
      <c r="L17" s="16" t="e">
        <f>#REF!</f>
        <v>#REF!</v>
      </c>
      <c r="M17" s="18" t="e">
        <f t="shared" si="0"/>
        <v>#REF!</v>
      </c>
      <c r="N17" s="17" t="e">
        <f t="shared" si="1"/>
        <v>#REF!</v>
      </c>
      <c r="O17" s="17" t="e">
        <f t="shared" si="2"/>
        <v>#REF!</v>
      </c>
      <c r="P17" s="18" t="e">
        <f t="shared" si="3"/>
        <v>#REF!</v>
      </c>
    </row>
    <row r="18" spans="1:16">
      <c r="A18" s="19" t="s">
        <v>28</v>
      </c>
      <c r="B18" s="20" t="e">
        <f>SUM(#REF!)</f>
        <v>#REF!</v>
      </c>
      <c r="C18" s="20" t="e">
        <f>SUM(#REF!)</f>
        <v>#REF!</v>
      </c>
      <c r="D18" s="20" t="e">
        <f>SUM(#REF!)</f>
        <v>#REF!</v>
      </c>
      <c r="E18" s="20" t="e">
        <f>SUM(#REF!)</f>
        <v>#REF!</v>
      </c>
      <c r="F18" s="20">
        <v>0</v>
      </c>
      <c r="G18" s="20">
        <v>0</v>
      </c>
      <c r="H18" s="20" t="e">
        <f>B18+D18+F18</f>
        <v>#REF!</v>
      </c>
      <c r="I18" s="20" t="e">
        <f>C18+E18+G18</f>
        <v>#REF!</v>
      </c>
      <c r="J18" s="21" t="e">
        <f>H18/I18</f>
        <v>#REF!</v>
      </c>
      <c r="K18" s="20" t="e">
        <f>SUM(#REF!)</f>
        <v>#REF!</v>
      </c>
      <c r="L18" s="20" t="e">
        <f>SUM(#REF!)</f>
        <v>#REF!</v>
      </c>
      <c r="M18" s="21" t="e">
        <f>K18/L18</f>
        <v>#REF!</v>
      </c>
      <c r="N18" s="20" t="e">
        <f>H18+K18</f>
        <v>#REF!</v>
      </c>
      <c r="O18" s="20" t="e">
        <f>I18+L18</f>
        <v>#REF!</v>
      </c>
      <c r="P18" s="21" t="e">
        <f>N18/O18</f>
        <v>#REF!</v>
      </c>
    </row>
    <row r="19" spans="1:16" s="3" customFormat="1">
      <c r="A19" s="13">
        <v>1996</v>
      </c>
      <c r="B19" s="22" t="e">
        <f>#REF!</f>
        <v>#REF!</v>
      </c>
      <c r="C19" s="22" t="e">
        <f>#REF!</f>
        <v>#REF!</v>
      </c>
      <c r="D19" s="22" t="e">
        <f>#REF!</f>
        <v>#REF!</v>
      </c>
      <c r="E19" s="22" t="e">
        <f>#REF!</f>
        <v>#REF!</v>
      </c>
      <c r="F19" s="22" t="e">
        <f>#REF!</f>
        <v>#REF!</v>
      </c>
      <c r="G19" s="22" t="e">
        <f>#REF!</f>
        <v>#REF!</v>
      </c>
      <c r="H19" s="17" t="e">
        <f t="shared" ref="H19:H28" si="7">B19+D19+F19</f>
        <v>#REF!</v>
      </c>
      <c r="I19" s="17" t="e">
        <f t="shared" ref="I19:I28" si="8">C19+E19+G19</f>
        <v>#REF!</v>
      </c>
      <c r="J19" s="18" t="e">
        <f t="shared" ref="J19:J28" si="9">H19/I19</f>
        <v>#REF!</v>
      </c>
      <c r="K19" s="22" t="e">
        <f>#REF!</f>
        <v>#REF!</v>
      </c>
      <c r="L19" s="22" t="e">
        <f>#REF!</f>
        <v>#REF!</v>
      </c>
      <c r="M19" s="18" t="e">
        <f t="shared" ref="M19:M28" si="10">K19/L19</f>
        <v>#REF!</v>
      </c>
      <c r="N19" s="17" t="e">
        <f t="shared" ref="N19:N28" si="11">H19+K19</f>
        <v>#REF!</v>
      </c>
      <c r="O19" s="17" t="e">
        <f t="shared" ref="O19:O28" si="12">I19+L19</f>
        <v>#REF!</v>
      </c>
      <c r="P19" s="18" t="e">
        <f t="shared" ref="P19:P28" si="13">N19/O19</f>
        <v>#REF!</v>
      </c>
    </row>
    <row r="20" spans="1:16" s="3" customFormat="1">
      <c r="A20" s="13">
        <v>1997</v>
      </c>
      <c r="B20" s="22" t="e">
        <f>#REF!</f>
        <v>#REF!</v>
      </c>
      <c r="C20" s="22" t="e">
        <f>#REF!</f>
        <v>#REF!</v>
      </c>
      <c r="D20" s="22" t="e">
        <f>#REF!</f>
        <v>#REF!</v>
      </c>
      <c r="E20" s="22" t="e">
        <f>#REF!</f>
        <v>#REF!</v>
      </c>
      <c r="F20" s="22" t="e">
        <f>#REF!</f>
        <v>#REF!</v>
      </c>
      <c r="G20" s="22" t="e">
        <f>#REF!</f>
        <v>#REF!</v>
      </c>
      <c r="H20" s="17" t="e">
        <f t="shared" si="7"/>
        <v>#REF!</v>
      </c>
      <c r="I20" s="17" t="e">
        <f t="shared" si="8"/>
        <v>#REF!</v>
      </c>
      <c r="J20" s="18" t="e">
        <f t="shared" si="9"/>
        <v>#REF!</v>
      </c>
      <c r="K20" s="22" t="e">
        <f>#REF!</f>
        <v>#REF!</v>
      </c>
      <c r="L20" s="22" t="e">
        <f>#REF!</f>
        <v>#REF!</v>
      </c>
      <c r="M20" s="18" t="e">
        <f t="shared" si="10"/>
        <v>#REF!</v>
      </c>
      <c r="N20" s="17" t="e">
        <f t="shared" si="11"/>
        <v>#REF!</v>
      </c>
      <c r="O20" s="17" t="e">
        <f t="shared" si="12"/>
        <v>#REF!</v>
      </c>
      <c r="P20" s="18" t="e">
        <f t="shared" si="13"/>
        <v>#REF!</v>
      </c>
    </row>
    <row r="21" spans="1:16" s="3" customFormat="1">
      <c r="A21" s="13">
        <v>1998</v>
      </c>
      <c r="B21" s="22" t="e">
        <f>#REF!</f>
        <v>#REF!</v>
      </c>
      <c r="C21" s="22" t="e">
        <f>#REF!</f>
        <v>#REF!</v>
      </c>
      <c r="D21" s="22" t="e">
        <f>#REF!</f>
        <v>#REF!</v>
      </c>
      <c r="E21" s="22" t="e">
        <f>#REF!</f>
        <v>#REF!</v>
      </c>
      <c r="F21" s="22" t="e">
        <f>#REF!</f>
        <v>#REF!</v>
      </c>
      <c r="G21" s="22" t="e">
        <f>#REF!</f>
        <v>#REF!</v>
      </c>
      <c r="H21" s="17" t="e">
        <f t="shared" si="7"/>
        <v>#REF!</v>
      </c>
      <c r="I21" s="17" t="e">
        <f t="shared" si="8"/>
        <v>#REF!</v>
      </c>
      <c r="J21" s="18" t="e">
        <f t="shared" si="9"/>
        <v>#REF!</v>
      </c>
      <c r="K21" s="22" t="e">
        <f>#REF!</f>
        <v>#REF!</v>
      </c>
      <c r="L21" s="22" t="e">
        <f>#REF!</f>
        <v>#REF!</v>
      </c>
      <c r="M21" s="18" t="e">
        <f t="shared" si="10"/>
        <v>#REF!</v>
      </c>
      <c r="N21" s="17" t="e">
        <f t="shared" si="11"/>
        <v>#REF!</v>
      </c>
      <c r="O21" s="17" t="e">
        <f t="shared" si="12"/>
        <v>#REF!</v>
      </c>
      <c r="P21" s="18" t="e">
        <f t="shared" si="13"/>
        <v>#REF!</v>
      </c>
    </row>
    <row r="22" spans="1:16" s="3" customFormat="1">
      <c r="A22" s="13">
        <v>1999</v>
      </c>
      <c r="B22" s="22" t="e">
        <f>#REF!</f>
        <v>#REF!</v>
      </c>
      <c r="C22" s="22" t="e">
        <f>#REF!</f>
        <v>#REF!</v>
      </c>
      <c r="D22" s="22" t="e">
        <f>#REF!</f>
        <v>#REF!</v>
      </c>
      <c r="E22" s="22" t="e">
        <f>#REF!</f>
        <v>#REF!</v>
      </c>
      <c r="F22" s="22" t="e">
        <f>#REF!</f>
        <v>#REF!</v>
      </c>
      <c r="G22" s="22" t="e">
        <f>#REF!</f>
        <v>#REF!</v>
      </c>
      <c r="H22" s="17" t="e">
        <f t="shared" si="7"/>
        <v>#REF!</v>
      </c>
      <c r="I22" s="17" t="e">
        <f t="shared" si="8"/>
        <v>#REF!</v>
      </c>
      <c r="J22" s="18" t="e">
        <f t="shared" si="9"/>
        <v>#REF!</v>
      </c>
      <c r="K22" s="22" t="e">
        <f>#REF!</f>
        <v>#REF!</v>
      </c>
      <c r="L22" s="22" t="e">
        <f>#REF!</f>
        <v>#REF!</v>
      </c>
      <c r="M22" s="18" t="e">
        <f t="shared" si="10"/>
        <v>#REF!</v>
      </c>
      <c r="N22" s="17" t="e">
        <f t="shared" si="11"/>
        <v>#REF!</v>
      </c>
      <c r="O22" s="17" t="e">
        <f t="shared" si="12"/>
        <v>#REF!</v>
      </c>
      <c r="P22" s="18" t="e">
        <f t="shared" si="13"/>
        <v>#REF!</v>
      </c>
    </row>
    <row r="23" spans="1:16" s="3" customFormat="1">
      <c r="A23" s="13">
        <v>2000</v>
      </c>
      <c r="B23" s="22" t="e">
        <f>#REF!</f>
        <v>#REF!</v>
      </c>
      <c r="C23" s="22" t="e">
        <f>#REF!</f>
        <v>#REF!</v>
      </c>
      <c r="D23" s="22" t="e">
        <f>#REF!</f>
        <v>#REF!</v>
      </c>
      <c r="E23" s="22" t="e">
        <f>#REF!</f>
        <v>#REF!</v>
      </c>
      <c r="F23" s="22" t="e">
        <f>#REF!</f>
        <v>#REF!</v>
      </c>
      <c r="G23" s="22" t="e">
        <f>#REF!</f>
        <v>#REF!</v>
      </c>
      <c r="H23" s="17" t="e">
        <f t="shared" si="7"/>
        <v>#REF!</v>
      </c>
      <c r="I23" s="17" t="e">
        <f t="shared" si="8"/>
        <v>#REF!</v>
      </c>
      <c r="J23" s="18" t="e">
        <f t="shared" si="9"/>
        <v>#REF!</v>
      </c>
      <c r="K23" s="22" t="e">
        <f>#REF!</f>
        <v>#REF!</v>
      </c>
      <c r="L23" s="22" t="e">
        <f>#REF!</f>
        <v>#REF!</v>
      </c>
      <c r="M23" s="18" t="e">
        <f t="shared" si="10"/>
        <v>#REF!</v>
      </c>
      <c r="N23" s="17" t="e">
        <f t="shared" si="11"/>
        <v>#REF!</v>
      </c>
      <c r="O23" s="17" t="e">
        <f t="shared" si="12"/>
        <v>#REF!</v>
      </c>
      <c r="P23" s="18" t="e">
        <f t="shared" si="13"/>
        <v>#REF!</v>
      </c>
    </row>
    <row r="24" spans="1:16" s="3" customFormat="1">
      <c r="A24" s="13">
        <v>2001</v>
      </c>
      <c r="B24" s="22" t="e">
        <f>#REF!</f>
        <v>#REF!</v>
      </c>
      <c r="C24" s="22" t="e">
        <f>#REF!</f>
        <v>#REF!</v>
      </c>
      <c r="D24" s="22" t="e">
        <f>#REF!</f>
        <v>#REF!</v>
      </c>
      <c r="E24" s="22" t="e">
        <f>#REF!</f>
        <v>#REF!</v>
      </c>
      <c r="F24" s="22" t="e">
        <f>#REF!</f>
        <v>#REF!</v>
      </c>
      <c r="G24" s="22" t="e">
        <f>#REF!</f>
        <v>#REF!</v>
      </c>
      <c r="H24" s="17" t="e">
        <f t="shared" si="7"/>
        <v>#REF!</v>
      </c>
      <c r="I24" s="17" t="e">
        <f t="shared" si="8"/>
        <v>#REF!</v>
      </c>
      <c r="J24" s="18" t="e">
        <f t="shared" si="9"/>
        <v>#REF!</v>
      </c>
      <c r="K24" s="22" t="e">
        <f>#REF!</f>
        <v>#REF!</v>
      </c>
      <c r="L24" s="22" t="e">
        <f>#REF!</f>
        <v>#REF!</v>
      </c>
      <c r="M24" s="18" t="e">
        <f t="shared" si="10"/>
        <v>#REF!</v>
      </c>
      <c r="N24" s="17" t="e">
        <f t="shared" si="11"/>
        <v>#REF!</v>
      </c>
      <c r="O24" s="17" t="e">
        <f t="shared" si="12"/>
        <v>#REF!</v>
      </c>
      <c r="P24" s="18" t="e">
        <f t="shared" si="13"/>
        <v>#REF!</v>
      </c>
    </row>
    <row r="25" spans="1:16" s="3" customFormat="1">
      <c r="A25" s="13">
        <v>2002</v>
      </c>
      <c r="B25" s="22" t="e">
        <f>#REF!</f>
        <v>#REF!</v>
      </c>
      <c r="C25" s="22" t="e">
        <f>#REF!</f>
        <v>#REF!</v>
      </c>
      <c r="D25" s="22" t="e">
        <f>#REF!</f>
        <v>#REF!</v>
      </c>
      <c r="E25" s="22" t="e">
        <f>#REF!</f>
        <v>#REF!</v>
      </c>
      <c r="F25" s="22" t="e">
        <f>#REF!</f>
        <v>#REF!</v>
      </c>
      <c r="G25" s="22" t="e">
        <f>#REF!</f>
        <v>#REF!</v>
      </c>
      <c r="H25" s="17" t="e">
        <f t="shared" si="7"/>
        <v>#REF!</v>
      </c>
      <c r="I25" s="17" t="e">
        <f t="shared" si="8"/>
        <v>#REF!</v>
      </c>
      <c r="J25" s="18" t="e">
        <f t="shared" si="9"/>
        <v>#REF!</v>
      </c>
      <c r="K25" s="22" t="e">
        <f>#REF!</f>
        <v>#REF!</v>
      </c>
      <c r="L25" s="22" t="e">
        <f>#REF!</f>
        <v>#REF!</v>
      </c>
      <c r="M25" s="18" t="e">
        <f t="shared" si="10"/>
        <v>#REF!</v>
      </c>
      <c r="N25" s="17" t="e">
        <f t="shared" si="11"/>
        <v>#REF!</v>
      </c>
      <c r="O25" s="17" t="e">
        <f t="shared" si="12"/>
        <v>#REF!</v>
      </c>
      <c r="P25" s="18" t="e">
        <f t="shared" si="13"/>
        <v>#REF!</v>
      </c>
    </row>
    <row r="26" spans="1:16" s="3" customFormat="1">
      <c r="A26" s="13">
        <v>2003</v>
      </c>
      <c r="B26" s="22" t="e">
        <f>#REF!</f>
        <v>#REF!</v>
      </c>
      <c r="C26" s="22" t="e">
        <f>#REF!</f>
        <v>#REF!</v>
      </c>
      <c r="D26" s="22" t="e">
        <f>#REF!</f>
        <v>#REF!</v>
      </c>
      <c r="E26" s="22" t="e">
        <f>#REF!</f>
        <v>#REF!</v>
      </c>
      <c r="F26" s="22" t="e">
        <f>#REF!</f>
        <v>#REF!</v>
      </c>
      <c r="G26" s="22" t="e">
        <f>#REF!</f>
        <v>#REF!</v>
      </c>
      <c r="H26" s="17" t="e">
        <f t="shared" si="7"/>
        <v>#REF!</v>
      </c>
      <c r="I26" s="17" t="e">
        <f t="shared" si="8"/>
        <v>#REF!</v>
      </c>
      <c r="J26" s="18" t="e">
        <f t="shared" si="9"/>
        <v>#REF!</v>
      </c>
      <c r="K26" s="22" t="e">
        <f>#REF!</f>
        <v>#REF!</v>
      </c>
      <c r="L26" s="22" t="e">
        <f>#REF!</f>
        <v>#REF!</v>
      </c>
      <c r="M26" s="18" t="e">
        <f t="shared" si="10"/>
        <v>#REF!</v>
      </c>
      <c r="N26" s="17" t="e">
        <f t="shared" si="11"/>
        <v>#REF!</v>
      </c>
      <c r="O26" s="17" t="e">
        <f t="shared" si="12"/>
        <v>#REF!</v>
      </c>
      <c r="P26" s="18" t="e">
        <f t="shared" si="13"/>
        <v>#REF!</v>
      </c>
    </row>
    <row r="27" spans="1:16" s="3" customFormat="1">
      <c r="A27" s="13">
        <v>2004</v>
      </c>
      <c r="B27" s="22" t="e">
        <f>#REF!</f>
        <v>#REF!</v>
      </c>
      <c r="C27" s="22" t="e">
        <f>#REF!</f>
        <v>#REF!</v>
      </c>
      <c r="D27" s="22" t="e">
        <f>#REF!</f>
        <v>#REF!</v>
      </c>
      <c r="E27" s="22" t="e">
        <f>#REF!</f>
        <v>#REF!</v>
      </c>
      <c r="F27" s="22" t="e">
        <f>#REF!</f>
        <v>#REF!</v>
      </c>
      <c r="G27" s="22" t="e">
        <f>#REF!</f>
        <v>#REF!</v>
      </c>
      <c r="H27" s="17" t="e">
        <f t="shared" si="7"/>
        <v>#REF!</v>
      </c>
      <c r="I27" s="17" t="e">
        <f t="shared" si="8"/>
        <v>#REF!</v>
      </c>
      <c r="J27" s="18" t="e">
        <f t="shared" si="9"/>
        <v>#REF!</v>
      </c>
      <c r="K27" s="22" t="e">
        <f>#REF!</f>
        <v>#REF!</v>
      </c>
      <c r="L27" s="22" t="e">
        <f>#REF!</f>
        <v>#REF!</v>
      </c>
      <c r="M27" s="18" t="e">
        <f t="shared" si="10"/>
        <v>#REF!</v>
      </c>
      <c r="N27" s="17" t="e">
        <f t="shared" si="11"/>
        <v>#REF!</v>
      </c>
      <c r="O27" s="17" t="e">
        <f t="shared" si="12"/>
        <v>#REF!</v>
      </c>
      <c r="P27" s="18" t="e">
        <f t="shared" si="13"/>
        <v>#REF!</v>
      </c>
    </row>
    <row r="28" spans="1:16" s="3" customFormat="1">
      <c r="A28" s="13">
        <v>2005</v>
      </c>
      <c r="B28" s="22" t="e">
        <f>#REF!</f>
        <v>#REF!</v>
      </c>
      <c r="C28" s="22" t="e">
        <f>#REF!</f>
        <v>#REF!</v>
      </c>
      <c r="D28" s="22" t="e">
        <f>#REF!</f>
        <v>#REF!</v>
      </c>
      <c r="E28" s="22" t="e">
        <f>#REF!</f>
        <v>#REF!</v>
      </c>
      <c r="F28" s="22" t="e">
        <f>#REF!</f>
        <v>#REF!</v>
      </c>
      <c r="G28" s="22" t="e">
        <f>#REF!</f>
        <v>#REF!</v>
      </c>
      <c r="H28" s="17" t="e">
        <f t="shared" si="7"/>
        <v>#REF!</v>
      </c>
      <c r="I28" s="17" t="e">
        <f t="shared" si="8"/>
        <v>#REF!</v>
      </c>
      <c r="J28" s="18" t="e">
        <f t="shared" si="9"/>
        <v>#REF!</v>
      </c>
      <c r="K28" s="22" t="e">
        <f>#REF!</f>
        <v>#REF!</v>
      </c>
      <c r="L28" s="22" t="e">
        <f>#REF!</f>
        <v>#REF!</v>
      </c>
      <c r="M28" s="18" t="e">
        <f t="shared" si="10"/>
        <v>#REF!</v>
      </c>
      <c r="N28" s="17" t="e">
        <f t="shared" si="11"/>
        <v>#REF!</v>
      </c>
      <c r="O28" s="17" t="e">
        <f t="shared" si="12"/>
        <v>#REF!</v>
      </c>
      <c r="P28" s="18" t="e">
        <f t="shared" si="13"/>
        <v>#REF!</v>
      </c>
    </row>
    <row r="29" spans="1:16">
      <c r="A29" s="19" t="s">
        <v>34</v>
      </c>
      <c r="B29" s="20" t="e">
        <f>SUM(#REF!)</f>
        <v>#REF!</v>
      </c>
      <c r="C29" s="20" t="e">
        <f>SUM(#REF!)</f>
        <v>#REF!</v>
      </c>
      <c r="D29" s="20" t="e">
        <f>SUM(#REF!)</f>
        <v>#REF!</v>
      </c>
      <c r="E29" s="20" t="e">
        <f>SUM(#REF!)</f>
        <v>#REF!</v>
      </c>
      <c r="F29" s="20" t="e">
        <f>SUM(#REF!)</f>
        <v>#REF!</v>
      </c>
      <c r="G29" s="20" t="e">
        <f>SUM(#REF!)</f>
        <v>#REF!</v>
      </c>
      <c r="H29" s="20" t="e">
        <f>B29+D29+F29</f>
        <v>#REF!</v>
      </c>
      <c r="I29" s="20" t="e">
        <f>C29+E29+G29</f>
        <v>#REF!</v>
      </c>
      <c r="J29" s="21" t="e">
        <f>H29/I29</f>
        <v>#REF!</v>
      </c>
      <c r="K29" s="20" t="e">
        <f>SUM(#REF!)</f>
        <v>#REF!</v>
      </c>
      <c r="L29" s="20" t="e">
        <f>SUM(#REF!)</f>
        <v>#REF!</v>
      </c>
      <c r="M29" s="21" t="e">
        <f>K29/L29</f>
        <v>#REF!</v>
      </c>
      <c r="N29" s="20" t="e">
        <f>H29+K29</f>
        <v>#REF!</v>
      </c>
      <c r="O29" s="20" t="e">
        <f>I29+L29</f>
        <v>#REF!</v>
      </c>
      <c r="P29" s="21" t="e">
        <f>N29/O29</f>
        <v>#REF!</v>
      </c>
    </row>
    <row r="30" spans="1:16">
      <c r="A30" s="25" t="s">
        <v>37</v>
      </c>
      <c r="B30" s="23" t="e">
        <f t="shared" ref="B30:G30" si="14">B18+B29</f>
        <v>#REF!</v>
      </c>
      <c r="C30" s="23" t="e">
        <f t="shared" si="14"/>
        <v>#REF!</v>
      </c>
      <c r="D30" s="23" t="e">
        <f t="shared" si="14"/>
        <v>#REF!</v>
      </c>
      <c r="E30" s="23" t="e">
        <f t="shared" si="14"/>
        <v>#REF!</v>
      </c>
      <c r="F30" s="23" t="e">
        <f t="shared" si="14"/>
        <v>#REF!</v>
      </c>
      <c r="G30" s="23" t="e">
        <f t="shared" si="14"/>
        <v>#REF!</v>
      </c>
      <c r="H30" s="23" t="e">
        <f>SUM(H18:H29)</f>
        <v>#REF!</v>
      </c>
      <c r="I30" s="23" t="e">
        <f>SUM(I18:I29)</f>
        <v>#REF!</v>
      </c>
      <c r="J30" s="24" t="e">
        <f>H30/I30</f>
        <v>#REF!</v>
      </c>
      <c r="K30" s="23" t="e">
        <f>SUM(K18:K29)</f>
        <v>#REF!</v>
      </c>
      <c r="L30" s="23" t="e">
        <f>SUM(L18:L29)</f>
        <v>#REF!</v>
      </c>
      <c r="M30" s="24" t="e">
        <f>K30/L30</f>
        <v>#REF!</v>
      </c>
      <c r="N30" s="23" t="e">
        <f>H30+K30</f>
        <v>#REF!</v>
      </c>
      <c r="O30" s="23" t="e">
        <f>I30+L30</f>
        <v>#REF!</v>
      </c>
      <c r="P30" s="24" t="e">
        <f>N30/O30</f>
        <v>#REF!</v>
      </c>
    </row>
  </sheetData>
  <mergeCells count="6">
    <mergeCell ref="K4:M4"/>
    <mergeCell ref="N4:P4"/>
    <mergeCell ref="B4:C4"/>
    <mergeCell ref="D4:E4"/>
    <mergeCell ref="F4:G4"/>
    <mergeCell ref="H4:J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77"/>
  <sheetViews>
    <sheetView zoomScaleNormal="100" workbookViewId="0"/>
  </sheetViews>
  <sheetFormatPr defaultRowHeight="12.75"/>
  <cols>
    <col min="1" max="1" width="9.140625" style="3"/>
    <col min="2" max="2" width="8.140625" style="3" bestFit="1" customWidth="1"/>
    <col min="3" max="3" width="8.85546875" style="3" bestFit="1" customWidth="1"/>
    <col min="4" max="4" width="9.140625" style="3"/>
    <col min="5" max="5" width="8.140625" style="3" bestFit="1" customWidth="1"/>
    <col min="6" max="6" width="8.85546875" style="3" bestFit="1" customWidth="1"/>
    <col min="7" max="7" width="9.140625" style="3"/>
    <col min="8" max="8" width="8.140625" style="3" bestFit="1" customWidth="1"/>
    <col min="9" max="9" width="8.85546875" style="3" bestFit="1" customWidth="1"/>
    <col min="10" max="16384" width="9.140625" style="3"/>
  </cols>
  <sheetData>
    <row r="1" spans="1:10" ht="18">
      <c r="A1" s="31" t="s">
        <v>165</v>
      </c>
      <c r="B1" s="264"/>
      <c r="C1" s="264"/>
      <c r="D1" s="264"/>
      <c r="E1" s="264"/>
      <c r="F1" s="264"/>
      <c r="G1" s="264"/>
    </row>
    <row r="2" spans="1:10">
      <c r="A2" s="249" t="s">
        <v>125</v>
      </c>
      <c r="B2" s="264"/>
      <c r="C2" s="264"/>
      <c r="D2" s="264"/>
      <c r="E2" s="264"/>
      <c r="F2" s="264"/>
      <c r="G2" s="264"/>
    </row>
    <row r="3" spans="1:10">
      <c r="A3" s="266"/>
      <c r="B3" s="264"/>
      <c r="C3" s="264"/>
      <c r="D3" s="264"/>
      <c r="E3" s="264"/>
      <c r="F3" s="264"/>
      <c r="G3" s="264"/>
    </row>
    <row r="4" spans="1:10" ht="12.75" customHeight="1">
      <c r="A4" s="519" t="s">
        <v>147</v>
      </c>
      <c r="B4" s="534"/>
      <c r="C4" s="534"/>
      <c r="D4" s="534"/>
      <c r="E4" s="534"/>
      <c r="F4" s="534"/>
      <c r="G4" s="534"/>
      <c r="H4" s="534"/>
      <c r="I4" s="534"/>
      <c r="J4" s="534"/>
    </row>
    <row r="5" spans="1:10">
      <c r="A5" s="534"/>
      <c r="B5" s="534"/>
      <c r="C5" s="534"/>
      <c r="D5" s="534"/>
      <c r="E5" s="534"/>
      <c r="F5" s="534"/>
      <c r="G5" s="534"/>
      <c r="H5" s="534"/>
      <c r="I5" s="534"/>
      <c r="J5" s="534"/>
    </row>
    <row r="6" spans="1:10">
      <c r="A6" s="534"/>
      <c r="B6" s="534"/>
      <c r="C6" s="534"/>
      <c r="D6" s="534"/>
      <c r="E6" s="534"/>
      <c r="F6" s="534"/>
      <c r="G6" s="534"/>
      <c r="H6" s="534"/>
      <c r="I6" s="534"/>
      <c r="J6" s="534"/>
    </row>
    <row r="7" spans="1:10">
      <c r="A7" s="223"/>
      <c r="B7" s="223"/>
      <c r="C7" s="223"/>
      <c r="D7" s="223"/>
      <c r="E7" s="223"/>
      <c r="F7" s="223"/>
      <c r="G7" s="223"/>
      <c r="H7" s="223"/>
      <c r="I7" s="223"/>
      <c r="J7" s="223"/>
    </row>
    <row r="8" spans="1:10" ht="13.5" thickBot="1">
      <c r="B8" s="251"/>
      <c r="C8" s="251"/>
      <c r="D8" s="251"/>
      <c r="E8" s="251"/>
      <c r="F8" s="251"/>
      <c r="G8" s="251"/>
    </row>
    <row r="9" spans="1:10" ht="12.75" customHeight="1">
      <c r="A9" s="510" t="s">
        <v>8</v>
      </c>
      <c r="B9" s="536" t="s">
        <v>115</v>
      </c>
      <c r="C9" s="537"/>
      <c r="D9" s="538"/>
      <c r="E9" s="539" t="s">
        <v>122</v>
      </c>
      <c r="F9" s="537"/>
      <c r="G9" s="538"/>
      <c r="H9" s="539" t="s">
        <v>7</v>
      </c>
      <c r="I9" s="537"/>
      <c r="J9" s="538"/>
    </row>
    <row r="10" spans="1:10" ht="13.5" thickBot="1">
      <c r="A10" s="535"/>
      <c r="B10" s="316" t="s">
        <v>9</v>
      </c>
      <c r="C10" s="234" t="s">
        <v>10</v>
      </c>
      <c r="D10" s="235" t="s">
        <v>11</v>
      </c>
      <c r="E10" s="233" t="s">
        <v>9</v>
      </c>
      <c r="F10" s="234" t="s">
        <v>10</v>
      </c>
      <c r="G10" s="235" t="s">
        <v>11</v>
      </c>
      <c r="H10" s="98" t="s">
        <v>9</v>
      </c>
      <c r="I10" s="99" t="s">
        <v>10</v>
      </c>
      <c r="J10" s="100" t="s">
        <v>11</v>
      </c>
    </row>
    <row r="11" spans="1:10">
      <c r="A11" s="267">
        <v>1984</v>
      </c>
      <c r="B11" s="281">
        <v>0</v>
      </c>
      <c r="C11" s="282">
        <v>9</v>
      </c>
      <c r="D11" s="40">
        <f t="shared" ref="D11:D33" si="0">IF(C11=0, "NA", B11/C11)</f>
        <v>0</v>
      </c>
      <c r="E11" s="281">
        <v>5</v>
      </c>
      <c r="F11" s="282">
        <v>248</v>
      </c>
      <c r="G11" s="40">
        <f t="shared" ref="G11:G42" si="1">IF(F11=0, "NA", E11/F11)</f>
        <v>2.0161290322580645E-2</v>
      </c>
      <c r="H11" s="281">
        <f>SUM(B11,E11)</f>
        <v>5</v>
      </c>
      <c r="I11" s="282">
        <f>SUM(C11,F11)</f>
        <v>257</v>
      </c>
      <c r="J11" s="40">
        <f t="shared" ref="J11:J37" si="2">IF(I11=0, "NA", H11/I11)</f>
        <v>1.9455252918287938E-2</v>
      </c>
    </row>
    <row r="12" spans="1:10">
      <c r="A12" s="268">
        <v>1985</v>
      </c>
      <c r="B12" s="283">
        <v>1</v>
      </c>
      <c r="C12" s="269">
        <v>23</v>
      </c>
      <c r="D12" s="34">
        <f t="shared" si="0"/>
        <v>4.3478260869565216E-2</v>
      </c>
      <c r="E12" s="283">
        <v>11</v>
      </c>
      <c r="F12" s="269">
        <v>456</v>
      </c>
      <c r="G12" s="34">
        <f t="shared" si="1"/>
        <v>2.4122807017543858E-2</v>
      </c>
      <c r="H12" s="283">
        <f t="shared" ref="H12:H37" si="3">SUM(B12,E12)</f>
        <v>12</v>
      </c>
      <c r="I12" s="269">
        <f t="shared" ref="I12:I33" si="4">SUM(C12,F12)</f>
        <v>479</v>
      </c>
      <c r="J12" s="34">
        <f t="shared" si="2"/>
        <v>2.5052192066805846E-2</v>
      </c>
    </row>
    <row r="13" spans="1:10">
      <c r="A13" s="268">
        <v>1986</v>
      </c>
      <c r="B13" s="283">
        <v>0</v>
      </c>
      <c r="C13" s="269">
        <v>43</v>
      </c>
      <c r="D13" s="34">
        <f t="shared" si="0"/>
        <v>0</v>
      </c>
      <c r="E13" s="283">
        <v>18</v>
      </c>
      <c r="F13" s="269">
        <v>557</v>
      </c>
      <c r="G13" s="34">
        <f t="shared" si="1"/>
        <v>3.231597845601436E-2</v>
      </c>
      <c r="H13" s="283">
        <f t="shared" si="3"/>
        <v>18</v>
      </c>
      <c r="I13" s="269">
        <f t="shared" si="4"/>
        <v>600</v>
      </c>
      <c r="J13" s="34">
        <f t="shared" si="2"/>
        <v>0.03</v>
      </c>
    </row>
    <row r="14" spans="1:10">
      <c r="A14" s="268">
        <v>1987</v>
      </c>
      <c r="B14" s="284">
        <v>0</v>
      </c>
      <c r="C14" s="269">
        <v>55</v>
      </c>
      <c r="D14" s="34">
        <f t="shared" si="0"/>
        <v>0</v>
      </c>
      <c r="E14" s="284">
        <v>27</v>
      </c>
      <c r="F14" s="269">
        <v>893</v>
      </c>
      <c r="G14" s="34">
        <f t="shared" si="1"/>
        <v>3.0235162374020158E-2</v>
      </c>
      <c r="H14" s="284">
        <f t="shared" si="3"/>
        <v>27</v>
      </c>
      <c r="I14" s="269">
        <f t="shared" si="4"/>
        <v>948</v>
      </c>
      <c r="J14" s="34">
        <f t="shared" si="2"/>
        <v>2.8481012658227847E-2</v>
      </c>
    </row>
    <row r="15" spans="1:10">
      <c r="A15" s="268">
        <v>1988</v>
      </c>
      <c r="B15" s="284">
        <v>3</v>
      </c>
      <c r="C15" s="269">
        <v>51</v>
      </c>
      <c r="D15" s="34">
        <f t="shared" si="0"/>
        <v>5.8823529411764705E-2</v>
      </c>
      <c r="E15" s="284">
        <v>33</v>
      </c>
      <c r="F15" s="269">
        <v>923</v>
      </c>
      <c r="G15" s="34">
        <f t="shared" si="1"/>
        <v>3.5752979414951244E-2</v>
      </c>
      <c r="H15" s="284">
        <f t="shared" si="3"/>
        <v>36</v>
      </c>
      <c r="I15" s="269">
        <f t="shared" si="4"/>
        <v>974</v>
      </c>
      <c r="J15" s="34">
        <f t="shared" si="2"/>
        <v>3.6960985626283367E-2</v>
      </c>
    </row>
    <row r="16" spans="1:10">
      <c r="A16" s="268">
        <v>1989</v>
      </c>
      <c r="B16" s="284">
        <v>1</v>
      </c>
      <c r="C16" s="269">
        <v>55</v>
      </c>
      <c r="D16" s="34">
        <f t="shared" si="0"/>
        <v>1.8181818181818181E-2</v>
      </c>
      <c r="E16" s="284">
        <v>17</v>
      </c>
      <c r="F16" s="269">
        <v>732</v>
      </c>
      <c r="G16" s="34">
        <f t="shared" si="1"/>
        <v>2.3224043715846996E-2</v>
      </c>
      <c r="H16" s="284">
        <f t="shared" si="3"/>
        <v>18</v>
      </c>
      <c r="I16" s="269">
        <f t="shared" si="4"/>
        <v>787</v>
      </c>
      <c r="J16" s="34">
        <f t="shared" si="2"/>
        <v>2.2871664548919948E-2</v>
      </c>
    </row>
    <row r="17" spans="1:13">
      <c r="A17" s="268">
        <v>1990</v>
      </c>
      <c r="B17" s="284">
        <v>1</v>
      </c>
      <c r="C17" s="269">
        <v>36</v>
      </c>
      <c r="D17" s="34">
        <f t="shared" si="0"/>
        <v>2.7777777777777776E-2</v>
      </c>
      <c r="E17" s="284">
        <v>20</v>
      </c>
      <c r="F17" s="269">
        <v>625</v>
      </c>
      <c r="G17" s="34">
        <f t="shared" si="1"/>
        <v>3.2000000000000001E-2</v>
      </c>
      <c r="H17" s="284">
        <f t="shared" si="3"/>
        <v>21</v>
      </c>
      <c r="I17" s="269">
        <f t="shared" si="4"/>
        <v>661</v>
      </c>
      <c r="J17" s="34">
        <f t="shared" si="2"/>
        <v>3.1770045385779121E-2</v>
      </c>
    </row>
    <row r="18" spans="1:13">
      <c r="A18" s="268">
        <v>1991</v>
      </c>
      <c r="B18" s="283">
        <v>2</v>
      </c>
      <c r="C18" s="269">
        <v>35</v>
      </c>
      <c r="D18" s="34">
        <f t="shared" si="0"/>
        <v>5.7142857142857141E-2</v>
      </c>
      <c r="E18" s="283">
        <v>23</v>
      </c>
      <c r="F18" s="269">
        <v>519</v>
      </c>
      <c r="G18" s="34">
        <f t="shared" si="1"/>
        <v>4.4315992292870907E-2</v>
      </c>
      <c r="H18" s="283">
        <f t="shared" si="3"/>
        <v>25</v>
      </c>
      <c r="I18" s="269">
        <f t="shared" si="4"/>
        <v>554</v>
      </c>
      <c r="J18" s="34">
        <f t="shared" si="2"/>
        <v>4.5126353790613721E-2</v>
      </c>
    </row>
    <row r="19" spans="1:13">
      <c r="A19" s="268">
        <v>1992</v>
      </c>
      <c r="B19" s="283">
        <v>0</v>
      </c>
      <c r="C19" s="269">
        <v>38</v>
      </c>
      <c r="D19" s="34">
        <f t="shared" si="0"/>
        <v>0</v>
      </c>
      <c r="E19" s="283">
        <v>11</v>
      </c>
      <c r="F19" s="269">
        <v>518</v>
      </c>
      <c r="G19" s="34">
        <f t="shared" si="1"/>
        <v>2.1235521235521235E-2</v>
      </c>
      <c r="H19" s="283">
        <f t="shared" si="3"/>
        <v>11</v>
      </c>
      <c r="I19" s="269">
        <f t="shared" si="4"/>
        <v>556</v>
      </c>
      <c r="J19" s="34">
        <f t="shared" si="2"/>
        <v>1.9784172661870502E-2</v>
      </c>
    </row>
    <row r="20" spans="1:13">
      <c r="A20" s="268">
        <v>1993</v>
      </c>
      <c r="B20" s="284">
        <v>1</v>
      </c>
      <c r="C20" s="269">
        <v>88</v>
      </c>
      <c r="D20" s="34">
        <f t="shared" si="0"/>
        <v>1.1363636363636364E-2</v>
      </c>
      <c r="E20" s="284">
        <v>23</v>
      </c>
      <c r="F20" s="269">
        <v>794</v>
      </c>
      <c r="G20" s="34">
        <f t="shared" si="1"/>
        <v>2.8967254408060455E-2</v>
      </c>
      <c r="H20" s="284">
        <f t="shared" si="3"/>
        <v>24</v>
      </c>
      <c r="I20" s="269">
        <f t="shared" si="4"/>
        <v>882</v>
      </c>
      <c r="J20" s="34">
        <f t="shared" si="2"/>
        <v>2.7210884353741496E-2</v>
      </c>
    </row>
    <row r="21" spans="1:13">
      <c r="A21" s="268">
        <v>1994</v>
      </c>
      <c r="B21" s="284">
        <v>7</v>
      </c>
      <c r="C21" s="269">
        <v>169</v>
      </c>
      <c r="D21" s="34">
        <f t="shared" si="0"/>
        <v>4.142011834319527E-2</v>
      </c>
      <c r="E21" s="284">
        <v>26</v>
      </c>
      <c r="F21" s="269">
        <v>1147</v>
      </c>
      <c r="G21" s="34">
        <f t="shared" si="1"/>
        <v>2.2667829119442023E-2</v>
      </c>
      <c r="H21" s="284">
        <f t="shared" si="3"/>
        <v>33</v>
      </c>
      <c r="I21" s="269">
        <f t="shared" si="4"/>
        <v>1316</v>
      </c>
      <c r="J21" s="34">
        <f t="shared" si="2"/>
        <v>2.5075987841945289E-2</v>
      </c>
    </row>
    <row r="22" spans="1:13">
      <c r="A22" s="268">
        <v>1995</v>
      </c>
      <c r="B22" s="284">
        <v>5</v>
      </c>
      <c r="C22" s="269">
        <v>220</v>
      </c>
      <c r="D22" s="34">
        <f t="shared" si="0"/>
        <v>2.2727272727272728E-2</v>
      </c>
      <c r="E22" s="284">
        <v>29</v>
      </c>
      <c r="F22" s="269">
        <v>1932</v>
      </c>
      <c r="G22" s="34">
        <f t="shared" si="1"/>
        <v>1.5010351966873706E-2</v>
      </c>
      <c r="H22" s="284">
        <f t="shared" si="3"/>
        <v>34</v>
      </c>
      <c r="I22" s="269">
        <f t="shared" si="4"/>
        <v>2152</v>
      </c>
      <c r="J22" s="34">
        <f t="shared" si="2"/>
        <v>1.5799256505576207E-2</v>
      </c>
    </row>
    <row r="23" spans="1:13">
      <c r="A23" s="268">
        <v>1996</v>
      </c>
      <c r="B23" s="284">
        <v>4</v>
      </c>
      <c r="C23" s="269">
        <v>240</v>
      </c>
      <c r="D23" s="34">
        <f t="shared" si="0"/>
        <v>1.6666666666666666E-2</v>
      </c>
      <c r="E23" s="284">
        <v>22</v>
      </c>
      <c r="F23" s="269">
        <v>1534</v>
      </c>
      <c r="G23" s="34">
        <f t="shared" si="1"/>
        <v>1.4341590612777053E-2</v>
      </c>
      <c r="H23" s="284">
        <f t="shared" si="3"/>
        <v>26</v>
      </c>
      <c r="I23" s="269">
        <f t="shared" si="4"/>
        <v>1774</v>
      </c>
      <c r="J23" s="34">
        <f t="shared" si="2"/>
        <v>1.4656144306651634E-2</v>
      </c>
    </row>
    <row r="24" spans="1:13">
      <c r="A24" s="268">
        <v>1997</v>
      </c>
      <c r="B24" s="284">
        <v>10</v>
      </c>
      <c r="C24" s="269">
        <v>507</v>
      </c>
      <c r="D24" s="34">
        <f t="shared" si="0"/>
        <v>1.9723865877712032E-2</v>
      </c>
      <c r="E24" s="284">
        <v>49</v>
      </c>
      <c r="F24" s="269">
        <v>2113</v>
      </c>
      <c r="G24" s="34">
        <f t="shared" si="1"/>
        <v>2.3189777567439659E-2</v>
      </c>
      <c r="H24" s="284">
        <f t="shared" si="3"/>
        <v>59</v>
      </c>
      <c r="I24" s="269">
        <f t="shared" si="4"/>
        <v>2620</v>
      </c>
      <c r="J24" s="34">
        <f t="shared" si="2"/>
        <v>2.2519083969465649E-2</v>
      </c>
      <c r="M24" s="43"/>
    </row>
    <row r="25" spans="1:13">
      <c r="A25" s="268">
        <v>1998</v>
      </c>
      <c r="B25" s="284">
        <v>11</v>
      </c>
      <c r="C25" s="269">
        <v>211</v>
      </c>
      <c r="D25" s="34">
        <f t="shared" si="0"/>
        <v>5.2132701421800945E-2</v>
      </c>
      <c r="E25" s="284">
        <v>42</v>
      </c>
      <c r="F25" s="269">
        <v>2276</v>
      </c>
      <c r="G25" s="34">
        <f t="shared" si="1"/>
        <v>1.8453427065026361E-2</v>
      </c>
      <c r="H25" s="284">
        <f t="shared" si="3"/>
        <v>53</v>
      </c>
      <c r="I25" s="269">
        <f t="shared" si="4"/>
        <v>2487</v>
      </c>
      <c r="J25" s="34">
        <f t="shared" si="2"/>
        <v>2.1310816244471252E-2</v>
      </c>
    </row>
    <row r="26" spans="1:13">
      <c r="A26" s="268">
        <v>1999</v>
      </c>
      <c r="B26" s="284">
        <v>9</v>
      </c>
      <c r="C26" s="269">
        <v>703</v>
      </c>
      <c r="D26" s="34">
        <f t="shared" si="0"/>
        <v>1.2802275960170697E-2</v>
      </c>
      <c r="E26" s="284">
        <v>40</v>
      </c>
      <c r="F26" s="269">
        <v>3311</v>
      </c>
      <c r="G26" s="34">
        <f t="shared" si="1"/>
        <v>1.2080942313500454E-2</v>
      </c>
      <c r="H26" s="284">
        <f t="shared" si="3"/>
        <v>49</v>
      </c>
      <c r="I26" s="269">
        <f t="shared" si="4"/>
        <v>4014</v>
      </c>
      <c r="J26" s="34">
        <f t="shared" si="2"/>
        <v>1.2207274539113104E-2</v>
      </c>
    </row>
    <row r="27" spans="1:13">
      <c r="A27" s="268">
        <v>2000</v>
      </c>
      <c r="B27" s="284">
        <v>21</v>
      </c>
      <c r="C27" s="269">
        <v>693</v>
      </c>
      <c r="D27" s="34">
        <f t="shared" si="0"/>
        <v>3.0303030303030304E-2</v>
      </c>
      <c r="E27" s="284">
        <v>54</v>
      </c>
      <c r="F27" s="269">
        <v>3889</v>
      </c>
      <c r="G27" s="34">
        <f t="shared" si="1"/>
        <v>1.3885317562355361E-2</v>
      </c>
      <c r="H27" s="284">
        <f t="shared" si="3"/>
        <v>75</v>
      </c>
      <c r="I27" s="269">
        <f t="shared" si="4"/>
        <v>4582</v>
      </c>
      <c r="J27" s="34">
        <f t="shared" si="2"/>
        <v>1.6368398079441293E-2</v>
      </c>
    </row>
    <row r="28" spans="1:13">
      <c r="A28" s="268">
        <v>2001</v>
      </c>
      <c r="B28" s="284">
        <v>17</v>
      </c>
      <c r="C28" s="269">
        <v>774</v>
      </c>
      <c r="D28" s="34">
        <f t="shared" si="0"/>
        <v>2.1963824289405683E-2</v>
      </c>
      <c r="E28" s="284">
        <v>50</v>
      </c>
      <c r="F28" s="269">
        <v>3635</v>
      </c>
      <c r="G28" s="34">
        <f t="shared" si="1"/>
        <v>1.3755158184319119E-2</v>
      </c>
      <c r="H28" s="284">
        <f t="shared" si="3"/>
        <v>67</v>
      </c>
      <c r="I28" s="269">
        <f t="shared" si="4"/>
        <v>4409</v>
      </c>
      <c r="J28" s="34">
        <f t="shared" si="2"/>
        <v>1.5196189612156952E-2</v>
      </c>
    </row>
    <row r="29" spans="1:13">
      <c r="A29" s="268">
        <v>2002</v>
      </c>
      <c r="B29" s="284">
        <v>15</v>
      </c>
      <c r="C29" s="269">
        <v>842</v>
      </c>
      <c r="D29" s="34">
        <f t="shared" si="0"/>
        <v>1.7814726840855107E-2</v>
      </c>
      <c r="E29" s="284">
        <v>37</v>
      </c>
      <c r="F29" s="269">
        <v>3286</v>
      </c>
      <c r="G29" s="34">
        <f t="shared" si="1"/>
        <v>1.125989044430919E-2</v>
      </c>
      <c r="H29" s="284">
        <f t="shared" si="3"/>
        <v>52</v>
      </c>
      <c r="I29" s="269">
        <f t="shared" si="4"/>
        <v>4128</v>
      </c>
      <c r="J29" s="34">
        <f t="shared" si="2"/>
        <v>1.2596899224806201E-2</v>
      </c>
    </row>
    <row r="30" spans="1:13">
      <c r="A30" s="268">
        <v>2003</v>
      </c>
      <c r="B30" s="284">
        <v>9</v>
      </c>
      <c r="C30" s="269">
        <v>816</v>
      </c>
      <c r="D30" s="34">
        <f t="shared" si="0"/>
        <v>1.1029411764705883E-2</v>
      </c>
      <c r="E30" s="284">
        <v>66</v>
      </c>
      <c r="F30" s="269">
        <v>3342</v>
      </c>
      <c r="G30" s="34">
        <f t="shared" si="1"/>
        <v>1.9748653500897665E-2</v>
      </c>
      <c r="H30" s="284">
        <f t="shared" si="3"/>
        <v>75</v>
      </c>
      <c r="I30" s="269">
        <f t="shared" si="4"/>
        <v>4158</v>
      </c>
      <c r="J30" s="34">
        <f t="shared" si="2"/>
        <v>1.8037518037518036E-2</v>
      </c>
    </row>
    <row r="31" spans="1:13">
      <c r="A31" s="268">
        <v>2004</v>
      </c>
      <c r="B31" s="284">
        <v>18</v>
      </c>
      <c r="C31" s="269">
        <v>1033</v>
      </c>
      <c r="D31" s="34">
        <f t="shared" si="0"/>
        <v>1.7424975798644726E-2</v>
      </c>
      <c r="E31" s="284">
        <v>98</v>
      </c>
      <c r="F31" s="269">
        <v>4670</v>
      </c>
      <c r="G31" s="34">
        <f t="shared" si="1"/>
        <v>2.0985010706638114E-2</v>
      </c>
      <c r="H31" s="284">
        <f t="shared" si="3"/>
        <v>116</v>
      </c>
      <c r="I31" s="269">
        <f t="shared" si="4"/>
        <v>5703</v>
      </c>
      <c r="J31" s="34">
        <f t="shared" si="2"/>
        <v>2.0340171839382783E-2</v>
      </c>
      <c r="K31" s="251"/>
      <c r="L31" s="251"/>
      <c r="M31" s="251"/>
    </row>
    <row r="32" spans="1:13">
      <c r="A32" s="268">
        <v>2005</v>
      </c>
      <c r="B32" s="284">
        <v>24</v>
      </c>
      <c r="C32" s="269">
        <v>1783</v>
      </c>
      <c r="D32" s="34">
        <f t="shared" si="0"/>
        <v>1.346045989904655E-2</v>
      </c>
      <c r="E32" s="284">
        <v>146</v>
      </c>
      <c r="F32" s="269">
        <v>5608</v>
      </c>
      <c r="G32" s="34">
        <f t="shared" si="1"/>
        <v>2.6034236804564907E-2</v>
      </c>
      <c r="H32" s="284">
        <f t="shared" si="3"/>
        <v>170</v>
      </c>
      <c r="I32" s="269">
        <f t="shared" si="4"/>
        <v>7391</v>
      </c>
      <c r="J32" s="34">
        <f t="shared" si="2"/>
        <v>2.3000947097821675E-2</v>
      </c>
      <c r="K32" s="251"/>
      <c r="L32" s="251"/>
      <c r="M32" s="251"/>
    </row>
    <row r="33" spans="1:13">
      <c r="A33" s="268">
        <v>2006</v>
      </c>
      <c r="B33" s="284">
        <v>12</v>
      </c>
      <c r="C33" s="269">
        <v>2705</v>
      </c>
      <c r="D33" s="34">
        <f t="shared" si="0"/>
        <v>4.4362292051756003E-3</v>
      </c>
      <c r="E33" s="284">
        <v>134</v>
      </c>
      <c r="F33" s="269">
        <v>5939</v>
      </c>
      <c r="G33" s="34">
        <f t="shared" si="1"/>
        <v>2.256272099680081E-2</v>
      </c>
      <c r="H33" s="284">
        <f t="shared" si="3"/>
        <v>146</v>
      </c>
      <c r="I33" s="269">
        <f t="shared" si="4"/>
        <v>8644</v>
      </c>
      <c r="J33" s="34">
        <f t="shared" si="2"/>
        <v>1.6890328551596483E-2</v>
      </c>
      <c r="K33" s="251"/>
      <c r="L33" s="251"/>
      <c r="M33" s="251"/>
    </row>
    <row r="34" spans="1:13">
      <c r="A34" s="268">
        <v>2007</v>
      </c>
      <c r="B34" s="283"/>
      <c r="C34" s="270"/>
      <c r="D34" s="34"/>
      <c r="E34" s="283">
        <v>132</v>
      </c>
      <c r="F34" s="270">
        <v>6738</v>
      </c>
      <c r="G34" s="34">
        <f t="shared" si="1"/>
        <v>1.9590382902938557E-2</v>
      </c>
      <c r="H34" s="283">
        <f t="shared" si="3"/>
        <v>132</v>
      </c>
      <c r="I34" s="270">
        <f>SUM(L34,F34)</f>
        <v>6738</v>
      </c>
      <c r="J34" s="34">
        <f t="shared" si="2"/>
        <v>1.9590382902938557E-2</v>
      </c>
      <c r="K34" s="251"/>
      <c r="L34" s="251"/>
      <c r="M34" s="251"/>
    </row>
    <row r="35" spans="1:13">
      <c r="A35" s="268">
        <v>2008</v>
      </c>
      <c r="B35" s="283"/>
      <c r="C35" s="270"/>
      <c r="D35" s="34"/>
      <c r="E35" s="283">
        <v>86</v>
      </c>
      <c r="F35" s="270">
        <v>4064</v>
      </c>
      <c r="G35" s="34">
        <f t="shared" si="1"/>
        <v>2.1161417322834646E-2</v>
      </c>
      <c r="H35" s="283">
        <f t="shared" si="3"/>
        <v>86</v>
      </c>
      <c r="I35" s="270">
        <f>SUM(L35,F35)</f>
        <v>4064</v>
      </c>
      <c r="J35" s="34">
        <f t="shared" si="2"/>
        <v>2.1161417322834646E-2</v>
      </c>
      <c r="K35" s="251"/>
      <c r="L35" s="323"/>
      <c r="M35" s="251"/>
    </row>
    <row r="36" spans="1:13">
      <c r="A36" s="268">
        <v>2009</v>
      </c>
      <c r="B36" s="283"/>
      <c r="C36" s="270"/>
      <c r="D36" s="34"/>
      <c r="E36" s="283">
        <v>42</v>
      </c>
      <c r="F36" s="270">
        <v>3026</v>
      </c>
      <c r="G36" s="34">
        <f t="shared" si="1"/>
        <v>1.3879709187045605E-2</v>
      </c>
      <c r="H36" s="283">
        <f t="shared" si="3"/>
        <v>42</v>
      </c>
      <c r="I36" s="270">
        <f>SUM(L36,F36)</f>
        <v>3026</v>
      </c>
      <c r="J36" s="34">
        <f t="shared" si="2"/>
        <v>1.3879709187045605E-2</v>
      </c>
      <c r="K36" s="251"/>
      <c r="L36" s="323"/>
      <c r="M36" s="251"/>
    </row>
    <row r="37" spans="1:13">
      <c r="A37" s="268">
        <v>2010</v>
      </c>
      <c r="B37" s="283"/>
      <c r="C37" s="270"/>
      <c r="D37" s="34"/>
      <c r="E37" s="283">
        <v>15</v>
      </c>
      <c r="F37" s="270">
        <v>2940</v>
      </c>
      <c r="G37" s="34">
        <f t="shared" si="1"/>
        <v>5.1020408163265302E-3</v>
      </c>
      <c r="H37" s="283">
        <f t="shared" si="3"/>
        <v>15</v>
      </c>
      <c r="I37" s="270">
        <f>SUM(L37,F37)</f>
        <v>2940</v>
      </c>
      <c r="J37" s="34">
        <f t="shared" si="2"/>
        <v>5.1020408163265302E-3</v>
      </c>
      <c r="K37" s="251"/>
      <c r="L37" s="323"/>
      <c r="M37" s="251"/>
    </row>
    <row r="38" spans="1:13">
      <c r="A38" s="268">
        <v>2011</v>
      </c>
      <c r="B38" s="283"/>
      <c r="C38" s="270"/>
      <c r="D38" s="34"/>
      <c r="E38" s="283">
        <v>15</v>
      </c>
      <c r="F38" s="270">
        <v>3244</v>
      </c>
      <c r="G38" s="34">
        <f t="shared" si="1"/>
        <v>4.6239210850801482E-3</v>
      </c>
      <c r="H38" s="283">
        <f>SUM(B38,E38)</f>
        <v>15</v>
      </c>
      <c r="I38" s="270">
        <f>SUM(L38,F38)</f>
        <v>3244</v>
      </c>
      <c r="J38" s="34">
        <f t="shared" ref="J38:J43" si="5">IF(I38=0, "NA", H38/I38)</f>
        <v>4.6239210850801482E-3</v>
      </c>
      <c r="K38" s="251"/>
      <c r="L38" s="323"/>
      <c r="M38" s="251"/>
    </row>
    <row r="39" spans="1:13">
      <c r="A39" s="268">
        <v>2012</v>
      </c>
      <c r="B39" s="283"/>
      <c r="C39" s="270"/>
      <c r="D39" s="34"/>
      <c r="E39" s="283">
        <v>12</v>
      </c>
      <c r="F39" s="270">
        <v>4929</v>
      </c>
      <c r="G39" s="34">
        <f t="shared" si="1"/>
        <v>2.4345709068776629E-3</v>
      </c>
      <c r="H39" s="283">
        <f>SUM(B39,E39)</f>
        <v>12</v>
      </c>
      <c r="I39" s="270">
        <f>SUM(C39,F39)</f>
        <v>4929</v>
      </c>
      <c r="J39" s="34">
        <f t="shared" si="5"/>
        <v>2.4345709068776629E-3</v>
      </c>
      <c r="K39" s="251"/>
      <c r="L39" s="324"/>
      <c r="M39" s="251"/>
    </row>
    <row r="40" spans="1:13">
      <c r="A40" s="268">
        <v>2013</v>
      </c>
      <c r="B40" s="283"/>
      <c r="C40" s="270"/>
      <c r="D40" s="34"/>
      <c r="E40" s="283">
        <v>18</v>
      </c>
      <c r="F40" s="270">
        <v>4072</v>
      </c>
      <c r="G40" s="34">
        <f t="shared" si="1"/>
        <v>4.4204322200392925E-3</v>
      </c>
      <c r="H40" s="283">
        <f>SUM(B40,E40)</f>
        <v>18</v>
      </c>
      <c r="I40" s="270">
        <f>SUM(C40,F40)</f>
        <v>4072</v>
      </c>
      <c r="J40" s="34">
        <f t="shared" si="5"/>
        <v>4.4204322200392925E-3</v>
      </c>
      <c r="K40" s="251"/>
      <c r="L40" s="324"/>
      <c r="M40" s="251"/>
    </row>
    <row r="41" spans="1:13">
      <c r="A41" s="268">
        <v>2014</v>
      </c>
      <c r="B41" s="283"/>
      <c r="C41" s="270"/>
      <c r="D41" s="34"/>
      <c r="E41" s="283">
        <v>6</v>
      </c>
      <c r="F41" s="270">
        <v>2448</v>
      </c>
      <c r="G41" s="34">
        <f t="shared" si="1"/>
        <v>2.4509803921568627E-3</v>
      </c>
      <c r="H41" s="283">
        <f>SUM(B41,E41)</f>
        <v>6</v>
      </c>
      <c r="I41" s="270">
        <f>SUM(C41,F41)</f>
        <v>2448</v>
      </c>
      <c r="J41" s="34">
        <f t="shared" si="5"/>
        <v>2.4509803921568627E-3</v>
      </c>
      <c r="L41" s="43"/>
    </row>
    <row r="42" spans="1:13" ht="13.5" thickBot="1">
      <c r="A42" s="268">
        <v>2015</v>
      </c>
      <c r="B42" s="321"/>
      <c r="C42" s="322"/>
      <c r="D42" s="41"/>
      <c r="E42" s="321">
        <v>0</v>
      </c>
      <c r="F42" s="322">
        <v>238</v>
      </c>
      <c r="G42" s="41">
        <f t="shared" si="1"/>
        <v>0</v>
      </c>
      <c r="H42" s="283">
        <f>SUM(B42,E42)</f>
        <v>0</v>
      </c>
      <c r="I42" s="270">
        <f>SUM(C42,F42)</f>
        <v>238</v>
      </c>
      <c r="J42" s="34">
        <f t="shared" si="5"/>
        <v>0</v>
      </c>
      <c r="L42" s="43"/>
    </row>
    <row r="43" spans="1:13" ht="12.75" customHeight="1" thickBot="1">
      <c r="A43" s="313" t="s">
        <v>7</v>
      </c>
      <c r="B43" s="303">
        <f>SUM(B11:B42)</f>
        <v>171</v>
      </c>
      <c r="C43" s="271">
        <f>SUM(C11:C42)</f>
        <v>11129</v>
      </c>
      <c r="D43" s="42">
        <f>IF(C43=0, "NA", B43/C43)</f>
        <v>1.5365261928295444E-2</v>
      </c>
      <c r="E43" s="303">
        <f>SUM(E11:E42)</f>
        <v>1307</v>
      </c>
      <c r="F43" s="271">
        <f>SUM(F11:F42)</f>
        <v>80646</v>
      </c>
      <c r="G43" s="42">
        <f>IF(F43=0, "NA", E43/F43)</f>
        <v>1.6206631451032908E-2</v>
      </c>
      <c r="H43" s="303">
        <f>SUM(H11:H42)</f>
        <v>1478</v>
      </c>
      <c r="I43" s="271">
        <f>SUM(I11:I42)</f>
        <v>91775</v>
      </c>
      <c r="J43" s="42">
        <f t="shared" si="5"/>
        <v>1.6104603650231544E-2</v>
      </c>
    </row>
    <row r="44" spans="1:13">
      <c r="F44" s="422"/>
    </row>
    <row r="45" spans="1:13">
      <c r="C45" s="43"/>
      <c r="F45" s="43"/>
    </row>
    <row r="77" ht="12.75" customHeight="1"/>
  </sheetData>
  <mergeCells count="5">
    <mergeCell ref="A4:J6"/>
    <mergeCell ref="A9:A10"/>
    <mergeCell ref="B9:D9"/>
    <mergeCell ref="E9:G9"/>
    <mergeCell ref="H9:J9"/>
  </mergeCells>
  <phoneticPr fontId="29" type="noConversion"/>
  <pageMargins left="0.75" right="0.75" top="1" bottom="1" header="0.5" footer="0.5"/>
  <pageSetup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Cover</vt:lpstr>
      <vt:lpstr>QA</vt:lpstr>
      <vt:lpstr>xtra</vt:lpstr>
      <vt:lpstr>Table of Contents</vt:lpstr>
      <vt:lpstr>(1) VINs tested</vt:lpstr>
      <vt:lpstr>(1) Total Tests</vt:lpstr>
      <vt:lpstr>(2)(i) OBD</vt:lpstr>
      <vt:lpstr>Initial gasoline </vt:lpstr>
      <vt:lpstr>(2)(i) Opacity</vt:lpstr>
      <vt:lpstr>(2)(ii) OBD</vt:lpstr>
      <vt:lpstr>(2)(iii) OBD</vt:lpstr>
      <vt:lpstr>(2)(iv) OBD</vt:lpstr>
      <vt:lpstr>(2)(vi) Waivers</vt:lpstr>
      <vt:lpstr>NoKnownOut_InitialFailed_Paul</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(2)(xxiv)Alternative OBD Tests</vt:lpstr>
      <vt:lpstr>worksheet</vt:lpstr>
      <vt:lpstr>'(1) Total Tests'!Print_Area</vt:lpstr>
      <vt:lpstr>'(1) VINs tested'!Print_Area</vt:lpstr>
      <vt:lpstr>'(2)(i) OBD'!Print_Area</vt:lpstr>
      <vt:lpstr>'(2)(ii) OBD'!Print_Area</vt:lpstr>
      <vt:lpstr>'(2)(iii) OBD'!Print_Area</vt:lpstr>
      <vt:lpstr>'(2)(iv) OBD'!Print_Area</vt:lpstr>
      <vt:lpstr>'(2)(vi) No Outcome'!Print_Area</vt:lpstr>
      <vt:lpstr>'(2)(vi) Waivers'!Print_Area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mbennett</cp:lastModifiedBy>
  <cp:lastPrinted>2015-08-24T18:04:36Z</cp:lastPrinted>
  <dcterms:created xsi:type="dcterms:W3CDTF">2004-07-19T17:19:25Z</dcterms:created>
  <dcterms:modified xsi:type="dcterms:W3CDTF">2016-08-03T14:40:50Z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