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34.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2.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8.xml" ContentType="application/vnd.openxmlformats-officedocument.drawingml.chartshapes+xml"/>
  <Override PartName="/xl/charts/chart45.xml" ContentType="application/vnd.openxmlformats-officedocument.drawingml.chart+xml"/>
  <Override PartName="/xl/charts/chart46.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70" yWindow="1470" windowWidth="16410" windowHeight="9135" tabRatio="904"/>
  </bookViews>
  <sheets>
    <sheet name="Cover" sheetId="1" r:id="rId1"/>
    <sheet name="QA" sheetId="2" state="hidden" r:id="rId2"/>
    <sheet name="xtra" sheetId="3" state="hidden" r:id="rId3"/>
    <sheet name="Table of Contents" sheetId="4" r:id="rId4"/>
    <sheet name="xtra calcs for report text " sheetId="45" state="hidden" r:id="rId5"/>
    <sheet name="(1) VINs tested" sheetId="5" r:id="rId6"/>
    <sheet name="(1) Total Tests" sheetId="6" r:id="rId7"/>
    <sheet name="(2)(i) OBD" sheetId="10" r:id="rId8"/>
    <sheet name="Initial gasoline " sheetId="11" state="hidden" r:id="rId9"/>
    <sheet name="(2)(i) Opacity" sheetId="43" r:id="rId10"/>
    <sheet name="(2)(ii) OBD" sheetId="17" r:id="rId11"/>
    <sheet name="(2)(iii) OBD" sheetId="21" r:id="rId12"/>
    <sheet name="(2)(iv) OBD" sheetId="24" r:id="rId13"/>
    <sheet name="(2)(v) Waivers" sheetId="25" r:id="rId14"/>
    <sheet name="NoKnownOut_InitialFailed_Paul" sheetId="26" state="hidden" r:id="rId15"/>
    <sheet name="(2)(v) Hardship Extensions" sheetId="42" r:id="rId16"/>
    <sheet name="(2)(vi) No Outcome" sheetId="27" r:id="rId17"/>
    <sheet name="(2)(xi) Pass OBD" sheetId="28" r:id="rId18"/>
    <sheet name="(2)(xii) Fail OBD" sheetId="29" r:id="rId19"/>
    <sheet name="(2)(xix) MIL on no DTCs" sheetId="34" r:id="rId20"/>
    <sheet name="(2)(xx) MIL off w  DTCs" sheetId="35" r:id="rId21"/>
    <sheet name="(2)(xxi) MIL on w DTCs " sheetId="36" r:id="rId22"/>
    <sheet name="(2)(xxii) MIL off no DTCs " sheetId="37" r:id="rId23"/>
    <sheet name="(2)(xxiii) Not Ready Failures" sheetId="38" r:id="rId24"/>
    <sheet name="(2)(xxiii) Not Ready Turnaways" sheetId="41" r:id="rId25"/>
    <sheet name="Alternative OBD Tests" sheetId="44" r:id="rId26"/>
    <sheet name="worksheet" sheetId="40" state="hidden" r:id="rId27"/>
  </sheets>
  <externalReferences>
    <externalReference r:id="rId28"/>
    <externalReference r:id="rId29"/>
  </externalReferences>
  <definedNames>
    <definedName name="_ftn1" localSheetId="4">'xtra calcs for report text '!$A$61</definedName>
    <definedName name="_ftnref1" localSheetId="4">'xtra calcs for report text '!#REF!</definedName>
    <definedName name="_Toc424543233" localSheetId="4">'xtra calcs for report text '!$A$122</definedName>
    <definedName name="_Toc424543234" localSheetId="4">'xtra calcs for report text '!$A$140</definedName>
    <definedName name="_xlnm.Print_Area" localSheetId="6">'(1) Total Tests'!$A$1:$K$62</definedName>
    <definedName name="_xlnm.Print_Area" localSheetId="5">'(1) VINs tested'!$A$1:$J$79</definedName>
    <definedName name="_xlnm.Print_Area" localSheetId="7">'(2)(i) OBD'!$A$1:$Z$76</definedName>
    <definedName name="_xlnm.Print_Area" localSheetId="10">'(2)(ii) OBD'!$A$1:$V$98</definedName>
    <definedName name="_xlnm.Print_Area" localSheetId="11">'(2)(iii) OBD'!$A$1:$V$96</definedName>
    <definedName name="_xlnm.Print_Area" localSheetId="12">'(2)(iv) OBD'!$A$1:$V$99</definedName>
    <definedName name="_xlnm.Print_Area" localSheetId="13">'(2)(v) Waivers'!$A$1:$V$29</definedName>
    <definedName name="_xlnm.Print_Area" localSheetId="16">'(2)(vi) No Outcome'!$A$1:$V$89</definedName>
    <definedName name="_xlnm.Print_Area" localSheetId="17">'(2)(xi) Pass OBD'!$A$1:$V$102</definedName>
    <definedName name="_xlnm.Print_Area" localSheetId="18">'(2)(xii) Fail OBD'!$A$1:$V$96</definedName>
    <definedName name="_xlnm.Print_Area" localSheetId="19">'(2)(xix) MIL on no DTCs'!$A$1:$V$62</definedName>
    <definedName name="_xlnm.Print_Area" localSheetId="20">'(2)(xx) MIL off w  DTCs'!$A$1:$V$26</definedName>
    <definedName name="_xlnm.Print_Area" localSheetId="21">'(2)(xxi) MIL on w DTCs '!$A$1:$V$99</definedName>
    <definedName name="_xlnm.Print_Area" localSheetId="22">'(2)(xxii) MIL off no DTCs '!$A$1:$V$100</definedName>
    <definedName name="_xlnm.Print_Area" localSheetId="23">'(2)(xxiii) Not Ready Failures'!$A$1:$V$101</definedName>
    <definedName name="_xlnm.Print_Area" localSheetId="24">'(2)(xxiii) Not Ready Turnaways'!$A$1:$V$100</definedName>
    <definedName name="_xlnm.Print_Area" localSheetId="0">Cover!$A$1:$K$25</definedName>
    <definedName name="_xlnm.Print_Area" localSheetId="3">'Table of Contents'!$A$1:$C$26</definedName>
    <definedName name="_xlnm.Print_Titles" localSheetId="3">'Table of Contents'!$2:$2</definedName>
  </definedNames>
  <calcPr calcId="145621"/>
</workbook>
</file>

<file path=xl/calcChain.xml><?xml version="1.0" encoding="utf-8"?>
<calcChain xmlns="http://schemas.openxmlformats.org/spreadsheetml/2006/main">
  <c r="B44" i="45" l="1"/>
  <c r="A106" i="45"/>
  <c r="G22" i="45"/>
  <c r="C11" i="45" l="1"/>
  <c r="H45" i="5" l="1"/>
  <c r="G45" i="5"/>
  <c r="F45" i="5"/>
  <c r="E45" i="5"/>
  <c r="D45" i="5"/>
  <c r="C45" i="5"/>
  <c r="B45" i="5"/>
  <c r="I45" i="5" s="1"/>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A110" i="45" l="1"/>
  <c r="E138" i="45" l="1"/>
  <c r="E137" i="45"/>
  <c r="E136" i="45"/>
  <c r="E135" i="45"/>
  <c r="E134" i="45"/>
  <c r="E133" i="45"/>
  <c r="E132" i="45"/>
  <c r="E131" i="45"/>
  <c r="E130" i="45"/>
  <c r="E129" i="45"/>
  <c r="E128" i="45"/>
  <c r="E127" i="45"/>
  <c r="E126" i="45"/>
  <c r="C145" i="45"/>
  <c r="R26" i="10" l="1"/>
  <c r="Q26" i="10"/>
  <c r="S26" i="10" s="1"/>
  <c r="O26" i="10"/>
  <c r="N26" i="10"/>
  <c r="P26" i="10" s="1"/>
  <c r="M26" i="10"/>
  <c r="L26" i="10"/>
  <c r="K26" i="10"/>
  <c r="I26" i="10"/>
  <c r="H26" i="10"/>
  <c r="J26" i="10" s="1"/>
  <c r="F26" i="10"/>
  <c r="E26" i="10"/>
  <c r="G26" i="10" s="1"/>
  <c r="C26" i="10"/>
  <c r="D26" i="10" s="1"/>
  <c r="B26" i="10"/>
  <c r="U25" i="10"/>
  <c r="V25" i="10" s="1"/>
  <c r="T25" i="10"/>
  <c r="S25" i="10"/>
  <c r="P25" i="10"/>
  <c r="M25" i="10"/>
  <c r="J25" i="10"/>
  <c r="G25" i="10"/>
  <c r="D25" i="10"/>
  <c r="U24" i="10"/>
  <c r="T24" i="10"/>
  <c r="V24" i="10" s="1"/>
  <c r="S24" i="10"/>
  <c r="P24" i="10"/>
  <c r="M24" i="10"/>
  <c r="J24" i="10"/>
  <c r="G24" i="10"/>
  <c r="D24" i="10"/>
  <c r="U23" i="10"/>
  <c r="T23" i="10"/>
  <c r="S23" i="10"/>
  <c r="P23" i="10"/>
  <c r="M23" i="10"/>
  <c r="J23" i="10"/>
  <c r="G23" i="10"/>
  <c r="D23" i="10"/>
  <c r="U22" i="10"/>
  <c r="T22" i="10"/>
  <c r="S22" i="10"/>
  <c r="P22" i="10"/>
  <c r="M22" i="10"/>
  <c r="J22" i="10"/>
  <c r="G22" i="10"/>
  <c r="D22" i="10"/>
  <c r="U21" i="10"/>
  <c r="V21" i="10" s="1"/>
  <c r="T21" i="10"/>
  <c r="S21" i="10"/>
  <c r="P21" i="10"/>
  <c r="M21" i="10"/>
  <c r="J21" i="10"/>
  <c r="G21" i="10"/>
  <c r="D21" i="10"/>
  <c r="V20" i="10"/>
  <c r="U20" i="10"/>
  <c r="T20" i="10"/>
  <c r="S20" i="10"/>
  <c r="P20" i="10"/>
  <c r="M20" i="10"/>
  <c r="J20" i="10"/>
  <c r="G20" i="10"/>
  <c r="D20" i="10"/>
  <c r="U19" i="10"/>
  <c r="T19" i="10"/>
  <c r="S19" i="10"/>
  <c r="P19" i="10"/>
  <c r="M19" i="10"/>
  <c r="J19" i="10"/>
  <c r="G19" i="10"/>
  <c r="D19" i="10"/>
  <c r="U18" i="10"/>
  <c r="T18" i="10"/>
  <c r="S18" i="10"/>
  <c r="P18" i="10"/>
  <c r="M18" i="10"/>
  <c r="J18" i="10"/>
  <c r="G18" i="10"/>
  <c r="D18" i="10"/>
  <c r="U17" i="10"/>
  <c r="T17" i="10"/>
  <c r="S17" i="10"/>
  <c r="P17" i="10"/>
  <c r="M17" i="10"/>
  <c r="J17" i="10"/>
  <c r="G17" i="10"/>
  <c r="D17" i="10"/>
  <c r="U16" i="10"/>
  <c r="V16" i="10" s="1"/>
  <c r="T16" i="10"/>
  <c r="S16" i="10"/>
  <c r="P16" i="10"/>
  <c r="M16" i="10"/>
  <c r="G16" i="10"/>
  <c r="D16" i="10"/>
  <c r="U15" i="10"/>
  <c r="V15" i="10" s="1"/>
  <c r="T15" i="10"/>
  <c r="P15" i="10"/>
  <c r="M15" i="10"/>
  <c r="G15" i="10"/>
  <c r="D15" i="10"/>
  <c r="U14" i="10"/>
  <c r="V14" i="10" s="1"/>
  <c r="T14" i="10"/>
  <c r="P14" i="10"/>
  <c r="M14" i="10"/>
  <c r="G14" i="10"/>
  <c r="D14" i="10"/>
  <c r="U13" i="10"/>
  <c r="V13" i="10" s="1"/>
  <c r="T13" i="10"/>
  <c r="P13" i="10"/>
  <c r="M13" i="10"/>
  <c r="G13" i="10"/>
  <c r="D13" i="10"/>
  <c r="U12" i="10"/>
  <c r="V12" i="10" s="1"/>
  <c r="T12" i="10"/>
  <c r="M12" i="10"/>
  <c r="G12" i="10"/>
  <c r="D12" i="10"/>
  <c r="U11" i="10"/>
  <c r="T11" i="10"/>
  <c r="M11" i="10"/>
  <c r="G11" i="10"/>
  <c r="D11" i="10"/>
  <c r="U10" i="10"/>
  <c r="T10" i="10"/>
  <c r="M10" i="10"/>
  <c r="G10" i="10"/>
  <c r="D10" i="10"/>
  <c r="D9" i="17"/>
  <c r="G9" i="17"/>
  <c r="M9" i="17"/>
  <c r="T9" i="17"/>
  <c r="U9" i="17"/>
  <c r="V9" i="17"/>
  <c r="D10" i="17"/>
  <c r="G10" i="17"/>
  <c r="M10" i="17"/>
  <c r="T10" i="17"/>
  <c r="U10" i="17"/>
  <c r="D11" i="17"/>
  <c r="G11" i="17"/>
  <c r="M11" i="17"/>
  <c r="T11" i="17"/>
  <c r="U11" i="17"/>
  <c r="V11" i="17" s="1"/>
  <c r="D12" i="17"/>
  <c r="G12" i="17"/>
  <c r="M12" i="17"/>
  <c r="T12" i="17"/>
  <c r="U12" i="17"/>
  <c r="V12" i="17" s="1"/>
  <c r="D13" i="17"/>
  <c r="G13" i="17"/>
  <c r="M13" i="17"/>
  <c r="P13" i="17"/>
  <c r="T13" i="17"/>
  <c r="U13" i="17"/>
  <c r="V13" i="17" s="1"/>
  <c r="D14" i="17"/>
  <c r="G14" i="17"/>
  <c r="M14" i="17"/>
  <c r="P14" i="17"/>
  <c r="T14" i="17"/>
  <c r="U14" i="17"/>
  <c r="V14" i="17" s="1"/>
  <c r="D15" i="17"/>
  <c r="G15" i="17"/>
  <c r="M15" i="17"/>
  <c r="P15" i="17"/>
  <c r="S15" i="17"/>
  <c r="T15" i="17"/>
  <c r="U15" i="17"/>
  <c r="V15" i="17" s="1"/>
  <c r="D16" i="17"/>
  <c r="G16" i="17"/>
  <c r="J16" i="17"/>
  <c r="M16" i="17"/>
  <c r="P16" i="17"/>
  <c r="S16" i="17"/>
  <c r="T16" i="17"/>
  <c r="U16" i="17"/>
  <c r="D17" i="17"/>
  <c r="G17" i="17"/>
  <c r="J17" i="17"/>
  <c r="M17" i="17"/>
  <c r="P17" i="17"/>
  <c r="S17" i="17"/>
  <c r="T17" i="17"/>
  <c r="U17" i="17"/>
  <c r="D18" i="17"/>
  <c r="G18" i="17"/>
  <c r="J18" i="17"/>
  <c r="M18" i="17"/>
  <c r="P18" i="17"/>
  <c r="S18" i="17"/>
  <c r="T18" i="17"/>
  <c r="V18" i="17" s="1"/>
  <c r="U18" i="17"/>
  <c r="D19" i="17"/>
  <c r="G19" i="17"/>
  <c r="J19" i="17"/>
  <c r="M19" i="17"/>
  <c r="P19" i="17"/>
  <c r="S19" i="17"/>
  <c r="T19" i="17"/>
  <c r="U19" i="17"/>
  <c r="V19" i="17" s="1"/>
  <c r="D20" i="17"/>
  <c r="G20" i="17"/>
  <c r="J20" i="17"/>
  <c r="M20" i="17"/>
  <c r="P20" i="17"/>
  <c r="S20" i="17"/>
  <c r="T20" i="17"/>
  <c r="U20" i="17"/>
  <c r="V20" i="17" s="1"/>
  <c r="D21" i="17"/>
  <c r="G21" i="17"/>
  <c r="J21" i="17"/>
  <c r="M21" i="17"/>
  <c r="P21" i="17"/>
  <c r="S21" i="17"/>
  <c r="T21" i="17"/>
  <c r="U21" i="17"/>
  <c r="D22" i="17"/>
  <c r="G22" i="17"/>
  <c r="J22" i="17"/>
  <c r="M22" i="17"/>
  <c r="P22" i="17"/>
  <c r="S22" i="17"/>
  <c r="T22" i="17"/>
  <c r="U22" i="17"/>
  <c r="V22" i="17"/>
  <c r="D23" i="17"/>
  <c r="G23" i="17"/>
  <c r="J23" i="17"/>
  <c r="M23" i="17"/>
  <c r="P23" i="17"/>
  <c r="S23" i="17"/>
  <c r="T23" i="17"/>
  <c r="U23" i="17"/>
  <c r="V23" i="17" s="1"/>
  <c r="D24" i="17"/>
  <c r="G24" i="17"/>
  <c r="J24" i="17"/>
  <c r="T24" i="17"/>
  <c r="U24" i="17"/>
  <c r="B25" i="17"/>
  <c r="C25" i="17"/>
  <c r="E25" i="17"/>
  <c r="F25" i="17"/>
  <c r="G25" i="17"/>
  <c r="H25" i="17"/>
  <c r="J25" i="17" s="1"/>
  <c r="I25" i="17"/>
  <c r="K25" i="17"/>
  <c r="L25" i="17"/>
  <c r="N25" i="17"/>
  <c r="O25" i="17"/>
  <c r="Q25" i="17"/>
  <c r="S25" i="17" s="1"/>
  <c r="R25" i="17"/>
  <c r="M25" i="17" l="1"/>
  <c r="P25" i="17"/>
  <c r="V24" i="17"/>
  <c r="V17" i="17"/>
  <c r="V16" i="17"/>
  <c r="V10" i="17"/>
  <c r="V11" i="10"/>
  <c r="V17" i="10"/>
  <c r="V18" i="10"/>
  <c r="V19" i="10"/>
  <c r="T25" i="17"/>
  <c r="V25" i="17" s="1"/>
  <c r="U25" i="17"/>
  <c r="T26" i="10"/>
  <c r="V22" i="10"/>
  <c r="V23" i="10"/>
  <c r="D25" i="17"/>
  <c r="V21" i="17"/>
  <c r="U26" i="10"/>
  <c r="V10" i="10"/>
  <c r="V26" i="10" l="1"/>
  <c r="S17" i="38"/>
  <c r="J18" i="38"/>
  <c r="J18" i="34"/>
  <c r="S17" i="34"/>
  <c r="K29" i="27" l="1"/>
  <c r="U28" i="27"/>
  <c r="T28" i="27"/>
  <c r="S28" i="27"/>
  <c r="P28" i="27"/>
  <c r="M28" i="27"/>
  <c r="J28" i="27"/>
  <c r="G28" i="27"/>
  <c r="D28" i="27"/>
  <c r="U27" i="27"/>
  <c r="T27" i="27"/>
  <c r="S27" i="27"/>
  <c r="P27" i="27"/>
  <c r="M27" i="27"/>
  <c r="J27" i="27"/>
  <c r="G27" i="27"/>
  <c r="D27" i="27"/>
  <c r="U26" i="27"/>
  <c r="T26" i="27"/>
  <c r="S26" i="27"/>
  <c r="P26" i="27"/>
  <c r="M26" i="27"/>
  <c r="J26" i="27"/>
  <c r="G26" i="27"/>
  <c r="D26" i="27"/>
  <c r="U25" i="27"/>
  <c r="T25" i="27"/>
  <c r="S25" i="27"/>
  <c r="P25" i="27"/>
  <c r="M25" i="27"/>
  <c r="J25" i="27"/>
  <c r="G25" i="27"/>
  <c r="D25" i="27"/>
  <c r="U24" i="27"/>
  <c r="T24" i="27"/>
  <c r="S24" i="27"/>
  <c r="P24" i="27"/>
  <c r="M24" i="27"/>
  <c r="J24" i="27"/>
  <c r="G24" i="27"/>
  <c r="D24" i="27"/>
  <c r="U23" i="27"/>
  <c r="T23" i="27"/>
  <c r="S23" i="27"/>
  <c r="P23" i="27"/>
  <c r="M23" i="27"/>
  <c r="J23" i="27"/>
  <c r="G23" i="27"/>
  <c r="D23" i="27"/>
  <c r="U22" i="27"/>
  <c r="T22" i="27"/>
  <c r="S22" i="27"/>
  <c r="P22" i="27"/>
  <c r="M22" i="27"/>
  <c r="J22" i="27"/>
  <c r="G22" i="27"/>
  <c r="D22" i="27"/>
  <c r="U21" i="27"/>
  <c r="T21" i="27"/>
  <c r="S21" i="27"/>
  <c r="P21" i="27"/>
  <c r="M21" i="27"/>
  <c r="J21" i="27"/>
  <c r="G21" i="27"/>
  <c r="D21" i="27"/>
  <c r="U20" i="27"/>
  <c r="T20" i="27"/>
  <c r="S20" i="27"/>
  <c r="P20" i="27"/>
  <c r="M20" i="27"/>
  <c r="J20" i="27"/>
  <c r="G20" i="27"/>
  <c r="D20" i="27"/>
  <c r="U19" i="27"/>
  <c r="T19" i="27"/>
  <c r="S19" i="27"/>
  <c r="P19" i="27"/>
  <c r="M19" i="27"/>
  <c r="G19" i="27"/>
  <c r="D19" i="27"/>
  <c r="U18" i="27"/>
  <c r="T18" i="27"/>
  <c r="P18" i="27"/>
  <c r="M18" i="27"/>
  <c r="G18" i="27"/>
  <c r="D18" i="27"/>
  <c r="U17" i="27"/>
  <c r="T17" i="27"/>
  <c r="P17" i="27"/>
  <c r="M17" i="27"/>
  <c r="G17" i="27"/>
  <c r="D17" i="27"/>
  <c r="U16" i="27"/>
  <c r="T16" i="27"/>
  <c r="P16" i="27"/>
  <c r="M16" i="27"/>
  <c r="G16" i="27"/>
  <c r="D16" i="27"/>
  <c r="U15" i="27"/>
  <c r="T15" i="27"/>
  <c r="M15" i="27"/>
  <c r="G15" i="27"/>
  <c r="D15" i="27"/>
  <c r="U14" i="27"/>
  <c r="T14" i="27"/>
  <c r="M14" i="27"/>
  <c r="G14" i="27"/>
  <c r="D14" i="27"/>
  <c r="U13" i="27"/>
  <c r="T13" i="27"/>
  <c r="M13" i="27"/>
  <c r="G13" i="27"/>
  <c r="D13" i="27"/>
  <c r="V23" i="27" l="1"/>
  <c r="V19" i="27"/>
  <c r="V18" i="27"/>
  <c r="V26" i="27"/>
  <c r="V27" i="27"/>
  <c r="V28" i="27"/>
  <c r="V21" i="27"/>
  <c r="V22" i="27"/>
  <c r="V14" i="27"/>
  <c r="V20" i="27"/>
  <c r="V25" i="27"/>
  <c r="V24" i="27"/>
  <c r="T29" i="27"/>
  <c r="V13" i="27"/>
  <c r="V15" i="27"/>
  <c r="V16" i="27"/>
  <c r="V17" i="27"/>
  <c r="R27" i="41"/>
  <c r="Q27" i="41"/>
  <c r="O27" i="41"/>
  <c r="N27" i="41"/>
  <c r="L27" i="41"/>
  <c r="K27" i="41"/>
  <c r="I27" i="41"/>
  <c r="H27" i="41"/>
  <c r="F27" i="41"/>
  <c r="E27" i="41"/>
  <c r="C27" i="41"/>
  <c r="B27" i="41"/>
  <c r="U26" i="41"/>
  <c r="T26" i="41"/>
  <c r="S26" i="41"/>
  <c r="J26" i="41"/>
  <c r="G26" i="41"/>
  <c r="D26" i="41"/>
  <c r="U25" i="41"/>
  <c r="T25" i="41"/>
  <c r="S25" i="41"/>
  <c r="P25" i="41"/>
  <c r="M25" i="41"/>
  <c r="J25" i="41"/>
  <c r="G25" i="41"/>
  <c r="D25" i="41"/>
  <c r="U24" i="41"/>
  <c r="T24" i="41"/>
  <c r="S24" i="41"/>
  <c r="P24" i="41"/>
  <c r="M24" i="41"/>
  <c r="J24" i="41"/>
  <c r="G24" i="41"/>
  <c r="D24" i="41"/>
  <c r="U23" i="41"/>
  <c r="T23" i="41"/>
  <c r="S23" i="41"/>
  <c r="P23" i="41"/>
  <c r="M23" i="41"/>
  <c r="J23" i="41"/>
  <c r="G23" i="41"/>
  <c r="D23" i="41"/>
  <c r="U22" i="41"/>
  <c r="T22" i="41"/>
  <c r="S22" i="41"/>
  <c r="P22" i="41"/>
  <c r="M22" i="41"/>
  <c r="J22" i="41"/>
  <c r="G22" i="41"/>
  <c r="D22" i="41"/>
  <c r="U21" i="41"/>
  <c r="V21" i="41" s="1"/>
  <c r="T21" i="41"/>
  <c r="S21" i="41"/>
  <c r="P21" i="41"/>
  <c r="M21" i="41"/>
  <c r="J21" i="41"/>
  <c r="G21" i="41"/>
  <c r="D21" i="41"/>
  <c r="U20" i="41"/>
  <c r="T20" i="41"/>
  <c r="S20" i="41"/>
  <c r="P20" i="41"/>
  <c r="M20" i="41"/>
  <c r="J20" i="41"/>
  <c r="G20" i="41"/>
  <c r="D20" i="41"/>
  <c r="U19" i="41"/>
  <c r="V19" i="41" s="1"/>
  <c r="T19" i="41"/>
  <c r="S19" i="41"/>
  <c r="P19" i="41"/>
  <c r="M19" i="41"/>
  <c r="J19" i="41"/>
  <c r="G19" i="41"/>
  <c r="D19" i="41"/>
  <c r="U18" i="41"/>
  <c r="T18" i="41"/>
  <c r="S18" i="41"/>
  <c r="P18" i="41"/>
  <c r="M18" i="41"/>
  <c r="J18" i="41"/>
  <c r="G18" i="41"/>
  <c r="D18" i="41"/>
  <c r="U17" i="41"/>
  <c r="T17" i="41"/>
  <c r="S17" i="41"/>
  <c r="P17" i="41"/>
  <c r="M17" i="41"/>
  <c r="G17" i="41"/>
  <c r="D17" i="41"/>
  <c r="U16" i="41"/>
  <c r="T16" i="41"/>
  <c r="P16" i="41"/>
  <c r="M16" i="41"/>
  <c r="G16" i="41"/>
  <c r="D16" i="41"/>
  <c r="U15" i="41"/>
  <c r="T15" i="41"/>
  <c r="P15" i="41"/>
  <c r="M15" i="41"/>
  <c r="G15" i="41"/>
  <c r="D15" i="41"/>
  <c r="U14" i="41"/>
  <c r="V14" i="41" s="1"/>
  <c r="T14" i="41"/>
  <c r="M14" i="41"/>
  <c r="G14" i="41"/>
  <c r="D14" i="41"/>
  <c r="U13" i="41"/>
  <c r="T13" i="41"/>
  <c r="M13" i="41"/>
  <c r="G13" i="41"/>
  <c r="D13" i="41"/>
  <c r="U12" i="41"/>
  <c r="T12" i="41"/>
  <c r="M12" i="41"/>
  <c r="G12" i="41"/>
  <c r="D12" i="41"/>
  <c r="U11" i="41"/>
  <c r="T11" i="41"/>
  <c r="M11" i="41"/>
  <c r="G11" i="41"/>
  <c r="D11" i="41"/>
  <c r="V16" i="41" l="1"/>
  <c r="V26" i="41"/>
  <c r="D27" i="41"/>
  <c r="J27" i="41"/>
  <c r="P27" i="41"/>
  <c r="V22" i="41"/>
  <c r="V23" i="41"/>
  <c r="V25" i="41"/>
  <c r="V13" i="41"/>
  <c r="U27" i="41"/>
  <c r="S27" i="41"/>
  <c r="V12" i="41"/>
  <c r="V24" i="41"/>
  <c r="G27" i="41"/>
  <c r="V17" i="41"/>
  <c r="V20" i="41"/>
  <c r="V18" i="41"/>
  <c r="T27" i="41"/>
  <c r="V27" i="41" s="1"/>
  <c r="V15" i="41"/>
  <c r="M27" i="41"/>
  <c r="V11" i="41"/>
  <c r="S16" i="37"/>
  <c r="J17" i="37"/>
  <c r="S15" i="36"/>
  <c r="J16" i="36"/>
  <c r="J17" i="35"/>
  <c r="S16" i="35"/>
  <c r="P26" i="38"/>
  <c r="M26" i="38"/>
  <c r="J26" i="38"/>
  <c r="G26" i="38"/>
  <c r="D26" i="38"/>
  <c r="P25" i="38"/>
  <c r="M25" i="38"/>
  <c r="J25" i="38"/>
  <c r="G25" i="38"/>
  <c r="D25" i="38"/>
  <c r="P24" i="38"/>
  <c r="M24" i="38"/>
  <c r="J24" i="38"/>
  <c r="G24" i="38"/>
  <c r="D24" i="38"/>
  <c r="P23" i="38"/>
  <c r="M23" i="38"/>
  <c r="J23" i="38"/>
  <c r="G23" i="38"/>
  <c r="D23" i="38"/>
  <c r="P22" i="38"/>
  <c r="M22" i="38"/>
  <c r="J22" i="38"/>
  <c r="G22" i="38"/>
  <c r="D22" i="38"/>
  <c r="P21" i="38"/>
  <c r="M21" i="38"/>
  <c r="J21" i="38"/>
  <c r="G21" i="38"/>
  <c r="D21" i="38"/>
  <c r="P20" i="38"/>
  <c r="M20" i="38"/>
  <c r="J20" i="38"/>
  <c r="G20" i="38"/>
  <c r="D20" i="38"/>
  <c r="P19" i="38"/>
  <c r="M19" i="38"/>
  <c r="J19" i="38"/>
  <c r="G19" i="38"/>
  <c r="D19" i="38"/>
  <c r="P18" i="38"/>
  <c r="M18" i="38"/>
  <c r="G18" i="38"/>
  <c r="D18" i="38"/>
  <c r="P17" i="38"/>
  <c r="M17" i="38"/>
  <c r="G17" i="38"/>
  <c r="D17" i="38"/>
  <c r="P16" i="38"/>
  <c r="M16" i="38"/>
  <c r="G16" i="38"/>
  <c r="D16" i="38"/>
  <c r="P15" i="38"/>
  <c r="M15" i="38"/>
  <c r="G15" i="38"/>
  <c r="D15" i="38"/>
  <c r="P14" i="38"/>
  <c r="M14" i="38"/>
  <c r="G14" i="38"/>
  <c r="D14" i="38"/>
  <c r="M13" i="38"/>
  <c r="G13" i="38"/>
  <c r="D13" i="38"/>
  <c r="M12" i="38"/>
  <c r="G12" i="38"/>
  <c r="D12" i="38"/>
  <c r="M11" i="38"/>
  <c r="G11" i="38"/>
  <c r="D11" i="38"/>
  <c r="S25" i="37"/>
  <c r="P25" i="37"/>
  <c r="M25" i="37"/>
  <c r="J25" i="37"/>
  <c r="G25" i="37"/>
  <c r="D25" i="37"/>
  <c r="S24" i="37"/>
  <c r="P24" i="37"/>
  <c r="M24" i="37"/>
  <c r="J24" i="37"/>
  <c r="G24" i="37"/>
  <c r="D24" i="37"/>
  <c r="S23" i="37"/>
  <c r="P23" i="37"/>
  <c r="M23" i="37"/>
  <c r="J23" i="37"/>
  <c r="G23" i="37"/>
  <c r="D23" i="37"/>
  <c r="S22" i="37"/>
  <c r="P22" i="37"/>
  <c r="M22" i="37"/>
  <c r="J22" i="37"/>
  <c r="G22" i="37"/>
  <c r="D22" i="37"/>
  <c r="S21" i="37"/>
  <c r="P21" i="37"/>
  <c r="M21" i="37"/>
  <c r="J21" i="37"/>
  <c r="G21" i="37"/>
  <c r="D21" i="37"/>
  <c r="S20" i="37"/>
  <c r="P20" i="37"/>
  <c r="M20" i="37"/>
  <c r="J20" i="37"/>
  <c r="G20" i="37"/>
  <c r="D20" i="37"/>
  <c r="S19" i="37"/>
  <c r="P19" i="37"/>
  <c r="M19" i="37"/>
  <c r="J19" i="37"/>
  <c r="G19" i="37"/>
  <c r="D19" i="37"/>
  <c r="S18" i="37"/>
  <c r="P18" i="37"/>
  <c r="M18" i="37"/>
  <c r="J18" i="37"/>
  <c r="G18" i="37"/>
  <c r="D18" i="37"/>
  <c r="S17" i="37"/>
  <c r="P17" i="37"/>
  <c r="M17" i="37"/>
  <c r="G17" i="37"/>
  <c r="D17" i="37"/>
  <c r="P16" i="37"/>
  <c r="M16" i="37"/>
  <c r="G16" i="37"/>
  <c r="D16" i="37"/>
  <c r="P15" i="37"/>
  <c r="M15" i="37"/>
  <c r="G15" i="37"/>
  <c r="D15" i="37"/>
  <c r="P14" i="37"/>
  <c r="M14" i="37"/>
  <c r="G14" i="37"/>
  <c r="D14" i="37"/>
  <c r="P13" i="37"/>
  <c r="M13" i="37"/>
  <c r="G13" i="37"/>
  <c r="D13" i="37"/>
  <c r="M12" i="37"/>
  <c r="G12" i="37"/>
  <c r="D12" i="37"/>
  <c r="M11" i="37"/>
  <c r="G11" i="37"/>
  <c r="D11" i="37"/>
  <c r="M10" i="37"/>
  <c r="G10" i="37"/>
  <c r="D10" i="37"/>
  <c r="S24" i="36"/>
  <c r="P24" i="36"/>
  <c r="M24" i="36"/>
  <c r="J24" i="36"/>
  <c r="G24" i="36"/>
  <c r="D24" i="36"/>
  <c r="S23" i="36"/>
  <c r="P23" i="36"/>
  <c r="M23" i="36"/>
  <c r="J23" i="36"/>
  <c r="G23" i="36"/>
  <c r="D23" i="36"/>
  <c r="S22" i="36"/>
  <c r="P22" i="36"/>
  <c r="M22" i="36"/>
  <c r="J22" i="36"/>
  <c r="G22" i="36"/>
  <c r="D22" i="36"/>
  <c r="S21" i="36"/>
  <c r="P21" i="36"/>
  <c r="M21" i="36"/>
  <c r="J21" i="36"/>
  <c r="G21" i="36"/>
  <c r="D21" i="36"/>
  <c r="S20" i="36"/>
  <c r="P20" i="36"/>
  <c r="M20" i="36"/>
  <c r="J20" i="36"/>
  <c r="G20" i="36"/>
  <c r="D20" i="36"/>
  <c r="S19" i="36"/>
  <c r="P19" i="36"/>
  <c r="M19" i="36"/>
  <c r="J19" i="36"/>
  <c r="G19" i="36"/>
  <c r="D19" i="36"/>
  <c r="S18" i="36"/>
  <c r="P18" i="36"/>
  <c r="M18" i="36"/>
  <c r="J18" i="36"/>
  <c r="G18" i="36"/>
  <c r="D18" i="36"/>
  <c r="S17" i="36"/>
  <c r="P17" i="36"/>
  <c r="M17" i="36"/>
  <c r="J17" i="36"/>
  <c r="G17" i="36"/>
  <c r="D17" i="36"/>
  <c r="S16" i="36"/>
  <c r="P16" i="36"/>
  <c r="M16" i="36"/>
  <c r="G16" i="36"/>
  <c r="D16" i="36"/>
  <c r="P15" i="36"/>
  <c r="M15" i="36"/>
  <c r="G15" i="36"/>
  <c r="D15" i="36"/>
  <c r="P14" i="36"/>
  <c r="M14" i="36"/>
  <c r="G14" i="36"/>
  <c r="D14" i="36"/>
  <c r="P13" i="36"/>
  <c r="M13" i="36"/>
  <c r="G13" i="36"/>
  <c r="D13" i="36"/>
  <c r="P12" i="36"/>
  <c r="M12" i="36"/>
  <c r="G12" i="36"/>
  <c r="D12" i="36"/>
  <c r="M11" i="36"/>
  <c r="G11" i="36"/>
  <c r="D11" i="36"/>
  <c r="M10" i="36"/>
  <c r="G10" i="36"/>
  <c r="D10" i="36"/>
  <c r="M9" i="36"/>
  <c r="G9" i="36"/>
  <c r="D9" i="36"/>
  <c r="S25" i="35"/>
  <c r="P25" i="35"/>
  <c r="M25" i="35"/>
  <c r="J25" i="35"/>
  <c r="G25" i="35"/>
  <c r="D25" i="35"/>
  <c r="S24" i="35"/>
  <c r="P24" i="35"/>
  <c r="M24" i="35"/>
  <c r="J24" i="35"/>
  <c r="G24" i="35"/>
  <c r="D24" i="35"/>
  <c r="S23" i="35"/>
  <c r="P23" i="35"/>
  <c r="M23" i="35"/>
  <c r="J23" i="35"/>
  <c r="G23" i="35"/>
  <c r="D23" i="35"/>
  <c r="S22" i="35"/>
  <c r="P22" i="35"/>
  <c r="M22" i="35"/>
  <c r="J22" i="35"/>
  <c r="G22" i="35"/>
  <c r="D22" i="35"/>
  <c r="S21" i="35"/>
  <c r="P21" i="35"/>
  <c r="M21" i="35"/>
  <c r="J21" i="35"/>
  <c r="G21" i="35"/>
  <c r="D21" i="35"/>
  <c r="S20" i="35"/>
  <c r="P20" i="35"/>
  <c r="M20" i="35"/>
  <c r="J20" i="35"/>
  <c r="G20" i="35"/>
  <c r="D20" i="35"/>
  <c r="S19" i="35"/>
  <c r="P19" i="35"/>
  <c r="M19" i="35"/>
  <c r="J19" i="35"/>
  <c r="G19" i="35"/>
  <c r="D19" i="35"/>
  <c r="S18" i="35"/>
  <c r="P18" i="35"/>
  <c r="M18" i="35"/>
  <c r="J18" i="35"/>
  <c r="G18" i="35"/>
  <c r="D18" i="35"/>
  <c r="S17" i="35"/>
  <c r="P17" i="35"/>
  <c r="M17" i="35"/>
  <c r="G17" i="35"/>
  <c r="D17" i="35"/>
  <c r="P16" i="35"/>
  <c r="M16" i="35"/>
  <c r="G16" i="35"/>
  <c r="D16" i="35"/>
  <c r="P15" i="35"/>
  <c r="M15" i="35"/>
  <c r="G15" i="35"/>
  <c r="D15" i="35"/>
  <c r="P14" i="35"/>
  <c r="M14" i="35"/>
  <c r="G14" i="35"/>
  <c r="D14" i="35"/>
  <c r="P13" i="35"/>
  <c r="M13" i="35"/>
  <c r="G13" i="35"/>
  <c r="D13" i="35"/>
  <c r="M12" i="35"/>
  <c r="G12" i="35"/>
  <c r="D12" i="35"/>
  <c r="M11" i="35"/>
  <c r="G11" i="35"/>
  <c r="D11" i="35"/>
  <c r="M10" i="35"/>
  <c r="G10" i="35"/>
  <c r="D10" i="35"/>
  <c r="R24" i="28" l="1"/>
  <c r="Q24" i="28"/>
  <c r="O24" i="28"/>
  <c r="N24" i="28"/>
  <c r="L24" i="28"/>
  <c r="K24" i="28"/>
  <c r="I24" i="28"/>
  <c r="H24" i="28"/>
  <c r="F24" i="28"/>
  <c r="E24" i="28"/>
  <c r="C24" i="28"/>
  <c r="B24" i="28"/>
  <c r="U23" i="28"/>
  <c r="T23" i="28"/>
  <c r="S23" i="28"/>
  <c r="P23" i="28"/>
  <c r="M23" i="28"/>
  <c r="J23" i="28"/>
  <c r="G23" i="28"/>
  <c r="D23" i="28"/>
  <c r="U22" i="28"/>
  <c r="T22" i="28"/>
  <c r="S22" i="28"/>
  <c r="P22" i="28"/>
  <c r="M22" i="28"/>
  <c r="J22" i="28"/>
  <c r="G22" i="28"/>
  <c r="D22" i="28"/>
  <c r="U21" i="28"/>
  <c r="T21" i="28"/>
  <c r="S21" i="28"/>
  <c r="P21" i="28"/>
  <c r="M21" i="28"/>
  <c r="J21" i="28"/>
  <c r="G21" i="28"/>
  <c r="D21" i="28"/>
  <c r="U20" i="28"/>
  <c r="T20" i="28"/>
  <c r="S20" i="28"/>
  <c r="P20" i="28"/>
  <c r="M20" i="28"/>
  <c r="J20" i="28"/>
  <c r="G20" i="28"/>
  <c r="D20" i="28"/>
  <c r="U19" i="28"/>
  <c r="T19" i="28"/>
  <c r="S19" i="28"/>
  <c r="P19" i="28"/>
  <c r="M19" i="28"/>
  <c r="J19" i="28"/>
  <c r="G19" i="28"/>
  <c r="D19" i="28"/>
  <c r="U18" i="28"/>
  <c r="T18" i="28"/>
  <c r="S18" i="28"/>
  <c r="P18" i="28"/>
  <c r="M18" i="28"/>
  <c r="J18" i="28"/>
  <c r="G18" i="28"/>
  <c r="D18" i="28"/>
  <c r="U17" i="28"/>
  <c r="T17" i="28"/>
  <c r="S17" i="28"/>
  <c r="P17" i="28"/>
  <c r="M17" i="28"/>
  <c r="J17" i="28"/>
  <c r="G17" i="28"/>
  <c r="D17" i="28"/>
  <c r="U16" i="28"/>
  <c r="T16" i="28"/>
  <c r="S16" i="28"/>
  <c r="P16" i="28"/>
  <c r="M16" i="28"/>
  <c r="J16" i="28"/>
  <c r="G16" i="28"/>
  <c r="D16" i="28"/>
  <c r="U15" i="28"/>
  <c r="T15" i="28"/>
  <c r="S15" i="28"/>
  <c r="P15" i="28"/>
  <c r="M15" i="28"/>
  <c r="G15" i="28"/>
  <c r="D15" i="28"/>
  <c r="U14" i="28"/>
  <c r="T14" i="28"/>
  <c r="P14" i="28"/>
  <c r="M14" i="28"/>
  <c r="G14" i="28"/>
  <c r="D14" i="28"/>
  <c r="U13" i="28"/>
  <c r="V13" i="28" s="1"/>
  <c r="T13" i="28"/>
  <c r="P13" i="28"/>
  <c r="M13" i="28"/>
  <c r="G13" i="28"/>
  <c r="D13" i="28"/>
  <c r="U12" i="28"/>
  <c r="T12" i="28"/>
  <c r="V12" i="28" s="1"/>
  <c r="P12" i="28"/>
  <c r="M12" i="28"/>
  <c r="G12" i="28"/>
  <c r="D12" i="28"/>
  <c r="V11" i="28"/>
  <c r="U11" i="28"/>
  <c r="T11" i="28"/>
  <c r="P11" i="28"/>
  <c r="M11" i="28"/>
  <c r="G11" i="28"/>
  <c r="D11" i="28"/>
  <c r="U10" i="28"/>
  <c r="T10" i="28"/>
  <c r="P10" i="28"/>
  <c r="M10" i="28"/>
  <c r="G10" i="28"/>
  <c r="D10" i="28"/>
  <c r="U9" i="28"/>
  <c r="T9" i="28"/>
  <c r="P9" i="28"/>
  <c r="M9" i="28"/>
  <c r="G9" i="28"/>
  <c r="D9" i="28"/>
  <c r="U8" i="28"/>
  <c r="T8" i="28"/>
  <c r="P8" i="28"/>
  <c r="M8" i="28"/>
  <c r="G8" i="28"/>
  <c r="D8" i="28"/>
  <c r="R24" i="29"/>
  <c r="Q24" i="29"/>
  <c r="O24" i="29"/>
  <c r="N24" i="29"/>
  <c r="L24" i="29"/>
  <c r="K24" i="29"/>
  <c r="I24" i="29"/>
  <c r="H24" i="29"/>
  <c r="F24" i="29"/>
  <c r="E24" i="29"/>
  <c r="C24" i="29"/>
  <c r="B24" i="29"/>
  <c r="D24" i="29" s="1"/>
  <c r="U23" i="29"/>
  <c r="T23" i="29"/>
  <c r="S23" i="29"/>
  <c r="P23" i="29"/>
  <c r="M23" i="29"/>
  <c r="J23" i="29"/>
  <c r="G23" i="29"/>
  <c r="D23" i="29"/>
  <c r="U22" i="29"/>
  <c r="T22" i="29"/>
  <c r="S22" i="29"/>
  <c r="P22" i="29"/>
  <c r="M22" i="29"/>
  <c r="J22" i="29"/>
  <c r="G22" i="29"/>
  <c r="D22" i="29"/>
  <c r="U21" i="29"/>
  <c r="T21" i="29"/>
  <c r="S21" i="29"/>
  <c r="P21" i="29"/>
  <c r="M21" i="29"/>
  <c r="J21" i="29"/>
  <c r="G21" i="29"/>
  <c r="D21" i="29"/>
  <c r="U20" i="29"/>
  <c r="T20" i="29"/>
  <c r="S20" i="29"/>
  <c r="P20" i="29"/>
  <c r="M20" i="29"/>
  <c r="J20" i="29"/>
  <c r="G20" i="29"/>
  <c r="D20" i="29"/>
  <c r="U19" i="29"/>
  <c r="T19" i="29"/>
  <c r="S19" i="29"/>
  <c r="P19" i="29"/>
  <c r="M19" i="29"/>
  <c r="J19" i="29"/>
  <c r="G19" i="29"/>
  <c r="D19" i="29"/>
  <c r="U18" i="29"/>
  <c r="T18" i="29"/>
  <c r="S18" i="29"/>
  <c r="P18" i="29"/>
  <c r="M18" i="29"/>
  <c r="J18" i="29"/>
  <c r="G18" i="29"/>
  <c r="D18" i="29"/>
  <c r="U17" i="29"/>
  <c r="T17" i="29"/>
  <c r="S17" i="29"/>
  <c r="P17" i="29"/>
  <c r="M17" i="29"/>
  <c r="J17" i="29"/>
  <c r="G17" i="29"/>
  <c r="D17" i="29"/>
  <c r="U16" i="29"/>
  <c r="T16" i="29"/>
  <c r="S16" i="29"/>
  <c r="P16" i="29"/>
  <c r="M16" i="29"/>
  <c r="J16" i="29"/>
  <c r="G16" i="29"/>
  <c r="D16" i="29"/>
  <c r="U15" i="29"/>
  <c r="T15" i="29"/>
  <c r="S15" i="29"/>
  <c r="P15" i="29"/>
  <c r="M15" i="29"/>
  <c r="J15" i="29"/>
  <c r="G15" i="29"/>
  <c r="D15" i="29"/>
  <c r="U14" i="29"/>
  <c r="V14" i="29" s="1"/>
  <c r="T14" i="29"/>
  <c r="S14" i="29"/>
  <c r="P14" i="29"/>
  <c r="M14" i="29"/>
  <c r="G14" i="29"/>
  <c r="D14" i="29"/>
  <c r="U13" i="29"/>
  <c r="V13" i="29" s="1"/>
  <c r="T13" i="29"/>
  <c r="P13" i="29"/>
  <c r="M13" i="29"/>
  <c r="G13" i="29"/>
  <c r="D13" i="29"/>
  <c r="U12" i="29"/>
  <c r="T12" i="29"/>
  <c r="P12" i="29"/>
  <c r="M12" i="29"/>
  <c r="G12" i="29"/>
  <c r="D12" i="29"/>
  <c r="U11" i="29"/>
  <c r="T11" i="29"/>
  <c r="P11" i="29"/>
  <c r="M11" i="29"/>
  <c r="G11" i="29"/>
  <c r="D11" i="29"/>
  <c r="U10" i="29"/>
  <c r="V10" i="29" s="1"/>
  <c r="T10" i="29"/>
  <c r="M10" i="29"/>
  <c r="G10" i="29"/>
  <c r="D10" i="29"/>
  <c r="U9" i="29"/>
  <c r="T9" i="29"/>
  <c r="M9" i="29"/>
  <c r="G9" i="29"/>
  <c r="D9" i="29"/>
  <c r="U8" i="29"/>
  <c r="T8" i="29"/>
  <c r="M8" i="29"/>
  <c r="G8" i="29"/>
  <c r="D8" i="29"/>
  <c r="V8" i="29" l="1"/>
  <c r="V15" i="29"/>
  <c r="V16" i="29"/>
  <c r="V18" i="29"/>
  <c r="D24" i="28"/>
  <c r="J24" i="28"/>
  <c r="P24" i="28"/>
  <c r="V8" i="28"/>
  <c r="V18" i="28"/>
  <c r="V22" i="28"/>
  <c r="V12" i="29"/>
  <c r="V19" i="29"/>
  <c r="V20" i="29"/>
  <c r="V22" i="29"/>
  <c r="P24" i="29"/>
  <c r="V17" i="28"/>
  <c r="V21" i="28"/>
  <c r="S24" i="28"/>
  <c r="T24" i="28"/>
  <c r="V24" i="28" s="1"/>
  <c r="U24" i="28"/>
  <c r="V23" i="28"/>
  <c r="G24" i="28"/>
  <c r="M24" i="28"/>
  <c r="V14" i="28"/>
  <c r="V19" i="28"/>
  <c r="V20" i="28"/>
  <c r="V10" i="28"/>
  <c r="V15" i="28"/>
  <c r="V16" i="28"/>
  <c r="V23" i="29"/>
  <c r="G24" i="29"/>
  <c r="M24" i="29"/>
  <c r="V21" i="29"/>
  <c r="J24" i="29"/>
  <c r="U24" i="29"/>
  <c r="V17" i="29"/>
  <c r="S24" i="29"/>
  <c r="V11" i="29"/>
  <c r="T24" i="29"/>
  <c r="V9" i="28"/>
  <c r="V9" i="29"/>
  <c r="V24" i="29" l="1"/>
  <c r="R30" i="42" l="1"/>
  <c r="Q30" i="42"/>
  <c r="O30" i="42"/>
  <c r="N30" i="42"/>
  <c r="L30" i="42"/>
  <c r="K30" i="42"/>
  <c r="M30" i="42" s="1"/>
  <c r="I30" i="42"/>
  <c r="H30" i="42"/>
  <c r="F30" i="42"/>
  <c r="E30" i="42"/>
  <c r="C30" i="42"/>
  <c r="B30" i="42"/>
  <c r="B45" i="45" s="1"/>
  <c r="U29" i="42"/>
  <c r="T29" i="42"/>
  <c r="S29" i="42"/>
  <c r="M29" i="42"/>
  <c r="J29" i="42"/>
  <c r="G29" i="42"/>
  <c r="D29" i="42"/>
  <c r="U28" i="42"/>
  <c r="T28" i="42"/>
  <c r="S28" i="42"/>
  <c r="P28" i="42"/>
  <c r="M28" i="42"/>
  <c r="J28" i="42"/>
  <c r="G28" i="42"/>
  <c r="D28" i="42"/>
  <c r="U27" i="42"/>
  <c r="T27" i="42"/>
  <c r="S27" i="42"/>
  <c r="P27" i="42"/>
  <c r="M27" i="42"/>
  <c r="J27" i="42"/>
  <c r="G27" i="42"/>
  <c r="D27" i="42"/>
  <c r="U26" i="42"/>
  <c r="T26" i="42"/>
  <c r="S26" i="42"/>
  <c r="P26" i="42"/>
  <c r="M26" i="42"/>
  <c r="J26" i="42"/>
  <c r="G26" i="42"/>
  <c r="D26" i="42"/>
  <c r="U25" i="42"/>
  <c r="T25" i="42"/>
  <c r="S25" i="42"/>
  <c r="P25" i="42"/>
  <c r="M25" i="42"/>
  <c r="J25" i="42"/>
  <c r="G25" i="42"/>
  <c r="D25" i="42"/>
  <c r="U24" i="42"/>
  <c r="T24" i="42"/>
  <c r="S24" i="42"/>
  <c r="P24" i="42"/>
  <c r="M24" i="42"/>
  <c r="J24" i="42"/>
  <c r="G24" i="42"/>
  <c r="D24" i="42"/>
  <c r="U23" i="42"/>
  <c r="T23" i="42"/>
  <c r="S23" i="42"/>
  <c r="P23" i="42"/>
  <c r="M23" i="42"/>
  <c r="J23" i="42"/>
  <c r="G23" i="42"/>
  <c r="D23" i="42"/>
  <c r="U22" i="42"/>
  <c r="T22" i="42"/>
  <c r="S22" i="42"/>
  <c r="P22" i="42"/>
  <c r="M22" i="42"/>
  <c r="J22" i="42"/>
  <c r="G22" i="42"/>
  <c r="D22" i="42"/>
  <c r="U21" i="42"/>
  <c r="T21" i="42"/>
  <c r="S21" i="42"/>
  <c r="P21" i="42"/>
  <c r="M21" i="42"/>
  <c r="J21" i="42"/>
  <c r="G21" i="42"/>
  <c r="D21" i="42"/>
  <c r="U20" i="42"/>
  <c r="T20" i="42"/>
  <c r="S20" i="42"/>
  <c r="P20" i="42"/>
  <c r="M20" i="42"/>
  <c r="G20" i="42"/>
  <c r="D20" i="42"/>
  <c r="U19" i="42"/>
  <c r="T19" i="42"/>
  <c r="P19" i="42"/>
  <c r="M19" i="42"/>
  <c r="G19" i="42"/>
  <c r="D19" i="42"/>
  <c r="U18" i="42"/>
  <c r="T18" i="42"/>
  <c r="P18" i="42"/>
  <c r="M18" i="42"/>
  <c r="G18" i="42"/>
  <c r="D18" i="42"/>
  <c r="U17" i="42"/>
  <c r="T17" i="42"/>
  <c r="M17" i="42"/>
  <c r="G17" i="42"/>
  <c r="D17" i="42"/>
  <c r="U16" i="42"/>
  <c r="T16" i="42"/>
  <c r="M16" i="42"/>
  <c r="G16" i="42"/>
  <c r="D16" i="42"/>
  <c r="U15" i="42"/>
  <c r="T15" i="42"/>
  <c r="M15" i="42"/>
  <c r="G15" i="42"/>
  <c r="D15" i="42"/>
  <c r="U14" i="42"/>
  <c r="T14" i="42"/>
  <c r="M14" i="42"/>
  <c r="G14" i="42"/>
  <c r="D14" i="42"/>
  <c r="J19" i="25"/>
  <c r="S18" i="25"/>
  <c r="P16" i="25"/>
  <c r="P17" i="25"/>
  <c r="P18" i="25"/>
  <c r="D30" i="42" l="1"/>
  <c r="P30" i="42"/>
  <c r="J30" i="42"/>
  <c r="S30" i="42"/>
  <c r="U30" i="42"/>
  <c r="G30" i="42"/>
  <c r="T30" i="42"/>
  <c r="R25" i="24"/>
  <c r="Q25" i="24"/>
  <c r="O25" i="24"/>
  <c r="N25" i="24"/>
  <c r="P25" i="24" s="1"/>
  <c r="L25" i="24"/>
  <c r="K25" i="24"/>
  <c r="I25" i="24"/>
  <c r="H25" i="24"/>
  <c r="J25" i="24" s="1"/>
  <c r="F25" i="24"/>
  <c r="E25" i="24"/>
  <c r="C25" i="24"/>
  <c r="B25" i="24"/>
  <c r="D25" i="24" s="1"/>
  <c r="U24" i="24"/>
  <c r="V24" i="24" s="1"/>
  <c r="T24" i="24"/>
  <c r="G24" i="24"/>
  <c r="D24" i="24"/>
  <c r="U23" i="24"/>
  <c r="T23" i="24"/>
  <c r="S23" i="24"/>
  <c r="P23" i="24"/>
  <c r="M23" i="24"/>
  <c r="J23" i="24"/>
  <c r="G23" i="24"/>
  <c r="D23" i="24"/>
  <c r="U22" i="24"/>
  <c r="T22" i="24"/>
  <c r="S22" i="24"/>
  <c r="P22" i="24"/>
  <c r="M22" i="24"/>
  <c r="J22" i="24"/>
  <c r="G22" i="24"/>
  <c r="D22" i="24"/>
  <c r="U21" i="24"/>
  <c r="T21" i="24"/>
  <c r="S21" i="24"/>
  <c r="P21" i="24"/>
  <c r="M21" i="24"/>
  <c r="J21" i="24"/>
  <c r="G21" i="24"/>
  <c r="D21" i="24"/>
  <c r="U20" i="24"/>
  <c r="T20" i="24"/>
  <c r="S20" i="24"/>
  <c r="P20" i="24"/>
  <c r="M20" i="24"/>
  <c r="J20" i="24"/>
  <c r="G20" i="24"/>
  <c r="D20" i="24"/>
  <c r="U19" i="24"/>
  <c r="V19" i="24" s="1"/>
  <c r="T19" i="24"/>
  <c r="S19" i="24"/>
  <c r="P19" i="24"/>
  <c r="M19" i="24"/>
  <c r="J19" i="24"/>
  <c r="G19" i="24"/>
  <c r="D19" i="24"/>
  <c r="U18" i="24"/>
  <c r="T18" i="24"/>
  <c r="S18" i="24"/>
  <c r="P18" i="24"/>
  <c r="M18" i="24"/>
  <c r="J18" i="24"/>
  <c r="G18" i="24"/>
  <c r="D18" i="24"/>
  <c r="U17" i="24"/>
  <c r="V17" i="24" s="1"/>
  <c r="T17" i="24"/>
  <c r="S17" i="24"/>
  <c r="P17" i="24"/>
  <c r="M17" i="24"/>
  <c r="J17" i="24"/>
  <c r="G17" i="24"/>
  <c r="D17" i="24"/>
  <c r="U16" i="24"/>
  <c r="V16" i="24" s="1"/>
  <c r="T16" i="24"/>
  <c r="S16" i="24"/>
  <c r="J16" i="24"/>
  <c r="G16" i="24"/>
  <c r="D16" i="24"/>
  <c r="U15" i="24"/>
  <c r="T15" i="24"/>
  <c r="S15" i="24"/>
  <c r="G15" i="24"/>
  <c r="D15" i="24"/>
  <c r="U14" i="24"/>
  <c r="T14" i="24"/>
  <c r="G14" i="24"/>
  <c r="D14" i="24"/>
  <c r="U13" i="24"/>
  <c r="T13" i="24"/>
  <c r="G13" i="24"/>
  <c r="D13" i="24"/>
  <c r="U12" i="24"/>
  <c r="T12" i="24"/>
  <c r="G12" i="24"/>
  <c r="D12" i="24"/>
  <c r="U11" i="24"/>
  <c r="T11" i="24"/>
  <c r="M11" i="24"/>
  <c r="G11" i="24"/>
  <c r="D11" i="24"/>
  <c r="U10" i="24"/>
  <c r="T10" i="24"/>
  <c r="G10" i="24"/>
  <c r="D10" i="24"/>
  <c r="U9" i="24"/>
  <c r="T9" i="24"/>
  <c r="M9" i="24"/>
  <c r="G9" i="24"/>
  <c r="D9" i="24"/>
  <c r="J16" i="21"/>
  <c r="S15" i="21"/>
  <c r="P13" i="21"/>
  <c r="P14" i="21"/>
  <c r="P15" i="21"/>
  <c r="R25" i="21"/>
  <c r="Q25" i="21"/>
  <c r="O25" i="21"/>
  <c r="N25" i="21"/>
  <c r="L25" i="21"/>
  <c r="K25" i="21"/>
  <c r="M25" i="21" s="1"/>
  <c r="I25" i="21"/>
  <c r="H25" i="21"/>
  <c r="F25" i="21"/>
  <c r="E25" i="21"/>
  <c r="G25" i="21" s="1"/>
  <c r="C25" i="21"/>
  <c r="B25" i="21"/>
  <c r="U24" i="21"/>
  <c r="T24" i="21"/>
  <c r="J24" i="21"/>
  <c r="G24" i="21"/>
  <c r="D24" i="21"/>
  <c r="U23" i="21"/>
  <c r="T23" i="21"/>
  <c r="S23" i="21"/>
  <c r="P23" i="21"/>
  <c r="M23" i="21"/>
  <c r="J23" i="21"/>
  <c r="G23" i="21"/>
  <c r="D23" i="21"/>
  <c r="U22" i="21"/>
  <c r="T22" i="21"/>
  <c r="S22" i="21"/>
  <c r="P22" i="21"/>
  <c r="M22" i="21"/>
  <c r="J22" i="21"/>
  <c r="G22" i="21"/>
  <c r="D22" i="21"/>
  <c r="U21" i="21"/>
  <c r="T21" i="21"/>
  <c r="S21" i="21"/>
  <c r="P21" i="21"/>
  <c r="M21" i="21"/>
  <c r="J21" i="21"/>
  <c r="G21" i="21"/>
  <c r="D21" i="21"/>
  <c r="U20" i="21"/>
  <c r="T20" i="21"/>
  <c r="S20" i="21"/>
  <c r="P20" i="21"/>
  <c r="M20" i="21"/>
  <c r="J20" i="21"/>
  <c r="G20" i="21"/>
  <c r="D20" i="21"/>
  <c r="U19" i="21"/>
  <c r="T19" i="21"/>
  <c r="S19" i="21"/>
  <c r="P19" i="21"/>
  <c r="M19" i="21"/>
  <c r="J19" i="21"/>
  <c r="G19" i="21"/>
  <c r="D19" i="21"/>
  <c r="U18" i="21"/>
  <c r="T18" i="21"/>
  <c r="S18" i="21"/>
  <c r="P18" i="21"/>
  <c r="M18" i="21"/>
  <c r="J18" i="21"/>
  <c r="G18" i="21"/>
  <c r="D18" i="21"/>
  <c r="U17" i="21"/>
  <c r="T17" i="21"/>
  <c r="S17" i="21"/>
  <c r="P17" i="21"/>
  <c r="M17" i="21"/>
  <c r="J17" i="21"/>
  <c r="G17" i="21"/>
  <c r="D17" i="21"/>
  <c r="U16" i="21"/>
  <c r="T16" i="21"/>
  <c r="S16" i="21"/>
  <c r="P16" i="21"/>
  <c r="M16" i="21"/>
  <c r="G16" i="21"/>
  <c r="D16" i="21"/>
  <c r="U15" i="21"/>
  <c r="T15" i="21"/>
  <c r="M15" i="21"/>
  <c r="G15" i="21"/>
  <c r="D15" i="21"/>
  <c r="U14" i="21"/>
  <c r="T14" i="21"/>
  <c r="M14" i="21"/>
  <c r="G14" i="21"/>
  <c r="D14" i="21"/>
  <c r="U13" i="21"/>
  <c r="V13" i="21" s="1"/>
  <c r="T13" i="21"/>
  <c r="M13" i="21"/>
  <c r="G13" i="21"/>
  <c r="D13" i="21"/>
  <c r="U12" i="21"/>
  <c r="V12" i="21" s="1"/>
  <c r="T12" i="21"/>
  <c r="M12" i="21"/>
  <c r="G12" i="21"/>
  <c r="D12" i="21"/>
  <c r="U11" i="21"/>
  <c r="T11" i="21"/>
  <c r="M11" i="21"/>
  <c r="G11" i="21"/>
  <c r="D11" i="21"/>
  <c r="U10" i="21"/>
  <c r="T10" i="21"/>
  <c r="M10" i="21"/>
  <c r="G10" i="21"/>
  <c r="D10" i="21"/>
  <c r="U9" i="21"/>
  <c r="T9" i="21"/>
  <c r="M9" i="21"/>
  <c r="G9" i="21"/>
  <c r="D9" i="21"/>
  <c r="AO27" i="40"/>
  <c r="AN27" i="40"/>
  <c r="AM27" i="40"/>
  <c r="AL27" i="40"/>
  <c r="AK27" i="40" s="1"/>
  <c r="AH27" i="40"/>
  <c r="AG27" i="40"/>
  <c r="AF27" i="40"/>
  <c r="AE27" i="40"/>
  <c r="AD27" i="40"/>
  <c r="AC27" i="40"/>
  <c r="AT26" i="40"/>
  <c r="AS26" i="40"/>
  <c r="AR26" i="40"/>
  <c r="AI26" i="40"/>
  <c r="AU26" i="40" s="1"/>
  <c r="AB26" i="40"/>
  <c r="AT25" i="40"/>
  <c r="AS25" i="40"/>
  <c r="AR25" i="40"/>
  <c r="AI25" i="40"/>
  <c r="AB25" i="40"/>
  <c r="AT24" i="40"/>
  <c r="AS24" i="40"/>
  <c r="AR24" i="40"/>
  <c r="AI24" i="40"/>
  <c r="AU24" i="40" s="1"/>
  <c r="AB24" i="40"/>
  <c r="AT23" i="40"/>
  <c r="AS23" i="40"/>
  <c r="AR23" i="40"/>
  <c r="AI23" i="40"/>
  <c r="AB23" i="40"/>
  <c r="AT22" i="40"/>
  <c r="AS22" i="40"/>
  <c r="AR22" i="40"/>
  <c r="AI22" i="40"/>
  <c r="AU22" i="40" s="1"/>
  <c r="AB22" i="40"/>
  <c r="AT21" i="40"/>
  <c r="AS21" i="40"/>
  <c r="AR21" i="40"/>
  <c r="AI21" i="40"/>
  <c r="AB21" i="40"/>
  <c r="AT20" i="40"/>
  <c r="AS20" i="40"/>
  <c r="AR20" i="40"/>
  <c r="AI20" i="40"/>
  <c r="AU20" i="40" s="1"/>
  <c r="AB20" i="40"/>
  <c r="AT19" i="40"/>
  <c r="AS19" i="40"/>
  <c r="AR19" i="40"/>
  <c r="AI19" i="40"/>
  <c r="AB19" i="40"/>
  <c r="AT18" i="40"/>
  <c r="AS18" i="40"/>
  <c r="AR18" i="40"/>
  <c r="AI18" i="40"/>
  <c r="AU18" i="40" s="1"/>
  <c r="AB18" i="40"/>
  <c r="AT17" i="40"/>
  <c r="AS17" i="40"/>
  <c r="AR17" i="40"/>
  <c r="AI17" i="40"/>
  <c r="AB17" i="40"/>
  <c r="AT16" i="40"/>
  <c r="AS16" i="40"/>
  <c r="AR16" i="40"/>
  <c r="AI16" i="40"/>
  <c r="AU16" i="40" s="1"/>
  <c r="AB16" i="40"/>
  <c r="AT15" i="40"/>
  <c r="AS15" i="40"/>
  <c r="AR15" i="40"/>
  <c r="AI15" i="40"/>
  <c r="AB15" i="40"/>
  <c r="AT14" i="40"/>
  <c r="AS14" i="40"/>
  <c r="AR14" i="40"/>
  <c r="AI14" i="40"/>
  <c r="AU14" i="40" s="1"/>
  <c r="AB14" i="40"/>
  <c r="AT13" i="40"/>
  <c r="AS13" i="40"/>
  <c r="AR13" i="40"/>
  <c r="AI13" i="40"/>
  <c r="AB13" i="40"/>
  <c r="AT12" i="40"/>
  <c r="AS12" i="40"/>
  <c r="AR12" i="40"/>
  <c r="AI12" i="40"/>
  <c r="AU12" i="40" s="1"/>
  <c r="AB12" i="40"/>
  <c r="AT11" i="40"/>
  <c r="AS11" i="40"/>
  <c r="AR11" i="40"/>
  <c r="AI11" i="40"/>
  <c r="AB11" i="40"/>
  <c r="AT10" i="40"/>
  <c r="AS10" i="40"/>
  <c r="AR10" i="40"/>
  <c r="AI10" i="40"/>
  <c r="AU10" i="40" s="1"/>
  <c r="AB10" i="40"/>
  <c r="AT9" i="40"/>
  <c r="AS9" i="40"/>
  <c r="AR9" i="40"/>
  <c r="AI9" i="40"/>
  <c r="AB9" i="40"/>
  <c r="AT8" i="40"/>
  <c r="AS8" i="40"/>
  <c r="AR8" i="40"/>
  <c r="AI8" i="40"/>
  <c r="AU8" i="40" s="1"/>
  <c r="AB8" i="40"/>
  <c r="AT7" i="40"/>
  <c r="AS7" i="40"/>
  <c r="AR7" i="40"/>
  <c r="AI7" i="40"/>
  <c r="AB7" i="40"/>
  <c r="AT6" i="40"/>
  <c r="AS6" i="40"/>
  <c r="AR6" i="40"/>
  <c r="AI6" i="40"/>
  <c r="AU6" i="40" s="1"/>
  <c r="AB6" i="40"/>
  <c r="AT5" i="40"/>
  <c r="AS5" i="40"/>
  <c r="AR5" i="40"/>
  <c r="AI5" i="40"/>
  <c r="AB5" i="40"/>
  <c r="AT4" i="40"/>
  <c r="AS4" i="40"/>
  <c r="AR4" i="40"/>
  <c r="AI4" i="40"/>
  <c r="AU4" i="40" s="1"/>
  <c r="AB4" i="40"/>
  <c r="D19" i="44"/>
  <c r="R27" i="38"/>
  <c r="Q27" i="38"/>
  <c r="O27" i="38"/>
  <c r="N27" i="38"/>
  <c r="L27" i="38"/>
  <c r="K27" i="38"/>
  <c r="I27" i="38"/>
  <c r="H27" i="38"/>
  <c r="F27" i="38"/>
  <c r="E27" i="38"/>
  <c r="C27" i="38"/>
  <c r="B27" i="38"/>
  <c r="U26" i="38"/>
  <c r="T26" i="38"/>
  <c r="V20" i="21" l="1"/>
  <c r="V21" i="21"/>
  <c r="V22" i="21"/>
  <c r="V23" i="21"/>
  <c r="V24" i="21"/>
  <c r="V15" i="24"/>
  <c r="AI27" i="40"/>
  <c r="AU11" i="40"/>
  <c r="AU19" i="40"/>
  <c r="V11" i="21"/>
  <c r="V15" i="21"/>
  <c r="V11" i="24"/>
  <c r="V12" i="24"/>
  <c r="V14" i="24"/>
  <c r="AU5" i="40"/>
  <c r="AU13" i="40"/>
  <c r="AU21" i="40"/>
  <c r="AB27" i="40"/>
  <c r="S27" i="38"/>
  <c r="AU9" i="40"/>
  <c r="AU17" i="40"/>
  <c r="AU25" i="40"/>
  <c r="AU7" i="40"/>
  <c r="AU15" i="40"/>
  <c r="AU23" i="40"/>
  <c r="U25" i="21"/>
  <c r="V19" i="21"/>
  <c r="T25" i="24"/>
  <c r="V25" i="24" s="1"/>
  <c r="V10" i="24"/>
  <c r="V22" i="24"/>
  <c r="V23" i="24"/>
  <c r="G25" i="24"/>
  <c r="D27" i="38"/>
  <c r="J27" i="38"/>
  <c r="P27" i="38"/>
  <c r="U25" i="24"/>
  <c r="V13" i="24"/>
  <c r="V18" i="24"/>
  <c r="M25" i="24"/>
  <c r="S25" i="24"/>
  <c r="V20" i="24"/>
  <c r="V21" i="24"/>
  <c r="V10" i="21"/>
  <c r="V14" i="21"/>
  <c r="V16" i="21"/>
  <c r="V17" i="21"/>
  <c r="V18" i="21"/>
  <c r="D25" i="21"/>
  <c r="J25" i="21"/>
  <c r="P25" i="21"/>
  <c r="S25" i="21"/>
  <c r="T25" i="21"/>
  <c r="M27" i="38"/>
  <c r="V26" i="38"/>
  <c r="G27" i="38"/>
  <c r="V30" i="42"/>
  <c r="V9" i="24"/>
  <c r="V9" i="21"/>
  <c r="S26" i="38"/>
  <c r="U25" i="38"/>
  <c r="T25" i="38"/>
  <c r="S25" i="38"/>
  <c r="U24" i="38"/>
  <c r="T24" i="38"/>
  <c r="S24" i="38"/>
  <c r="U23" i="38"/>
  <c r="T23" i="38"/>
  <c r="S23" i="38"/>
  <c r="U22" i="38"/>
  <c r="T22" i="38"/>
  <c r="S22" i="38"/>
  <c r="U21" i="38"/>
  <c r="T21" i="38"/>
  <c r="S21" i="38"/>
  <c r="U20" i="38"/>
  <c r="T20" i="38"/>
  <c r="S20" i="38"/>
  <c r="U19" i="38"/>
  <c r="T19" i="38"/>
  <c r="S19" i="38"/>
  <c r="U18" i="38"/>
  <c r="T18" i="38"/>
  <c r="S18" i="38"/>
  <c r="U17" i="38"/>
  <c r="T17" i="38"/>
  <c r="U16" i="38"/>
  <c r="T16" i="38"/>
  <c r="U15" i="38"/>
  <c r="T15" i="38"/>
  <c r="U14" i="38"/>
  <c r="T14" i="38"/>
  <c r="U13" i="38"/>
  <c r="T13" i="38"/>
  <c r="U12" i="38"/>
  <c r="T12" i="38"/>
  <c r="U11" i="38"/>
  <c r="T11" i="38"/>
  <c r="R26" i="37"/>
  <c r="Q26" i="37"/>
  <c r="O26" i="37"/>
  <c r="N26" i="37"/>
  <c r="L26" i="37"/>
  <c r="K26" i="37"/>
  <c r="I26" i="37"/>
  <c r="H26" i="37"/>
  <c r="F26" i="37"/>
  <c r="E26" i="37"/>
  <c r="C26" i="37"/>
  <c r="B26" i="37"/>
  <c r="U25" i="37"/>
  <c r="T25" i="37"/>
  <c r="U24" i="37"/>
  <c r="T24" i="37"/>
  <c r="U23" i="37"/>
  <c r="T23" i="37"/>
  <c r="U22" i="37"/>
  <c r="T22" i="37"/>
  <c r="U21" i="37"/>
  <c r="T21" i="37"/>
  <c r="U20" i="37"/>
  <c r="T20" i="37"/>
  <c r="U19" i="37"/>
  <c r="T19" i="37"/>
  <c r="U18" i="37"/>
  <c r="T18" i="37"/>
  <c r="U17" i="37"/>
  <c r="T17" i="37"/>
  <c r="U16" i="37"/>
  <c r="T16" i="37"/>
  <c r="U15" i="37"/>
  <c r="T15" i="37"/>
  <c r="U14" i="37"/>
  <c r="T14" i="37"/>
  <c r="U13" i="37"/>
  <c r="T13" i="37"/>
  <c r="U12" i="37"/>
  <c r="T12" i="37"/>
  <c r="U11" i="37"/>
  <c r="T11" i="37"/>
  <c r="U10" i="37"/>
  <c r="T10" i="37"/>
  <c r="R25" i="36"/>
  <c r="Q25" i="36"/>
  <c r="O25" i="36"/>
  <c r="N25" i="36"/>
  <c r="L25" i="36"/>
  <c r="K25" i="36"/>
  <c r="I25" i="36"/>
  <c r="H25" i="36"/>
  <c r="F25" i="36"/>
  <c r="E25" i="36"/>
  <c r="C25" i="36"/>
  <c r="B25" i="36"/>
  <c r="U24" i="36"/>
  <c r="T24" i="36"/>
  <c r="U23" i="36"/>
  <c r="T23" i="36"/>
  <c r="U22" i="36"/>
  <c r="T22" i="36"/>
  <c r="U21" i="36"/>
  <c r="T21" i="36"/>
  <c r="U20" i="36"/>
  <c r="T20" i="36"/>
  <c r="U19" i="36"/>
  <c r="T19" i="36"/>
  <c r="U18" i="36"/>
  <c r="T18" i="36"/>
  <c r="U17" i="36"/>
  <c r="T17" i="36"/>
  <c r="U16" i="36"/>
  <c r="T16" i="36"/>
  <c r="U15" i="36"/>
  <c r="T15" i="36"/>
  <c r="U14" i="36"/>
  <c r="T14" i="36"/>
  <c r="U13" i="36"/>
  <c r="T13" i="36"/>
  <c r="U12" i="36"/>
  <c r="T12" i="36"/>
  <c r="U11" i="36"/>
  <c r="T11" i="36"/>
  <c r="U10" i="36"/>
  <c r="T10" i="36"/>
  <c r="U9" i="36"/>
  <c r="T9" i="36"/>
  <c r="R26" i="35"/>
  <c r="Q26" i="35"/>
  <c r="O26" i="35"/>
  <c r="N26" i="35"/>
  <c r="P26" i="35" s="1"/>
  <c r="L26" i="35"/>
  <c r="K26" i="35"/>
  <c r="I26" i="35"/>
  <c r="J26" i="35"/>
  <c r="F26" i="35"/>
  <c r="E26" i="35"/>
  <c r="C26" i="35"/>
  <c r="B26" i="35"/>
  <c r="D26" i="35" s="1"/>
  <c r="U25" i="35"/>
  <c r="T25" i="35"/>
  <c r="U24" i="35"/>
  <c r="T24" i="35"/>
  <c r="U23" i="35"/>
  <c r="T23" i="35"/>
  <c r="U22" i="35"/>
  <c r="T22" i="35"/>
  <c r="U21" i="35"/>
  <c r="T21" i="35"/>
  <c r="U20" i="35"/>
  <c r="T20" i="35"/>
  <c r="V20" i="35" s="1"/>
  <c r="U19" i="35"/>
  <c r="T19" i="35"/>
  <c r="U18" i="35"/>
  <c r="T18" i="35"/>
  <c r="U17" i="35"/>
  <c r="T17" i="35"/>
  <c r="U16" i="35"/>
  <c r="T16" i="35"/>
  <c r="U15" i="35"/>
  <c r="T15" i="35"/>
  <c r="U14" i="35"/>
  <c r="T14" i="35"/>
  <c r="U13" i="35"/>
  <c r="T13" i="35"/>
  <c r="U12" i="35"/>
  <c r="T12" i="35"/>
  <c r="V12" i="35" s="1"/>
  <c r="U11" i="35"/>
  <c r="T11" i="35"/>
  <c r="U10" i="35"/>
  <c r="T10" i="35"/>
  <c r="R27" i="34"/>
  <c r="Q27" i="34"/>
  <c r="O27" i="34"/>
  <c r="N27" i="34"/>
  <c r="L27" i="34"/>
  <c r="K27" i="34"/>
  <c r="I27" i="34"/>
  <c r="H27" i="34"/>
  <c r="F27" i="34"/>
  <c r="E27" i="34"/>
  <c r="C27" i="34"/>
  <c r="B27" i="34"/>
  <c r="U26" i="34"/>
  <c r="T26" i="34"/>
  <c r="S26" i="34"/>
  <c r="P26" i="34"/>
  <c r="M26" i="34"/>
  <c r="J26" i="34"/>
  <c r="G26" i="34"/>
  <c r="D26" i="34"/>
  <c r="U25" i="34"/>
  <c r="T25" i="34"/>
  <c r="S25" i="34"/>
  <c r="P25" i="34"/>
  <c r="M25" i="34"/>
  <c r="J25" i="34"/>
  <c r="G25" i="34"/>
  <c r="D25" i="34"/>
  <c r="U24" i="34"/>
  <c r="T24" i="34"/>
  <c r="S24" i="34"/>
  <c r="P24" i="34"/>
  <c r="M24" i="34"/>
  <c r="J24" i="34"/>
  <c r="G24" i="34"/>
  <c r="D24" i="34"/>
  <c r="U23" i="34"/>
  <c r="T23" i="34"/>
  <c r="S23" i="34"/>
  <c r="P23" i="34"/>
  <c r="M23" i="34"/>
  <c r="J23" i="34"/>
  <c r="G23" i="34"/>
  <c r="D23" i="34"/>
  <c r="U22" i="34"/>
  <c r="T22" i="34"/>
  <c r="S22" i="34"/>
  <c r="P22" i="34"/>
  <c r="M22" i="34"/>
  <c r="J22" i="34"/>
  <c r="G22" i="34"/>
  <c r="D22" i="34"/>
  <c r="U21" i="34"/>
  <c r="T21" i="34"/>
  <c r="S21" i="34"/>
  <c r="P21" i="34"/>
  <c r="M21" i="34"/>
  <c r="J21" i="34"/>
  <c r="G21" i="34"/>
  <c r="D21" i="34"/>
  <c r="U20" i="34"/>
  <c r="T20" i="34"/>
  <c r="S20" i="34"/>
  <c r="P20" i="34"/>
  <c r="M20" i="34"/>
  <c r="J20" i="34"/>
  <c r="G20" i="34"/>
  <c r="D20" i="34"/>
  <c r="U19" i="34"/>
  <c r="T19" i="34"/>
  <c r="S19" i="34"/>
  <c r="P19" i="34"/>
  <c r="M19" i="34"/>
  <c r="J19" i="34"/>
  <c r="G19" i="34"/>
  <c r="D19" i="34"/>
  <c r="U18" i="34"/>
  <c r="T18" i="34"/>
  <c r="S18" i="34"/>
  <c r="P18" i="34"/>
  <c r="M18" i="34"/>
  <c r="G18" i="34"/>
  <c r="D18" i="34"/>
  <c r="U17" i="34"/>
  <c r="T17" i="34"/>
  <c r="P17" i="34"/>
  <c r="M17" i="34"/>
  <c r="G17" i="34"/>
  <c r="D17" i="34"/>
  <c r="U16" i="34"/>
  <c r="T16" i="34"/>
  <c r="P16" i="34"/>
  <c r="M16" i="34"/>
  <c r="G16" i="34"/>
  <c r="D16" i="34"/>
  <c r="U15" i="34"/>
  <c r="T15" i="34"/>
  <c r="P15" i="34"/>
  <c r="M15" i="34"/>
  <c r="G15" i="34"/>
  <c r="D15" i="34"/>
  <c r="U14" i="34"/>
  <c r="T14" i="34"/>
  <c r="P14" i="34"/>
  <c r="M14" i="34"/>
  <c r="G14" i="34"/>
  <c r="D14" i="34"/>
  <c r="U13" i="34"/>
  <c r="T13" i="34"/>
  <c r="M13" i="34"/>
  <c r="G13" i="34"/>
  <c r="D13" i="34"/>
  <c r="U12" i="34"/>
  <c r="T12" i="34"/>
  <c r="M12" i="34"/>
  <c r="G12" i="34"/>
  <c r="D12" i="34"/>
  <c r="U11" i="34"/>
  <c r="T11" i="34"/>
  <c r="M11" i="34"/>
  <c r="G11" i="34"/>
  <c r="D11" i="34"/>
  <c r="R29" i="27"/>
  <c r="Q29" i="27"/>
  <c r="O29" i="27"/>
  <c r="N29" i="27"/>
  <c r="P29" i="27" s="1"/>
  <c r="L29" i="27"/>
  <c r="M29" i="27" s="1"/>
  <c r="I29" i="27"/>
  <c r="H29" i="27"/>
  <c r="F29" i="27"/>
  <c r="E29" i="27"/>
  <c r="C29" i="27"/>
  <c r="B29" i="27"/>
  <c r="AU27" i="40" l="1"/>
  <c r="AT27" i="40" s="1"/>
  <c r="AS27" i="40" s="1"/>
  <c r="AR27" i="40" s="1"/>
  <c r="AR28" i="40" s="1"/>
  <c r="G29" i="27"/>
  <c r="V25" i="21"/>
  <c r="D29" i="27"/>
  <c r="J29" i="27"/>
  <c r="S27" i="34"/>
  <c r="V12" i="34"/>
  <c r="P27" i="34"/>
  <c r="S29" i="27"/>
  <c r="V14" i="38"/>
  <c r="V20" i="38"/>
  <c r="V18" i="38"/>
  <c r="V24" i="38"/>
  <c r="V13" i="38"/>
  <c r="V15" i="38"/>
  <c r="V17" i="38"/>
  <c r="V21" i="38"/>
  <c r="V25" i="38"/>
  <c r="V22" i="38"/>
  <c r="V12" i="38"/>
  <c r="V16" i="38"/>
  <c r="V19" i="38"/>
  <c r="V23" i="38"/>
  <c r="T27" i="38"/>
  <c r="D26" i="37"/>
  <c r="J26" i="37"/>
  <c r="V12" i="37"/>
  <c r="V14" i="37"/>
  <c r="V16" i="37"/>
  <c r="V18" i="37"/>
  <c r="V20" i="37"/>
  <c r="V22" i="37"/>
  <c r="V24" i="37"/>
  <c r="G26" i="37"/>
  <c r="M25" i="36"/>
  <c r="P25" i="36"/>
  <c r="G25" i="36"/>
  <c r="V10" i="36"/>
  <c r="V18" i="36"/>
  <c r="V20" i="36"/>
  <c r="V22" i="36"/>
  <c r="V24" i="36"/>
  <c r="V9" i="36"/>
  <c r="V13" i="36"/>
  <c r="V17" i="36"/>
  <c r="V21" i="36"/>
  <c r="D25" i="36"/>
  <c r="T25" i="36"/>
  <c r="V12" i="36"/>
  <c r="V11" i="35"/>
  <c r="V17" i="35"/>
  <c r="V19" i="35"/>
  <c r="V18" i="35"/>
  <c r="D27" i="34"/>
  <c r="U27" i="38"/>
  <c r="V11" i="38"/>
  <c r="T26" i="37"/>
  <c r="V11" i="37"/>
  <c r="V13" i="37"/>
  <c r="V15" i="37"/>
  <c r="V17" i="37"/>
  <c r="V19" i="37"/>
  <c r="V21" i="37"/>
  <c r="V23" i="37"/>
  <c r="V25" i="37"/>
  <c r="U26" i="37"/>
  <c r="V15" i="36"/>
  <c r="U25" i="36"/>
  <c r="V25" i="36" s="1"/>
  <c r="V11" i="36"/>
  <c r="V14" i="36"/>
  <c r="V16" i="36"/>
  <c r="V23" i="36"/>
  <c r="V19" i="36"/>
  <c r="G26" i="35"/>
  <c r="M26" i="35"/>
  <c r="S26" i="35"/>
  <c r="V10" i="35"/>
  <c r="V16" i="35"/>
  <c r="V14" i="34"/>
  <c r="V16" i="34"/>
  <c r="V20" i="34"/>
  <c r="V24" i="34"/>
  <c r="V13" i="34"/>
  <c r="V23" i="34"/>
  <c r="S26" i="37"/>
  <c r="M26" i="37"/>
  <c r="V10" i="37"/>
  <c r="P26" i="37"/>
  <c r="S25" i="36"/>
  <c r="J25" i="36"/>
  <c r="V14" i="35"/>
  <c r="V21" i="35"/>
  <c r="V23" i="35"/>
  <c r="V25" i="35"/>
  <c r="T26" i="35"/>
  <c r="V13" i="35"/>
  <c r="V15" i="35"/>
  <c r="V22" i="35"/>
  <c r="V24" i="35"/>
  <c r="U26" i="35"/>
  <c r="T27" i="34"/>
  <c r="V15" i="34"/>
  <c r="V21" i="34"/>
  <c r="V22" i="34"/>
  <c r="J27" i="34"/>
  <c r="V19" i="34"/>
  <c r="V25" i="34"/>
  <c r="V26" i="34"/>
  <c r="V17" i="34"/>
  <c r="M27" i="34"/>
  <c r="U27" i="34"/>
  <c r="G27" i="34"/>
  <c r="V11" i="34"/>
  <c r="V18" i="34"/>
  <c r="U29" i="27"/>
  <c r="AA58" i="26"/>
  <c r="Z58" i="26"/>
  <c r="Y58" i="26"/>
  <c r="X58" i="26"/>
  <c r="W58" i="26"/>
  <c r="V58" i="26"/>
  <c r="U58" i="26"/>
  <c r="L58" i="26"/>
  <c r="M58" i="26" s="1"/>
  <c r="K58" i="26"/>
  <c r="I58" i="26"/>
  <c r="H58" i="26"/>
  <c r="F58" i="26"/>
  <c r="E58" i="26"/>
  <c r="C58" i="26"/>
  <c r="B58" i="26"/>
  <c r="AB57" i="26"/>
  <c r="O57" i="26"/>
  <c r="P57" i="26" s="1"/>
  <c r="N57" i="26"/>
  <c r="J57" i="26"/>
  <c r="G57" i="26"/>
  <c r="D57" i="26"/>
  <c r="AB56" i="26"/>
  <c r="O56" i="26"/>
  <c r="N56" i="26"/>
  <c r="P56" i="26" s="1"/>
  <c r="M56" i="26"/>
  <c r="J56" i="26"/>
  <c r="G56" i="26"/>
  <c r="D56" i="26"/>
  <c r="AB55" i="26"/>
  <c r="O55" i="26"/>
  <c r="N55" i="26"/>
  <c r="J55" i="26"/>
  <c r="G55" i="26"/>
  <c r="D55" i="26"/>
  <c r="AB54" i="26"/>
  <c r="P54" i="26"/>
  <c r="O54" i="26"/>
  <c r="N54" i="26"/>
  <c r="M54" i="26"/>
  <c r="J54" i="26"/>
  <c r="G54" i="26"/>
  <c r="D54" i="26"/>
  <c r="AB53" i="26"/>
  <c r="O53" i="26"/>
  <c r="N53" i="26"/>
  <c r="M53" i="26"/>
  <c r="J53" i="26"/>
  <c r="G53" i="26"/>
  <c r="D53" i="26"/>
  <c r="AB52" i="26"/>
  <c r="O52" i="26"/>
  <c r="N52" i="26"/>
  <c r="M52" i="26"/>
  <c r="J52" i="26"/>
  <c r="G52" i="26"/>
  <c r="D52" i="26"/>
  <c r="AB51" i="26"/>
  <c r="O51" i="26"/>
  <c r="N51" i="26"/>
  <c r="P51" i="26" s="1"/>
  <c r="M51" i="26"/>
  <c r="J51" i="26"/>
  <c r="G51" i="26"/>
  <c r="D51" i="26"/>
  <c r="AB50" i="26"/>
  <c r="O50" i="26"/>
  <c r="N50" i="26"/>
  <c r="M50" i="26"/>
  <c r="J50" i="26"/>
  <c r="G50" i="26"/>
  <c r="D50" i="26"/>
  <c r="AB49" i="26"/>
  <c r="O49" i="26"/>
  <c r="N49" i="26"/>
  <c r="M49" i="26"/>
  <c r="J49" i="26"/>
  <c r="G49" i="26"/>
  <c r="D49" i="26"/>
  <c r="AB48" i="26"/>
  <c r="O48" i="26"/>
  <c r="N48" i="26"/>
  <c r="M48" i="26"/>
  <c r="J48" i="26"/>
  <c r="G48" i="26"/>
  <c r="D48" i="26"/>
  <c r="AB47" i="26"/>
  <c r="O47" i="26"/>
  <c r="N47" i="26"/>
  <c r="M47" i="26"/>
  <c r="J47" i="26"/>
  <c r="G47" i="26"/>
  <c r="D47" i="26"/>
  <c r="AB46" i="26"/>
  <c r="O46" i="26"/>
  <c r="N46" i="26"/>
  <c r="P46" i="26" s="1"/>
  <c r="M46" i="26"/>
  <c r="J46" i="26"/>
  <c r="G46" i="26"/>
  <c r="D46" i="26"/>
  <c r="AB45" i="26"/>
  <c r="O45" i="26"/>
  <c r="N45" i="26"/>
  <c r="M45" i="26"/>
  <c r="J45" i="26"/>
  <c r="G45" i="26"/>
  <c r="D45" i="26"/>
  <c r="AB44" i="26"/>
  <c r="O44" i="26"/>
  <c r="N44" i="26"/>
  <c r="M44" i="26"/>
  <c r="J44" i="26"/>
  <c r="G44" i="26"/>
  <c r="D44" i="26"/>
  <c r="AB43" i="26"/>
  <c r="O43" i="26"/>
  <c r="N43" i="26"/>
  <c r="M43" i="26"/>
  <c r="J43" i="26"/>
  <c r="G43" i="26"/>
  <c r="D43" i="26"/>
  <c r="AB42" i="26"/>
  <c r="O42" i="26"/>
  <c r="N42" i="26"/>
  <c r="M42" i="26"/>
  <c r="J42" i="26"/>
  <c r="G42" i="26"/>
  <c r="D42" i="26"/>
  <c r="AB41" i="26"/>
  <c r="O41" i="26"/>
  <c r="N41" i="26"/>
  <c r="M41" i="26"/>
  <c r="J41" i="26"/>
  <c r="G41" i="26"/>
  <c r="D41" i="26"/>
  <c r="AB40" i="26"/>
  <c r="O40" i="26"/>
  <c r="N40" i="26"/>
  <c r="M40" i="26"/>
  <c r="J40" i="26"/>
  <c r="G40" i="26"/>
  <c r="D40" i="26"/>
  <c r="AB39" i="26"/>
  <c r="O39" i="26"/>
  <c r="N39" i="26"/>
  <c r="M39" i="26"/>
  <c r="J39" i="26"/>
  <c r="G39" i="26"/>
  <c r="D39" i="26"/>
  <c r="AB38" i="26"/>
  <c r="O38" i="26"/>
  <c r="N38" i="26"/>
  <c r="P38" i="26" s="1"/>
  <c r="M38" i="26"/>
  <c r="J38" i="26"/>
  <c r="G38" i="26"/>
  <c r="D38" i="26"/>
  <c r="AB37" i="26"/>
  <c r="O37" i="26"/>
  <c r="N37" i="26"/>
  <c r="M37" i="26"/>
  <c r="J37" i="26"/>
  <c r="G37" i="26"/>
  <c r="D37" i="26"/>
  <c r="AB36" i="26"/>
  <c r="O36" i="26"/>
  <c r="N36" i="26"/>
  <c r="M36" i="26"/>
  <c r="J36" i="26"/>
  <c r="G36" i="26"/>
  <c r="D36" i="26"/>
  <c r="AB35" i="26"/>
  <c r="O35" i="26"/>
  <c r="N35" i="26"/>
  <c r="M35" i="26"/>
  <c r="J35" i="26"/>
  <c r="G35" i="26"/>
  <c r="D35" i="26"/>
  <c r="AB34" i="26"/>
  <c r="O34" i="26"/>
  <c r="N34" i="26"/>
  <c r="N58" i="26" s="1"/>
  <c r="M34" i="26"/>
  <c r="J34" i="26"/>
  <c r="G34" i="26"/>
  <c r="D34" i="26"/>
  <c r="L26" i="26"/>
  <c r="K26" i="26"/>
  <c r="M26" i="26" s="1"/>
  <c r="I26" i="26"/>
  <c r="H26" i="26"/>
  <c r="F26" i="26"/>
  <c r="E26" i="26"/>
  <c r="G26" i="26" s="1"/>
  <c r="C26" i="26"/>
  <c r="B26" i="26"/>
  <c r="O25" i="26"/>
  <c r="N25" i="26"/>
  <c r="P25" i="26" s="1"/>
  <c r="J25" i="26"/>
  <c r="G25" i="26"/>
  <c r="D25" i="26"/>
  <c r="O24" i="26"/>
  <c r="N24" i="26"/>
  <c r="M24" i="26"/>
  <c r="J24" i="26"/>
  <c r="G24" i="26"/>
  <c r="D24" i="26"/>
  <c r="O23" i="26"/>
  <c r="N23" i="26"/>
  <c r="P23" i="26" s="1"/>
  <c r="M23" i="26"/>
  <c r="J23" i="26"/>
  <c r="G23" i="26"/>
  <c r="D23" i="26"/>
  <c r="O22" i="26"/>
  <c r="N22" i="26"/>
  <c r="M22" i="26"/>
  <c r="J22" i="26"/>
  <c r="G22" i="26"/>
  <c r="D22" i="26"/>
  <c r="O21" i="26"/>
  <c r="N21" i="26"/>
  <c r="M21" i="26"/>
  <c r="J21" i="26"/>
  <c r="G21" i="26"/>
  <c r="D21" i="26"/>
  <c r="O20" i="26"/>
  <c r="N20" i="26"/>
  <c r="M20" i="26"/>
  <c r="J20" i="26"/>
  <c r="G20" i="26"/>
  <c r="D20" i="26"/>
  <c r="O19" i="26"/>
  <c r="N19" i="26"/>
  <c r="M19" i="26"/>
  <c r="J19" i="26"/>
  <c r="G19" i="26"/>
  <c r="D19" i="26"/>
  <c r="O18" i="26"/>
  <c r="N18" i="26"/>
  <c r="M18" i="26"/>
  <c r="J18" i="26"/>
  <c r="G18" i="26"/>
  <c r="D18" i="26"/>
  <c r="O17" i="26"/>
  <c r="N17" i="26"/>
  <c r="M17" i="26"/>
  <c r="J17" i="26"/>
  <c r="G17" i="26"/>
  <c r="D17" i="26"/>
  <c r="O16" i="26"/>
  <c r="N16" i="26"/>
  <c r="M16" i="26"/>
  <c r="J16" i="26"/>
  <c r="G16" i="26"/>
  <c r="D16" i="26"/>
  <c r="O15" i="26"/>
  <c r="N15" i="26"/>
  <c r="M15" i="26"/>
  <c r="J15" i="26"/>
  <c r="G15" i="26"/>
  <c r="D15" i="26"/>
  <c r="O14" i="26"/>
  <c r="N14" i="26"/>
  <c r="M14" i="26"/>
  <c r="J14" i="26"/>
  <c r="G14" i="26"/>
  <c r="D14" i="26"/>
  <c r="O13" i="26"/>
  <c r="N13" i="26"/>
  <c r="M13" i="26"/>
  <c r="J13" i="26"/>
  <c r="G13" i="26"/>
  <c r="D13" i="26"/>
  <c r="O12" i="26"/>
  <c r="N12" i="26"/>
  <c r="M12" i="26"/>
  <c r="J12" i="26"/>
  <c r="G12" i="26"/>
  <c r="D12" i="26"/>
  <c r="O11" i="26"/>
  <c r="P11" i="26" s="1"/>
  <c r="N11" i="26"/>
  <c r="M11" i="26"/>
  <c r="J11" i="26"/>
  <c r="G11" i="26"/>
  <c r="D11" i="26"/>
  <c r="O10" i="26"/>
  <c r="N10" i="26"/>
  <c r="P10" i="26" s="1"/>
  <c r="M10" i="26"/>
  <c r="J10" i="26"/>
  <c r="G10" i="26"/>
  <c r="D10" i="26"/>
  <c r="P9" i="26" s="1"/>
  <c r="O9" i="26"/>
  <c r="N9" i="26"/>
  <c r="M9" i="26"/>
  <c r="J9" i="26"/>
  <c r="G9" i="26"/>
  <c r="D9" i="26"/>
  <c r="O8" i="26"/>
  <c r="N8" i="26"/>
  <c r="M8" i="26"/>
  <c r="J8" i="26"/>
  <c r="G8" i="26"/>
  <c r="D8" i="26"/>
  <c r="O7" i="26"/>
  <c r="N7" i="26"/>
  <c r="M7" i="26"/>
  <c r="J7" i="26"/>
  <c r="G7" i="26"/>
  <c r="D7" i="26"/>
  <c r="O6" i="26"/>
  <c r="N6" i="26"/>
  <c r="P6" i="26" s="1"/>
  <c r="M6" i="26"/>
  <c r="J6" i="26"/>
  <c r="G6" i="26"/>
  <c r="D6" i="26"/>
  <c r="O5" i="26"/>
  <c r="N5" i="26"/>
  <c r="M5" i="26"/>
  <c r="J5" i="26"/>
  <c r="G5" i="26"/>
  <c r="D5" i="26"/>
  <c r="O4" i="26"/>
  <c r="N4" i="26"/>
  <c r="M4" i="26"/>
  <c r="J4" i="26"/>
  <c r="G4" i="26"/>
  <c r="D4" i="26"/>
  <c r="O3" i="26"/>
  <c r="N3" i="26"/>
  <c r="P3" i="26" s="1"/>
  <c r="M3" i="26"/>
  <c r="J3" i="26"/>
  <c r="G3" i="26"/>
  <c r="D3" i="26"/>
  <c r="R28" i="25"/>
  <c r="Q28" i="25"/>
  <c r="O28" i="25"/>
  <c r="N28" i="25"/>
  <c r="L28" i="25"/>
  <c r="K28" i="25"/>
  <c r="I28" i="25"/>
  <c r="H28" i="25"/>
  <c r="F28" i="25"/>
  <c r="E28" i="25"/>
  <c r="C28" i="25"/>
  <c r="B28" i="25"/>
  <c r="U27" i="25"/>
  <c r="T27" i="25"/>
  <c r="S27" i="25"/>
  <c r="M27" i="25"/>
  <c r="J27" i="25"/>
  <c r="G27" i="25"/>
  <c r="D27" i="25"/>
  <c r="U26" i="25"/>
  <c r="T26" i="25"/>
  <c r="S26" i="25"/>
  <c r="P26" i="25"/>
  <c r="M26" i="25"/>
  <c r="J26" i="25"/>
  <c r="G26" i="25"/>
  <c r="D26" i="25"/>
  <c r="U25" i="25"/>
  <c r="T25" i="25"/>
  <c r="S25" i="25"/>
  <c r="P25" i="25"/>
  <c r="M25" i="25"/>
  <c r="J25" i="25"/>
  <c r="G25" i="25"/>
  <c r="D25" i="25"/>
  <c r="U24" i="25"/>
  <c r="T24" i="25"/>
  <c r="S24" i="25"/>
  <c r="P24" i="25"/>
  <c r="M24" i="25"/>
  <c r="J24" i="25"/>
  <c r="G24" i="25"/>
  <c r="D24" i="25"/>
  <c r="U23" i="25"/>
  <c r="T23" i="25"/>
  <c r="S23" i="25"/>
  <c r="P23" i="25"/>
  <c r="M23" i="25"/>
  <c r="J23" i="25"/>
  <c r="G23" i="25"/>
  <c r="D23" i="25"/>
  <c r="U22" i="25"/>
  <c r="T22" i="25"/>
  <c r="S22" i="25"/>
  <c r="P22" i="25"/>
  <c r="M22" i="25"/>
  <c r="J22" i="25"/>
  <c r="G22" i="25"/>
  <c r="D22" i="25"/>
  <c r="U21" i="25"/>
  <c r="T21" i="25"/>
  <c r="S21" i="25"/>
  <c r="P21" i="25"/>
  <c r="M21" i="25"/>
  <c r="J21" i="25"/>
  <c r="G21" i="25"/>
  <c r="D21" i="25"/>
  <c r="U20" i="25"/>
  <c r="T20" i="25"/>
  <c r="S20" i="25"/>
  <c r="P20" i="25"/>
  <c r="M20" i="25"/>
  <c r="J20" i="25"/>
  <c r="G20" i="25"/>
  <c r="D20" i="25"/>
  <c r="U19" i="25"/>
  <c r="T19" i="25"/>
  <c r="S19" i="25"/>
  <c r="P19" i="25"/>
  <c r="M19" i="25"/>
  <c r="G19" i="25"/>
  <c r="D19" i="25"/>
  <c r="U18" i="25"/>
  <c r="T18" i="25"/>
  <c r="M18" i="25"/>
  <c r="G18" i="25"/>
  <c r="D18" i="25"/>
  <c r="U17" i="25"/>
  <c r="T17" i="25"/>
  <c r="M17" i="25"/>
  <c r="G17" i="25"/>
  <c r="D17" i="25"/>
  <c r="U16" i="25"/>
  <c r="T16" i="25"/>
  <c r="M16" i="25"/>
  <c r="G16" i="25"/>
  <c r="D16" i="25"/>
  <c r="U15" i="25"/>
  <c r="T15" i="25"/>
  <c r="M15" i="25"/>
  <c r="G15" i="25"/>
  <c r="D15" i="25"/>
  <c r="U14" i="25"/>
  <c r="T14" i="25"/>
  <c r="M14" i="25"/>
  <c r="G14" i="25"/>
  <c r="D14" i="25"/>
  <c r="U13" i="25"/>
  <c r="T13" i="25"/>
  <c r="M13" i="25"/>
  <c r="G13" i="25"/>
  <c r="D13" i="25"/>
  <c r="U12" i="25"/>
  <c r="T12" i="25"/>
  <c r="M12" i="25"/>
  <c r="G12" i="25"/>
  <c r="D12" i="25"/>
  <c r="P15" i="26" l="1"/>
  <c r="P43" i="26"/>
  <c r="P48" i="26"/>
  <c r="P4" i="26"/>
  <c r="P17" i="26"/>
  <c r="P19" i="26"/>
  <c r="P20" i="26"/>
  <c r="P21" i="26"/>
  <c r="P39" i="26"/>
  <c r="P41" i="26"/>
  <c r="AB58" i="26"/>
  <c r="P7" i="26"/>
  <c r="P14" i="26"/>
  <c r="D26" i="26"/>
  <c r="J26" i="26"/>
  <c r="P35" i="26"/>
  <c r="P40" i="26"/>
  <c r="P47" i="26"/>
  <c r="P49" i="26"/>
  <c r="P5" i="26"/>
  <c r="P8" i="26"/>
  <c r="P13" i="26"/>
  <c r="P16" i="26"/>
  <c r="P18" i="26"/>
  <c r="P37" i="26"/>
  <c r="P45" i="26"/>
  <c r="P53" i="26"/>
  <c r="D58" i="26"/>
  <c r="P22" i="26"/>
  <c r="P36" i="26"/>
  <c r="P44" i="26"/>
  <c r="P52" i="26"/>
  <c r="J58" i="26"/>
  <c r="P12" i="26"/>
  <c r="P24" i="26"/>
  <c r="P34" i="26"/>
  <c r="P42" i="26"/>
  <c r="P50" i="26"/>
  <c r="P55" i="26"/>
  <c r="G58" i="26"/>
  <c r="P28" i="25"/>
  <c r="V29" i="27"/>
  <c r="V27" i="38"/>
  <c r="V26" i="37"/>
  <c r="V26" i="35"/>
  <c r="V27" i="34"/>
  <c r="T28" i="25"/>
  <c r="S28" i="25"/>
  <c r="M28" i="25"/>
  <c r="G28" i="25"/>
  <c r="U28" i="25"/>
  <c r="D28" i="25"/>
  <c r="J28" i="25"/>
  <c r="V28" i="25" l="1"/>
  <c r="F44" i="43" l="1"/>
  <c r="E44" i="43"/>
  <c r="C44" i="43"/>
  <c r="B44" i="43"/>
  <c r="I43" i="43"/>
  <c r="H43" i="43"/>
  <c r="G43" i="43"/>
  <c r="J43" i="43" l="1"/>
  <c r="G44" i="43"/>
  <c r="D44" i="43"/>
  <c r="I42" i="43"/>
  <c r="H42" i="43"/>
  <c r="G42" i="43"/>
  <c r="I41" i="43"/>
  <c r="J41" i="43" s="1"/>
  <c r="H41" i="43"/>
  <c r="G41" i="43"/>
  <c r="I40" i="43"/>
  <c r="H40" i="43"/>
  <c r="G40" i="43"/>
  <c r="I39" i="43"/>
  <c r="H39" i="43"/>
  <c r="G39" i="43"/>
  <c r="I38" i="43"/>
  <c r="H38" i="43"/>
  <c r="G38" i="43"/>
  <c r="I37" i="43"/>
  <c r="J37" i="43" s="1"/>
  <c r="H37" i="43"/>
  <c r="G37" i="43"/>
  <c r="I36" i="43"/>
  <c r="H36" i="43"/>
  <c r="G36" i="43"/>
  <c r="I35" i="43"/>
  <c r="H35" i="43"/>
  <c r="G35" i="43"/>
  <c r="I34" i="43"/>
  <c r="H34" i="43"/>
  <c r="G34" i="43"/>
  <c r="I33" i="43"/>
  <c r="J33" i="43" s="1"/>
  <c r="H33" i="43"/>
  <c r="G33" i="43"/>
  <c r="D33" i="43"/>
  <c r="I32" i="43"/>
  <c r="H32" i="43"/>
  <c r="G32" i="43"/>
  <c r="D32" i="43"/>
  <c r="I31" i="43"/>
  <c r="J31" i="43" s="1"/>
  <c r="H31" i="43"/>
  <c r="G31" i="43"/>
  <c r="D31" i="43"/>
  <c r="I30" i="43"/>
  <c r="J30" i="43" s="1"/>
  <c r="H30" i="43"/>
  <c r="G30" i="43"/>
  <c r="D30" i="43"/>
  <c r="I29" i="43"/>
  <c r="J29" i="43" s="1"/>
  <c r="H29" i="43"/>
  <c r="G29" i="43"/>
  <c r="D29" i="43"/>
  <c r="J36" i="43" l="1"/>
  <c r="J40" i="43"/>
  <c r="J35" i="43"/>
  <c r="J39" i="43"/>
  <c r="J32" i="43"/>
  <c r="J34" i="43"/>
  <c r="J38" i="43"/>
  <c r="J42" i="43"/>
  <c r="I28" i="43"/>
  <c r="H28" i="43"/>
  <c r="G28" i="43"/>
  <c r="D28" i="43"/>
  <c r="I27" i="43"/>
  <c r="H27" i="43"/>
  <c r="G27" i="43"/>
  <c r="D27" i="43"/>
  <c r="I26" i="43"/>
  <c r="H26" i="43"/>
  <c r="G26" i="43"/>
  <c r="D26" i="43"/>
  <c r="I25" i="43"/>
  <c r="H25" i="43"/>
  <c r="G25" i="43"/>
  <c r="D25" i="43"/>
  <c r="I24" i="43"/>
  <c r="J24" i="43" s="1"/>
  <c r="H24" i="43"/>
  <c r="G24" i="43"/>
  <c r="D24" i="43"/>
  <c r="I23" i="43"/>
  <c r="H23" i="43"/>
  <c r="G23" i="43"/>
  <c r="D23" i="43"/>
  <c r="I22" i="43"/>
  <c r="H22" i="43"/>
  <c r="G22" i="43"/>
  <c r="D22" i="43"/>
  <c r="I21" i="43"/>
  <c r="H21" i="43"/>
  <c r="G21" i="43"/>
  <c r="D21" i="43"/>
  <c r="I20" i="43"/>
  <c r="J20" i="43" s="1"/>
  <c r="H20" i="43"/>
  <c r="G20" i="43"/>
  <c r="D20" i="43"/>
  <c r="I19" i="43"/>
  <c r="J19" i="43" s="1"/>
  <c r="H19" i="43"/>
  <c r="G19" i="43"/>
  <c r="D19" i="43"/>
  <c r="I18" i="43"/>
  <c r="H18" i="43"/>
  <c r="G18" i="43"/>
  <c r="D18" i="43"/>
  <c r="I17" i="43"/>
  <c r="H17" i="43"/>
  <c r="G17" i="43"/>
  <c r="D17" i="43"/>
  <c r="I16" i="43"/>
  <c r="J16" i="43" s="1"/>
  <c r="H16" i="43"/>
  <c r="G16" i="43"/>
  <c r="D16" i="43"/>
  <c r="I15" i="43"/>
  <c r="H15" i="43"/>
  <c r="G15" i="43"/>
  <c r="D15" i="43"/>
  <c r="I14" i="43"/>
  <c r="H14" i="43"/>
  <c r="G14" i="43"/>
  <c r="D14" i="43"/>
  <c r="I13" i="43"/>
  <c r="H13" i="43"/>
  <c r="G13" i="43"/>
  <c r="D13" i="43"/>
  <c r="I12" i="43"/>
  <c r="J12" i="43" s="1"/>
  <c r="H12" i="43"/>
  <c r="G12" i="43"/>
  <c r="D12" i="43"/>
  <c r="I11" i="43"/>
  <c r="J11" i="43" s="1"/>
  <c r="H11" i="43"/>
  <c r="G11" i="43"/>
  <c r="D11" i="43"/>
  <c r="L29" i="11"/>
  <c r="K29" i="11"/>
  <c r="G29" i="11"/>
  <c r="G30" i="11" s="1"/>
  <c r="F29" i="11"/>
  <c r="E29" i="11"/>
  <c r="D29" i="11"/>
  <c r="H29" i="11" s="1"/>
  <c r="C29" i="11"/>
  <c r="B29" i="11"/>
  <c r="L28" i="11"/>
  <c r="K28" i="11"/>
  <c r="G28" i="11"/>
  <c r="F28" i="11"/>
  <c r="E28" i="11"/>
  <c r="D28" i="11"/>
  <c r="C28" i="11"/>
  <c r="B28" i="11"/>
  <c r="L27" i="11"/>
  <c r="K27" i="11"/>
  <c r="G27" i="11"/>
  <c r="F27" i="11"/>
  <c r="E27" i="11"/>
  <c r="D27" i="11"/>
  <c r="C27" i="11"/>
  <c r="I27" i="11" s="1"/>
  <c r="B27" i="11"/>
  <c r="L26" i="11"/>
  <c r="K26" i="11"/>
  <c r="G26" i="11"/>
  <c r="F26" i="11"/>
  <c r="E26" i="11"/>
  <c r="D26" i="11"/>
  <c r="C26" i="11"/>
  <c r="B26" i="11"/>
  <c r="L25" i="11"/>
  <c r="K25" i="11"/>
  <c r="G25" i="11"/>
  <c r="F25" i="11"/>
  <c r="E25" i="11"/>
  <c r="D25" i="11"/>
  <c r="C25" i="11"/>
  <c r="B25" i="11"/>
  <c r="L24" i="11"/>
  <c r="K24" i="11"/>
  <c r="G24" i="11"/>
  <c r="F24" i="11"/>
  <c r="E24" i="11"/>
  <c r="D24" i="11"/>
  <c r="C24" i="11"/>
  <c r="B24" i="11"/>
  <c r="L23" i="11"/>
  <c r="M23" i="11" s="1"/>
  <c r="K23" i="11"/>
  <c r="G23" i="11"/>
  <c r="F23" i="11"/>
  <c r="E23" i="11"/>
  <c r="D23" i="11"/>
  <c r="C23" i="11"/>
  <c r="B23" i="11"/>
  <c r="L22" i="11"/>
  <c r="K22" i="11"/>
  <c r="G22" i="11"/>
  <c r="F22" i="11"/>
  <c r="E22" i="11"/>
  <c r="D22" i="11"/>
  <c r="C22" i="11"/>
  <c r="B22" i="11"/>
  <c r="L21" i="11"/>
  <c r="K21" i="11"/>
  <c r="G21" i="11"/>
  <c r="F21" i="11"/>
  <c r="E21" i="11"/>
  <c r="D21" i="11"/>
  <c r="C21" i="11"/>
  <c r="B21" i="11"/>
  <c r="L20" i="11"/>
  <c r="K20" i="11"/>
  <c r="G20" i="11"/>
  <c r="F20" i="11"/>
  <c r="E20" i="11"/>
  <c r="D20" i="11"/>
  <c r="C20" i="11"/>
  <c r="I20" i="11" s="1"/>
  <c r="H20" i="11" s="1"/>
  <c r="N20" i="11" s="1"/>
  <c r="M20" i="11" s="1"/>
  <c r="B20" i="11"/>
  <c r="L19" i="11"/>
  <c r="K19" i="11"/>
  <c r="G19" i="11"/>
  <c r="F19" i="11"/>
  <c r="E19" i="11"/>
  <c r="D19" i="11"/>
  <c r="C19" i="11"/>
  <c r="I19" i="11" s="1"/>
  <c r="H19" i="11" s="1"/>
  <c r="B19" i="11"/>
  <c r="L18" i="11"/>
  <c r="L30" i="11" s="1"/>
  <c r="K18" i="11"/>
  <c r="M18" i="11" s="1"/>
  <c r="E18" i="11"/>
  <c r="E30" i="11" s="1"/>
  <c r="D30" i="11" s="1"/>
  <c r="C30" i="11" s="1"/>
  <c r="D18" i="11"/>
  <c r="C18" i="11"/>
  <c r="B18" i="11"/>
  <c r="L17" i="11"/>
  <c r="K17" i="11"/>
  <c r="E17" i="11"/>
  <c r="D17" i="11"/>
  <c r="C17" i="11"/>
  <c r="I17" i="11" s="1"/>
  <c r="O17" i="11" s="1"/>
  <c r="B17" i="11"/>
  <c r="L16" i="11"/>
  <c r="K16" i="11"/>
  <c r="E16" i="11"/>
  <c r="D16" i="11"/>
  <c r="C16" i="11"/>
  <c r="B16" i="11"/>
  <c r="L15" i="11"/>
  <c r="K15" i="11"/>
  <c r="E15" i="11"/>
  <c r="I15" i="11" s="1"/>
  <c r="H15" i="11" s="1"/>
  <c r="N15" i="11" s="1"/>
  <c r="M15" i="11" s="1"/>
  <c r="D15" i="11"/>
  <c r="C15" i="11"/>
  <c r="B15" i="11"/>
  <c r="L14" i="11"/>
  <c r="K14" i="11"/>
  <c r="M14" i="11" s="1"/>
  <c r="E14" i="11"/>
  <c r="D14" i="11"/>
  <c r="C14" i="11"/>
  <c r="I14" i="11" s="1"/>
  <c r="B14" i="11"/>
  <c r="L13" i="11"/>
  <c r="K13" i="11"/>
  <c r="M13" i="11" s="1"/>
  <c r="E13" i="11"/>
  <c r="D13" i="11"/>
  <c r="C13" i="11"/>
  <c r="B13" i="11"/>
  <c r="L12" i="11"/>
  <c r="K12" i="11"/>
  <c r="M12" i="11" s="1"/>
  <c r="E12" i="11"/>
  <c r="D12" i="11"/>
  <c r="C12" i="11"/>
  <c r="I12" i="11" s="1"/>
  <c r="O12" i="11" s="1"/>
  <c r="B12" i="11"/>
  <c r="L11" i="11"/>
  <c r="K11" i="11"/>
  <c r="M11" i="11" s="1"/>
  <c r="E11" i="11"/>
  <c r="D11" i="11"/>
  <c r="C11" i="11"/>
  <c r="B11" i="11"/>
  <c r="L10" i="11"/>
  <c r="K10" i="11"/>
  <c r="M10" i="11" s="1"/>
  <c r="E10" i="11"/>
  <c r="D10" i="11"/>
  <c r="C10" i="11"/>
  <c r="I10" i="11" s="1"/>
  <c r="O10" i="11" s="1"/>
  <c r="B10" i="11"/>
  <c r="L9" i="11"/>
  <c r="K9" i="11"/>
  <c r="E9" i="11"/>
  <c r="I9" i="11" s="1"/>
  <c r="H9" i="11" s="1"/>
  <c r="N9" i="11" s="1"/>
  <c r="M9" i="11" s="1"/>
  <c r="D9" i="11"/>
  <c r="C9" i="11"/>
  <c r="B9" i="11"/>
  <c r="L8" i="11"/>
  <c r="K8" i="11"/>
  <c r="E8" i="11"/>
  <c r="D8" i="11"/>
  <c r="C8" i="11"/>
  <c r="I8" i="11" s="1"/>
  <c r="B8" i="11"/>
  <c r="L7" i="11"/>
  <c r="K7" i="11"/>
  <c r="M7" i="11" s="1"/>
  <c r="E7" i="11"/>
  <c r="D7" i="11"/>
  <c r="C7" i="11"/>
  <c r="B7" i="11"/>
  <c r="L6" i="11"/>
  <c r="K6" i="11"/>
  <c r="E6" i="11"/>
  <c r="D6" i="11"/>
  <c r="C6" i="11"/>
  <c r="I6" i="11" s="1"/>
  <c r="B6" i="11"/>
  <c r="B30" i="11" l="1"/>
  <c r="M29" i="11"/>
  <c r="J14" i="43"/>
  <c r="J18" i="43"/>
  <c r="I7" i="11"/>
  <c r="I16" i="11"/>
  <c r="I18" i="11"/>
  <c r="K30" i="11"/>
  <c r="I23" i="11"/>
  <c r="H23" i="11" s="1"/>
  <c r="I24" i="11"/>
  <c r="H24" i="11" s="1"/>
  <c r="J21" i="43"/>
  <c r="J23" i="43"/>
  <c r="H6" i="11"/>
  <c r="J6" i="11" s="1"/>
  <c r="M6" i="11"/>
  <c r="M8" i="11"/>
  <c r="I11" i="11"/>
  <c r="O11" i="11" s="1"/>
  <c r="I13" i="11"/>
  <c r="H17" i="11"/>
  <c r="J17" i="11" s="1"/>
  <c r="M17" i="11"/>
  <c r="M21" i="11"/>
  <c r="H25" i="11"/>
  <c r="M26" i="11"/>
  <c r="I28" i="11"/>
  <c r="H28" i="11" s="1"/>
  <c r="I29" i="11"/>
  <c r="O29" i="11" s="1"/>
  <c r="F30" i="11"/>
  <c r="J25" i="43"/>
  <c r="J27" i="43"/>
  <c r="J28" i="43"/>
  <c r="O18" i="11"/>
  <c r="I30" i="11"/>
  <c r="O30" i="11" s="1"/>
  <c r="J24" i="11"/>
  <c r="N24" i="11"/>
  <c r="M24" i="11" s="1"/>
  <c r="H13" i="11"/>
  <c r="O13" i="11"/>
  <c r="J28" i="11"/>
  <c r="N28" i="11"/>
  <c r="M28" i="11" s="1"/>
  <c r="H7" i="11"/>
  <c r="O7" i="11"/>
  <c r="N23" i="11"/>
  <c r="J23" i="11"/>
  <c r="N17" i="11"/>
  <c r="N29" i="11"/>
  <c r="P29" i="11" s="1"/>
  <c r="J29" i="11"/>
  <c r="J19" i="11"/>
  <c r="N19" i="11"/>
  <c r="M19" i="11" s="1"/>
  <c r="J9" i="11"/>
  <c r="O9" i="11"/>
  <c r="H11" i="11"/>
  <c r="J11" i="11" s="1"/>
  <c r="J15" i="11"/>
  <c r="O15" i="11"/>
  <c r="J20" i="11"/>
  <c r="J13" i="43"/>
  <c r="J15" i="43"/>
  <c r="H12" i="11"/>
  <c r="J12" i="11" s="1"/>
  <c r="H8" i="11"/>
  <c r="J8" i="11" s="1"/>
  <c r="P9" i="11"/>
  <c r="H10" i="11"/>
  <c r="J10" i="11" s="1"/>
  <c r="H14" i="11"/>
  <c r="J14" i="11" s="1"/>
  <c r="P15" i="11"/>
  <c r="H16" i="11"/>
  <c r="J16" i="11" s="1"/>
  <c r="H27" i="11"/>
  <c r="J17" i="43"/>
  <c r="J22" i="43"/>
  <c r="P17" i="11"/>
  <c r="H18" i="11"/>
  <c r="H21" i="11"/>
  <c r="J26" i="43"/>
  <c r="I44" i="43"/>
  <c r="F35" i="45" s="1"/>
  <c r="H40" i="6"/>
  <c r="G40" i="6"/>
  <c r="F40" i="6"/>
  <c r="E40" i="6"/>
  <c r="D40" i="6"/>
  <c r="C40" i="6"/>
  <c r="B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A13" i="45"/>
  <c r="A12" i="45" l="1"/>
  <c r="N12" i="11"/>
  <c r="P12" i="11" s="1"/>
  <c r="J7" i="11"/>
  <c r="N7" i="11"/>
  <c r="P7" i="11" s="1"/>
  <c r="H30" i="11"/>
  <c r="N18" i="11"/>
  <c r="P18" i="11" s="1"/>
  <c r="J18" i="11"/>
  <c r="I40" i="6"/>
  <c r="A7" i="45" s="1"/>
  <c r="A8" i="45" s="1"/>
  <c r="J27" i="11"/>
  <c r="N27" i="11"/>
  <c r="N10" i="11"/>
  <c r="P10" i="11" s="1"/>
  <c r="J13" i="11"/>
  <c r="N13" i="11"/>
  <c r="P13" i="11" s="1"/>
  <c r="N11" i="11"/>
  <c r="P11" i="11" s="1"/>
  <c r="H44" i="43"/>
  <c r="J44" i="43" s="1"/>
  <c r="A11" i="45"/>
  <c r="B97" i="45"/>
  <c r="M27" i="11" l="1"/>
  <c r="N30" i="11"/>
  <c r="J30" i="11"/>
  <c r="B93" i="45"/>
  <c r="B83" i="45"/>
  <c r="B75" i="45"/>
  <c r="B69" i="45"/>
  <c r="B52" i="45"/>
  <c r="B40" i="45"/>
  <c r="B33" i="45"/>
  <c r="B29" i="45"/>
  <c r="B27" i="45"/>
  <c r="B25" i="45"/>
  <c r="B22" i="45"/>
  <c r="B20" i="45"/>
  <c r="B26" i="4"/>
  <c r="B25" i="4"/>
  <c r="B24" i="4"/>
  <c r="B23" i="4"/>
  <c r="B22" i="4"/>
  <c r="B21" i="4"/>
  <c r="B19" i="4"/>
  <c r="B18" i="4"/>
  <c r="B16" i="4"/>
  <c r="B14" i="4"/>
  <c r="B13" i="4"/>
  <c r="B9" i="4"/>
  <c r="B5" i="4"/>
  <c r="F30" i="3"/>
  <c r="E30" i="3"/>
  <c r="C30" i="3"/>
  <c r="B30" i="3"/>
  <c r="D30" i="3" s="1"/>
  <c r="I29" i="3"/>
  <c r="J29" i="3" s="1"/>
  <c r="H29" i="3"/>
  <c r="G29" i="3"/>
  <c r="D29" i="3"/>
  <c r="I28" i="3"/>
  <c r="H28" i="3"/>
  <c r="G28" i="3"/>
  <c r="D28" i="3"/>
  <c r="I27" i="3"/>
  <c r="J27" i="3" s="1"/>
  <c r="H27" i="3"/>
  <c r="G27" i="3"/>
  <c r="D27" i="3"/>
  <c r="I26" i="3"/>
  <c r="J26" i="3" s="1"/>
  <c r="H26" i="3"/>
  <c r="G26" i="3"/>
  <c r="D26" i="3"/>
  <c r="I25" i="3"/>
  <c r="J25" i="3" s="1"/>
  <c r="H25" i="3"/>
  <c r="G25" i="3"/>
  <c r="D25" i="3"/>
  <c r="I24" i="3"/>
  <c r="H24" i="3"/>
  <c r="J24" i="3" s="1"/>
  <c r="G24" i="3"/>
  <c r="D24" i="3"/>
  <c r="I23" i="3"/>
  <c r="H23" i="3"/>
  <c r="G23" i="3"/>
  <c r="D23" i="3"/>
  <c r="I22" i="3"/>
  <c r="H22" i="3"/>
  <c r="G22" i="3"/>
  <c r="D22" i="3"/>
  <c r="I21" i="3"/>
  <c r="H21" i="3"/>
  <c r="G21" i="3"/>
  <c r="D21" i="3"/>
  <c r="I20" i="3"/>
  <c r="H20" i="3"/>
  <c r="G20" i="3"/>
  <c r="D20" i="3"/>
  <c r="I19" i="3"/>
  <c r="I30" i="3" s="1"/>
  <c r="H19" i="3"/>
  <c r="G19" i="3"/>
  <c r="D19" i="3"/>
  <c r="F18" i="3"/>
  <c r="G18" i="3" s="1"/>
  <c r="E18" i="3"/>
  <c r="C18" i="3"/>
  <c r="D18" i="3" s="1"/>
  <c r="B18" i="3"/>
  <c r="I17" i="3"/>
  <c r="J17" i="3" s="1"/>
  <c r="H17" i="3"/>
  <c r="G17" i="3"/>
  <c r="D17" i="3"/>
  <c r="I16" i="3"/>
  <c r="J16" i="3" s="1"/>
  <c r="H16" i="3"/>
  <c r="G16" i="3"/>
  <c r="D16" i="3"/>
  <c r="I15" i="3"/>
  <c r="H15" i="3"/>
  <c r="G15" i="3"/>
  <c r="D15" i="3"/>
  <c r="I14" i="3"/>
  <c r="H14" i="3"/>
  <c r="G14" i="3"/>
  <c r="D14" i="3"/>
  <c r="I13" i="3"/>
  <c r="J13" i="3" s="1"/>
  <c r="H13" i="3"/>
  <c r="G13" i="3"/>
  <c r="D13" i="3"/>
  <c r="I12" i="3"/>
  <c r="H12" i="3"/>
  <c r="G12" i="3"/>
  <c r="D12" i="3"/>
  <c r="J11" i="3"/>
  <c r="I11" i="3"/>
  <c r="H11" i="3"/>
  <c r="G11" i="3"/>
  <c r="D11" i="3"/>
  <c r="I10" i="3"/>
  <c r="H10" i="3"/>
  <c r="G10" i="3"/>
  <c r="D10" i="3"/>
  <c r="I9" i="3"/>
  <c r="H9" i="3"/>
  <c r="G9" i="3"/>
  <c r="D9" i="3"/>
  <c r="I8" i="3"/>
  <c r="H8" i="3"/>
  <c r="G8" i="3"/>
  <c r="D8" i="3"/>
  <c r="I7" i="3"/>
  <c r="H7" i="3"/>
  <c r="G7" i="3"/>
  <c r="D7" i="3"/>
  <c r="I6" i="3"/>
  <c r="J6" i="3" s="1"/>
  <c r="H6" i="3"/>
  <c r="H18" i="3" s="1"/>
  <c r="G6" i="3"/>
  <c r="D6" i="3"/>
  <c r="D94" i="2"/>
  <c r="C94" i="2"/>
  <c r="B94" i="2"/>
  <c r="A94" i="2" s="1"/>
  <c r="G79" i="2"/>
  <c r="F79" i="2"/>
  <c r="E79" i="2"/>
  <c r="D79" i="2"/>
  <c r="C79" i="2"/>
  <c r="B79" i="2"/>
  <c r="H67" i="2"/>
  <c r="F63" i="2"/>
  <c r="E63" i="2"/>
  <c r="D63" i="2"/>
  <c r="C63" i="2"/>
  <c r="A63" i="2" s="1"/>
  <c r="B63" i="2"/>
  <c r="C45" i="2"/>
  <c r="C47" i="2" s="1"/>
  <c r="K24" i="2"/>
  <c r="C19" i="2"/>
  <c r="K14" i="2"/>
  <c r="I15" i="2" s="1"/>
  <c r="G15" i="2" s="1"/>
  <c r="K13" i="2"/>
  <c r="C12" i="2"/>
  <c r="C17" i="2" s="1"/>
  <c r="G11" i="2"/>
  <c r="E11" i="2"/>
  <c r="C11" i="2"/>
  <c r="C6" i="2"/>
  <c r="C15" i="2" l="1"/>
  <c r="J19" i="3"/>
  <c r="J21" i="3"/>
  <c r="J22" i="3"/>
  <c r="J23" i="3"/>
  <c r="E15" i="2"/>
  <c r="E31" i="3"/>
  <c r="K15" i="2"/>
  <c r="J7" i="3"/>
  <c r="J9" i="3"/>
  <c r="J10" i="3"/>
  <c r="J28" i="3"/>
  <c r="F31" i="3"/>
  <c r="B35" i="45"/>
  <c r="B65" i="45"/>
  <c r="B72" i="45" s="1"/>
  <c r="C27" i="45"/>
  <c r="B42" i="45"/>
  <c r="G31" i="3"/>
  <c r="H30" i="3"/>
  <c r="H31" i="3" s="1"/>
  <c r="C18" i="2"/>
  <c r="C20" i="2" s="1"/>
  <c r="D19" i="2" s="1"/>
  <c r="A79" i="2"/>
  <c r="J12" i="3"/>
  <c r="J20" i="3"/>
  <c r="C31" i="3"/>
  <c r="B31" i="3" s="1"/>
  <c r="M30" i="11"/>
  <c r="P30" i="11"/>
  <c r="J8" i="3"/>
  <c r="J14" i="3"/>
  <c r="J15" i="3"/>
  <c r="G30" i="3"/>
  <c r="B51" i="45"/>
  <c r="B53" i="45" s="1"/>
  <c r="C26" i="2"/>
  <c r="K79" i="2"/>
  <c r="B31" i="45"/>
  <c r="C33" i="45"/>
  <c r="B39" i="45"/>
  <c r="B48" i="45"/>
  <c r="C48" i="45" s="1"/>
  <c r="B60" i="45"/>
  <c r="C22" i="45"/>
  <c r="B59" i="45"/>
  <c r="B64" i="45" s="1"/>
  <c r="B66" i="45" s="1"/>
  <c r="D102" i="45" l="1"/>
  <c r="D45" i="45"/>
  <c r="D44" i="45"/>
  <c r="J30" i="3"/>
  <c r="D31" i="3"/>
  <c r="B41" i="45"/>
  <c r="B61" i="45"/>
  <c r="B55" i="45"/>
  <c r="C55" i="45" s="1"/>
  <c r="B70" i="45"/>
  <c r="B71" i="45" s="1"/>
  <c r="B77" i="45"/>
  <c r="B76" i="45"/>
  <c r="B78" i="45"/>
  <c r="AR29" i="40"/>
  <c r="B96" i="45"/>
  <c r="A17" i="45"/>
  <c r="B99" i="45" l="1"/>
  <c r="B82" i="45"/>
  <c r="B84" i="45" s="1"/>
  <c r="B88" i="45" s="1"/>
  <c r="B90" i="45" s="1"/>
  <c r="B79" i="45"/>
  <c r="C97" i="45" l="1"/>
  <c r="D97" i="45" s="1"/>
  <c r="C96" i="45"/>
  <c r="D96" i="45" s="1"/>
  <c r="B17" i="45"/>
  <c r="A64" i="2"/>
  <c r="B64" i="2" s="1"/>
  <c r="O27" i="11"/>
  <c r="P27" i="11"/>
  <c r="I18" i="3"/>
  <c r="I31" i="3" s="1"/>
  <c r="O24" i="11"/>
  <c r="P24" i="11"/>
  <c r="H22" i="11"/>
  <c r="N22" i="11"/>
  <c r="I22" i="11"/>
  <c r="O22" i="11" s="1"/>
  <c r="M22" i="11"/>
  <c r="O28" i="11"/>
  <c r="P28" i="11"/>
  <c r="N14" i="11"/>
  <c r="P14" i="11" s="1"/>
  <c r="O14" i="11"/>
  <c r="O20" i="11"/>
  <c r="P20" i="11"/>
  <c r="H26" i="11"/>
  <c r="N26" i="11" s="1"/>
  <c r="P26" i="11" s="1"/>
  <c r="I26" i="11"/>
  <c r="O26" i="11"/>
  <c r="N21" i="11"/>
  <c r="I21" i="11"/>
  <c r="O21" i="11"/>
  <c r="P21" i="11"/>
  <c r="O23" i="11"/>
  <c r="P23" i="11"/>
  <c r="O19" i="11"/>
  <c r="P19" i="11"/>
  <c r="N8" i="11"/>
  <c r="O8" i="11"/>
  <c r="P8" i="11"/>
  <c r="N25" i="11"/>
  <c r="P25" i="11" s="1"/>
  <c r="I25" i="11"/>
  <c r="O25" i="11"/>
  <c r="M25" i="11"/>
  <c r="J21" i="11"/>
  <c r="J25" i="11"/>
  <c r="N6" i="11"/>
  <c r="P6" i="11" s="1"/>
  <c r="O6" i="11"/>
  <c r="N16" i="11"/>
  <c r="O16" i="11"/>
  <c r="P16" i="11"/>
  <c r="M16" i="11"/>
  <c r="J22" i="11"/>
  <c r="J26" i="11"/>
  <c r="O58" i="26"/>
  <c r="P58" i="26" s="1"/>
  <c r="N26" i="26"/>
  <c r="O26" i="26"/>
  <c r="P26" i="26"/>
  <c r="P22" i="11" l="1"/>
  <c r="M31" i="3"/>
  <c r="J31" i="3"/>
  <c r="J18" i="3"/>
</calcChain>
</file>

<file path=xl/sharedStrings.xml><?xml version="1.0" encoding="utf-8"?>
<sst xmlns="http://schemas.openxmlformats.org/spreadsheetml/2006/main" count="1294" uniqueCount="287">
  <si>
    <t>MIL on w/ no DTCs</t>
  </si>
  <si>
    <t>Total OBD Tested</t>
  </si>
  <si>
    <t xml:space="preserve">51.366 (a)(2)(v) Initial Failing Emissions Tests Receiving a Waiver by model year and vehicle type </t>
  </si>
  <si>
    <t>OVERALL</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</si>
  <si>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</si>
  <si>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</si>
  <si>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</si>
  <si>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</si>
  <si>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</si>
  <si>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</si>
  <si>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</si>
  <si>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</si>
  <si>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</si>
  <si>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</si>
  <si>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</si>
  <si>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</si>
  <si>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</si>
  <si>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</si>
  <si>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</si>
  <si>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</si>
  <si>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</si>
  <si>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</si>
  <si>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</si>
  <si>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</si>
  <si>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</si>
  <si>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</si>
  <si>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</si>
  <si>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</si>
  <si>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</si>
  <si>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</si>
  <si>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</si>
  <si>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</si>
  <si>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</si>
  <si>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</si>
  <si>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</si>
  <si>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</si>
  <si>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</si>
  <si>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</si>
  <si>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</si>
  <si>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</si>
  <si>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</si>
  <si>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</si>
  <si>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</si>
  <si>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</si>
  <si>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</si>
  <si>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failed</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</si>
  <si>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</si>
  <si>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</si>
  <si>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</si>
  <si>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</si>
  <si>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</si>
  <si>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</si>
  <si>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</si>
  <si>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</si>
  <si>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</si>
  <si>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</si>
  <si>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</si>
  <si>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</si>
  <si>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</si>
  <si>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</si>
  <si>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</si>
  <si>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</si>
  <si>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</si>
  <si>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</si>
  <si>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</si>
  <si>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</si>
  <si>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</si>
  <si>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</si>
  <si>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</si>
  <si>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</si>
  <si>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</si>
  <si>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</si>
  <si>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</si>
  <si>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</si>
  <si>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QA</t>
  </si>
  <si>
    <t>1st retest</t>
  </si>
  <si>
    <t>Initial</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</si>
  <si>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</si>
  <si>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</si>
  <si>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</si>
  <si>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</si>
  <si>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</si>
  <si>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</si>
  <si>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</si>
  <si>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</si>
  <si>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</si>
  <si>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</si>
  <si>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</si>
  <si>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</si>
  <si>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</si>
  <si>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</si>
  <si>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</si>
  <si>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Initial OBD tested</t>
  </si>
  <si>
    <t>1st retest tested</t>
  </si>
  <si>
    <t>2nd+ retest tested</t>
  </si>
  <si>
    <t>Safety + emissions tested</t>
  </si>
  <si>
    <t>unique vehicles</t>
  </si>
  <si>
    <t>1984 - 1995</t>
  </si>
  <si>
    <t>1996+</t>
  </si>
  <si>
    <t>Gasoline</t>
  </si>
  <si>
    <t>% Fail</t>
  </si>
  <si>
    <t>ALL VEHICLES</t>
  </si>
  <si>
    <t>OBD seq =1, FTS=8</t>
  </si>
  <si>
    <t>initial tested</t>
  </si>
  <si>
    <t>No known</t>
  </si>
  <si>
    <t>Vehicles Failed</t>
  </si>
  <si>
    <t>51.366 (a)(1) The number of total emissions tests (initial and retest) performed by model year and vehicle type</t>
  </si>
  <si>
    <t>Vehicles Not Ready</t>
  </si>
  <si>
    <t>Table of Contents</t>
  </si>
  <si>
    <t>Number of Emissions Tests</t>
  </si>
  <si>
    <t>Waivers and No Known Outcome</t>
  </si>
  <si>
    <t>LDDV</t>
  </si>
  <si>
    <t>LDGT</t>
  </si>
  <si>
    <t>LDDT</t>
  </si>
  <si>
    <t>MDGV</t>
  </si>
  <si>
    <t>MDDV</t>
  </si>
  <si>
    <t>GASOLINE</t>
  </si>
  <si>
    <t>Vehicles Turned Away</t>
  </si>
  <si>
    <t xml:space="preserve">51.366 (a)(2)(v) Initial Failing Emissions Tests Receiving a Hardship Extension by model year and vehicle type </t>
  </si>
  <si>
    <t>51.366 (a)(2)(xxiii) Readiness status indicates that the evaluation is not complete for any module supported by on-board diagnostic systems.
 - Fail OBD test for Not Ready condition</t>
  </si>
  <si>
    <t>HDDV</t>
  </si>
  <si>
    <t>Waivers Issued</t>
  </si>
  <si>
    <t>Initially Failed</t>
  </si>
  <si>
    <t xml:space="preserve">51.366 (a)(2)(i) Initial Diesel Tests Failing by Model Year </t>
  </si>
  <si>
    <t>Initial OBD Tests</t>
  </si>
  <si>
    <t>Initial Opacity Tests</t>
  </si>
  <si>
    <t>First OBD Retests</t>
  </si>
  <si>
    <t>Second and Subsequent OBD Retests</t>
  </si>
  <si>
    <t>51.366 (a)(1) The number of total emissions tests (initial and retest) performed by model year and vehicle type.</t>
  </si>
  <si>
    <t>Description</t>
  </si>
  <si>
    <t>Light-duty non-diesel fueled passenger cars &lt;= 6,000 lbs. GVWR</t>
  </si>
  <si>
    <t>Light-duty diesel fueled passenger cars &lt;= 6,000 lbs. GVWR</t>
  </si>
  <si>
    <t>Medium-duty non-diesel fueled vehicles &gt;8,500 and &lt;= 14,000 lbs. GVWR</t>
  </si>
  <si>
    <t>Medium-duty diesel fueled vehicles &gt;8,500 and &lt;= 14,000 lbs. GVWR</t>
  </si>
  <si>
    <t>Heavy-duty diesel vehicles &gt;14,000 lbs. GVWR</t>
  </si>
  <si>
    <t>Class</t>
  </si>
  <si>
    <t>Vehicles OBD Tested</t>
  </si>
  <si>
    <t>Alternative OBD Tests</t>
  </si>
  <si>
    <t>Total MIL Results</t>
  </si>
  <si>
    <t>Total OBD Retested</t>
  </si>
  <si>
    <t>MIL off w/ no DTCs</t>
  </si>
  <si>
    <t>Attachment B: Detailed Emissions Test Data</t>
  </si>
  <si>
    <t>MIL off w/ DTCs</t>
  </si>
  <si>
    <t>MIL on w/ DTCs</t>
  </si>
  <si>
    <t>Total Alternative Tests</t>
  </si>
  <si>
    <t>Model Year</t>
  </si>
  <si>
    <t>Make</t>
  </si>
  <si>
    <t>Model</t>
  </si>
  <si>
    <t>COBALT</t>
  </si>
  <si>
    <t>ESPRIT</t>
  </si>
  <si>
    <t>ION</t>
  </si>
  <si>
    <t>NISSAN</t>
  </si>
  <si>
    <t>LOTUS</t>
  </si>
  <si>
    <t>CHEVROLET</t>
  </si>
  <si>
    <t>SATURN</t>
  </si>
  <si>
    <t>Failures (number and percent) for all initial emissions tests (see table in section 6)</t>
  </si>
  <si>
    <t xml:space="preserve">Non-diesel vehicles </t>
  </si>
  <si>
    <t>Number that received initial OBD emissions tests</t>
  </si>
  <si>
    <t>Number that failed initial OBD emissions tests</t>
  </si>
  <si>
    <t>Diesel vehicles:</t>
  </si>
  <si>
    <t>Number that failed initial OBD emissions test</t>
  </si>
  <si>
    <t>Number that received initial opacity tests</t>
  </si>
  <si>
    <t>Diesel vehicles receiving an initial emissions test</t>
  </si>
  <si>
    <t>Percent of non-diesel vehicles receiving an initial OBD test with no known outcome</t>
  </si>
  <si>
    <t>no known outcome</t>
  </si>
  <si>
    <t>Diesel vehicles receiving an OBD test that did not pass a subsequent test by 3/31/20##</t>
  </si>
  <si>
    <t>% of initially failed (diesel and non-diesel OBD)</t>
  </si>
  <si>
    <t>Diesel + non-diesel no known outcome</t>
  </si>
  <si>
    <t>no outcome</t>
  </si>
  <si>
    <t>initial failures</t>
  </si>
  <si>
    <t>% of initially tested (diesel and non-diesel)</t>
  </si>
  <si>
    <t>passed 1st retest</t>
  </si>
  <si>
    <t>passed subsequent</t>
  </si>
  <si>
    <t>1st retested</t>
  </si>
  <si>
    <t>subs retested</t>
  </si>
  <si>
    <r>
      <t xml:space="preserve">Number of unique vehicles receiving an initial </t>
    </r>
    <r>
      <rPr>
        <sz val="8"/>
        <rFont val="Calibri"/>
        <family val="2"/>
      </rPr>
      <t> </t>
    </r>
    <r>
      <rPr>
        <sz val="11"/>
        <rFont val="Times New Roman"/>
        <family val="1"/>
      </rPr>
      <t>emissions test</t>
    </r>
  </si>
  <si>
    <t>opacity</t>
  </si>
  <si>
    <t>Unique vehicles receiving an initial emissions test as % of fleet.</t>
  </si>
  <si>
    <t>emissions tests conducted” ( on ##### unique vehicles)</t>
  </si>
  <si>
    <t>Types of emissions tests:</t>
  </si>
  <si>
    <t>Opacity</t>
  </si>
  <si>
    <t>total tests</t>
  </si>
  <si>
    <t>initial OBD tests</t>
  </si>
  <si>
    <t>Rate of Occurrence</t>
  </si>
  <si>
    <t>FRONTIER</t>
  </si>
  <si>
    <t>Number that failed initial opacity tests</t>
  </si>
  <si>
    <t>Model Years</t>
  </si>
  <si>
    <t>2010 - 2014</t>
  </si>
  <si>
    <t>No Known Outcome inc. expired reg</t>
  </si>
  <si>
    <t xml:space="preserve">Attachment B: Detailed 2015 Emissions Test Data </t>
  </si>
  <si>
    <t>2015 Massachusetts I&amp;M Program Test Data</t>
  </si>
  <si>
    <t>Extension Granted</t>
  </si>
  <si>
    <t>Extension Rate</t>
  </si>
  <si>
    <t>NONE</t>
  </si>
  <si>
    <t>2015 Alternative OBD tests</t>
  </si>
  <si>
    <t>Light-duty non-diesel trucks &lt;= 8,500 lbs. GVWR</t>
  </si>
  <si>
    <t>Light-duty diesel fueled trucks &lt;= 8,500 lbs. GVWR</t>
  </si>
  <si>
    <t>Nox After-treament</t>
  </si>
  <si>
    <t>None</t>
  </si>
  <si>
    <t>NMHC Cat</t>
  </si>
  <si>
    <t>Exh. Gas Sensor</t>
  </si>
  <si>
    <t>PM Filter</t>
  </si>
  <si>
    <t>2010 - 2012</t>
  </si>
  <si>
    <t>2013 - 2016</t>
  </si>
  <si>
    <t>2014 - 2016</t>
  </si>
  <si>
    <t>All Audi/VW Diesels</t>
  </si>
  <si>
    <t>Sprinter 2500/3500</t>
  </si>
  <si>
    <t>Dodge/Ram Cummins</t>
  </si>
  <si>
    <t>Fiat 3L V6 Diesels *</t>
  </si>
  <si>
    <t>* used in Ram 1500 pickups and Jeep Grand Cherokee</t>
  </si>
  <si>
    <t>Make/Model</t>
  </si>
  <si>
    <t>Up until mid-April 2015</t>
  </si>
  <si>
    <t>The following diesel vehicles were allowed a readiness exemption to ignore the particular monitors listed below when determining the overall readiness result.</t>
  </si>
  <si>
    <t>Mid-April 2015 and later</t>
  </si>
  <si>
    <t>fleet from RMV</t>
  </si>
  <si>
    <t>Registered in 2015</t>
  </si>
  <si>
    <t>Number of all initial and retests for OBD and Opacity</t>
  </si>
  <si>
    <t>total</t>
  </si>
  <si>
    <t>Failure Rate All initial OBD tests</t>
  </si>
  <si>
    <t>Approximately ##% of OBD retested vehicles passed the retest</t>
  </si>
  <si>
    <t>non-diesel</t>
  </si>
  <si>
    <t>diesel</t>
  </si>
  <si>
    <t>% of fleet</t>
  </si>
  <si>
    <t>of intial tested</t>
  </si>
  <si>
    <t>Waivers</t>
  </si>
  <si>
    <t>Hardship extensions</t>
  </si>
  <si>
    <t>of initial failing</t>
  </si>
  <si>
    <r>
      <t xml:space="preserve">In 2015, there were approximately </t>
    </r>
    <r>
      <rPr>
        <sz val="11"/>
        <color rgb="FF1F497D"/>
        <rFont val="Calibri"/>
        <family val="2"/>
      </rPr>
      <t>4.86</t>
    </r>
    <r>
      <rPr>
        <sz val="11"/>
        <rFont val="Calibri"/>
        <family val="2"/>
      </rPr>
      <t xml:space="preserve"> million vehicles registered in Massachusetts.</t>
    </r>
  </si>
  <si>
    <r>
      <t xml:space="preserve">In 2015, RMV performed </t>
    </r>
    <r>
      <rPr>
        <sz val="11"/>
        <color rgb="FF1F497D"/>
        <rFont val="Calibri"/>
        <family val="2"/>
      </rPr>
      <t>7,557</t>
    </r>
    <r>
      <rPr>
        <sz val="11"/>
        <rFont val="Calibri"/>
        <family val="2"/>
      </rPr>
      <t xml:space="preserve"> site audits to determine if program inspectors were correctly performing all safety and emissions tests and if the station’s physical conditions continued to meet program requirements.  All stations operating throughout the year received at least one visit.  Based on the results of the site audits and other data, RMV held </t>
    </r>
    <r>
      <rPr>
        <sz val="11"/>
        <color rgb="FF1F497D"/>
        <rFont val="Calibri"/>
        <family val="2"/>
      </rPr>
      <t>271</t>
    </r>
    <r>
      <rPr>
        <sz val="11"/>
        <rFont val="Calibri"/>
        <family val="2"/>
      </rPr>
      <t xml:space="preserve"> hearings for stations and issued </t>
    </r>
    <r>
      <rPr>
        <sz val="11"/>
        <color rgb="FF1F497D"/>
        <rFont val="Calibri"/>
        <family val="2"/>
      </rPr>
      <t>330</t>
    </r>
    <r>
      <rPr>
        <sz val="11"/>
        <rFont val="Calibri"/>
        <family val="2"/>
      </rPr>
      <t xml:space="preserve"> adverse actions against stations (e.g., warning letters, license revocations or license suspensions). The written violations in 2015 resulted in </t>
    </r>
    <r>
      <rPr>
        <sz val="11"/>
        <color rgb="FF1F497D"/>
        <rFont val="Calibri"/>
        <family val="2"/>
      </rPr>
      <t>97</t>
    </r>
    <r>
      <rPr>
        <sz val="11"/>
        <rFont val="Calibri"/>
        <family val="2"/>
      </rPr>
      <t xml:space="preserve"> station license suspensions or revocations.</t>
    </r>
  </si>
  <si>
    <r>
      <t xml:space="preserve">In 2015, 7,044 licensed inspectors performed at least one test.  Based on the results of the site audits and other data, RMV held </t>
    </r>
    <r>
      <rPr>
        <sz val="11"/>
        <color rgb="FF1F497D"/>
        <rFont val="Calibri"/>
        <family val="2"/>
      </rPr>
      <t>218</t>
    </r>
    <r>
      <rPr>
        <sz val="11"/>
        <rFont val="Calibri"/>
        <family val="2"/>
      </rPr>
      <t xml:space="preserve"> hearings for inspectors, and issued </t>
    </r>
    <r>
      <rPr>
        <sz val="11"/>
        <color rgb="FF1F497D"/>
        <rFont val="Calibri"/>
        <family val="2"/>
      </rPr>
      <t>255</t>
    </r>
    <r>
      <rPr>
        <sz val="11"/>
        <rFont val="Calibri"/>
        <family val="2"/>
      </rPr>
      <t xml:space="preserve"> adverse actions against inspectors (e.g., warnings, license revocations or license suspensions). The written violations in 2015 resulted in </t>
    </r>
    <r>
      <rPr>
        <sz val="11"/>
        <color rgb="FF1F497D"/>
        <rFont val="Calibri"/>
        <family val="2"/>
      </rPr>
      <t>71</t>
    </r>
    <r>
      <rPr>
        <sz val="11"/>
        <rFont val="Calibri"/>
        <family val="2"/>
      </rPr>
      <t xml:space="preserve"> inspector license suspensions or revocations.</t>
    </r>
  </si>
  <si>
    <t>2015 RMV Registration Reviews</t>
  </si>
  <si>
    <t>Date</t>
  </si>
  <si>
    <t>Active</t>
  </si>
  <si>
    <t>Registrations</t>
  </si>
  <si>
    <t>Number</t>
  </si>
  <si>
    <t>Non Compliant</t>
  </si>
  <si>
    <t>Percent In Compliance</t>
  </si>
  <si>
    <t>Average</t>
  </si>
  <si>
    <t>2015 Parking Lot Audits</t>
  </si>
  <si>
    <t>Parking lot audits conducted</t>
  </si>
  <si>
    <t>Vehicles surveyed</t>
  </si>
  <si>
    <t>Vehicles with valid inspection stickers</t>
  </si>
  <si>
    <t>Compliance rate</t>
  </si>
  <si>
    <t>Update?</t>
  </si>
  <si>
    <t>As part of the RMV’s modernization efforts in 2015, RMV staff continued to define the business rules that should be included in a modernized database, including the business rules for implementing registration enforcement. The RMV is in the process of realigning its modernization efforts, which it is anticipated will take several more years to complete. </t>
  </si>
  <si>
    <t>In 2015, state and local police issued 60,006 inspection sticker motor-vehicle violations.</t>
  </si>
  <si>
    <r>
      <t xml:space="preserve">In 2015, RMV conducted </t>
    </r>
    <r>
      <rPr>
        <sz val="11"/>
        <color rgb="FF1F497D"/>
        <rFont val="Calibri"/>
        <family val="2"/>
      </rPr>
      <t>7,557</t>
    </r>
    <r>
      <rPr>
        <sz val="11"/>
        <rFont val="Calibri"/>
        <family val="2"/>
      </rPr>
      <t xml:space="preserve"> overt station visits/audits. </t>
    </r>
  </si>
  <si>
    <t>of intial failed</t>
  </si>
  <si>
    <t>FROM RMV------------------------------------------------------------------------------------------------------------</t>
  </si>
  <si>
    <t>Average Number of Vehicles Registered in MA in 2015</t>
  </si>
  <si>
    <t>approx</t>
  </si>
  <si>
    <t>avg</t>
  </si>
  <si>
    <t>initial diesel OBD + opacity</t>
  </si>
  <si>
    <t xml:space="preserve">Unique Vehicles Tested in 2015
(Safety Only or Safety and Emissions Tests)
</t>
  </si>
  <si>
    <t xml:space="preserve">Number of unique VINs emissions tested </t>
  </si>
  <si>
    <t>In 2015 the Contractor performed 1,336 covert vehicle audits.  Of these, 12 were scheduled in response to Agency requests and the remaining 1,324 audits were selected randomly or targeted based on data analysis.</t>
  </si>
  <si>
    <t>OBD Details</t>
  </si>
  <si>
    <t xml:space="preserve">51.366 (a)(2)(i) Initial OBD Tests Failing by model year and vehicle type </t>
  </si>
  <si>
    <t xml:space="preserve">51.366 (a)(2)(ii) OBD 1st Retests Failing by model year and vehicle type </t>
  </si>
  <si>
    <t xml:space="preserve">51.366 (a)(2)(iv) OBD 2nd and Subsequent Retests Passing by model year and vehicle type </t>
  </si>
  <si>
    <t xml:space="preserve">51.366 (a)(2)(xi) Passing OBD Tests by model year and vehicle type </t>
  </si>
  <si>
    <t xml:space="preserve">51.366 (a)(2)(xii) Failing OBD Tests by model year and vehicle type </t>
  </si>
  <si>
    <t xml:space="preserve">51.366 (a)(2)(xix) OBD tests where the MIL is commanded on and no codes (DTCs) are stored by model year and vehicle type </t>
  </si>
  <si>
    <t xml:space="preserve">51.366 (a)(2)(xx) OBD tests where the MIL is NOT commanded on but codes (DTCs) are stored by model year and vehicle type </t>
  </si>
  <si>
    <t xml:space="preserve">51.366 (a)(2)(xxii) OBD tests where the MIL is not commanded on and no codes (DTCs) are stored by model year and vehicle type </t>
  </si>
  <si>
    <t>51.366 (a)(2)(xxiii) Readiness status indicates that the evaluation is not complete for any module supported by on-board diagnostic systems. Fail OBD test for Not Ready condition.</t>
  </si>
  <si>
    <t>This is a count of unique vehicle VINs receiving an emissions test in 2015. Note: MassDEP used a separate VIN decoder on the 2015 inspection data to better characterize the fleet for this report. In past reports we were under reporting the number of LDGTs and over reporting the number of LDGVs due to decoding errors. The breakdown of vehicles by type in this report more accurately represents the Massachusetts fleet.</t>
  </si>
  <si>
    <t xml:space="preserve">A vehicle will fail the OBD test for any of the following reasons: 1) OBD system tampering, 2) Diagnostic link connector missing, damaged, or obstructed, 3) failure to communicate with the test equipment, 4) RPM reading &lt;250, 5) MIL commanded on and Diagnostic Trouble Code(s) present, 6) more than 1 monitor NOT READY for model years 2001 and newer, or 7) no monitors supported. </t>
  </si>
  <si>
    <t>The SAE J-1667 snap acceleration diesel test is performed on diesel fueled vehicles with model years &gt;=1984 and &gt;10,000 lbs. GVWR that are not eligible for OBD testing. The pass/fail cutpoints are 20%, 30% or 40% opacity depending on the model year and type of vehicle.</t>
  </si>
  <si>
    <t>Any vehicle receiving an OBD retest that failed the initial OBD test is counted as a OBD 1st retest. Vehicles that are "Not Ready" for their retest but would otherwise pass OBD (i.e. MIL commanded off) are turned away from testing and don't count as receiving a retest.</t>
  </si>
  <si>
    <t>Any vehicle receiving a subsequent OBD retest after they failed their second or later OBD test in 2015 is counted as a 2nd and subsequent OBD retest. Vehicles that are "Not Ready" for their retest but would otherwise pass OBD (i.e. MIL commanded off) are turned away from testing and don't count as receiving a retest.</t>
  </si>
  <si>
    <r>
      <t>Motorists can receive an emissions waiver for their vehicle if they cannot pass the OBD retest following repairs. To be eligible for a waiver in 2015, a motorist must have spent a minimum of</t>
    </r>
    <r>
      <rPr>
        <sz val="11"/>
        <color indexed="10"/>
        <rFont val="Arial"/>
        <family val="2"/>
      </rPr>
      <t xml:space="preserve"> </t>
    </r>
    <r>
      <rPr>
        <sz val="11"/>
        <rFont val="Arial"/>
        <family val="2"/>
      </rPr>
      <t>$670 to $870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2015.</t>
    </r>
  </si>
  <si>
    <t>Motorists can receive a hardship extension if they cannot pass the OBD test and are not eligible for a waiver. To be eligible for a hardship extension in 2015,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2015.</t>
  </si>
  <si>
    <t>Vehicles with no known outcome are vehicles that failed the OBD test and show no record of passing the retest. The following methodology was used for this analysis: Track the vehicle's VIN through its OBD test sequence and if the sequence was not completed (i.e. there was not a passing result for the emissions test, waiver, or repair extension through 3/31/16), then the vehicle was counted as having no known outcome. These vehicles were then checked against the registration database after 3/31/16 and any vehicle that had the registration expire 3/31/16 or earlier and was not renewed was assumed to have been taken off the road and was removed from the analysis. Note: a registration may be cancelled prior to its expiration and our analysis would not detect that. As a result, some vehicles counted as having no known outcome may not have an active registration. If the vehicles with expired registrations are included, the no known outcome total increases to 40,727 vehicles (1.1% of initially tested.)</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</si>
  <si>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</si>
  <si>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All tests where the OBD MIL was not commanded on and there were diagnostic trouble codes (DTCs) present. The workstation software is designed to ignore DTCs if the MIL is not commanded on.</t>
  </si>
  <si>
    <t>51.366 (a)(2)(xxi) OBD tests where the MIL is commanded and codes (DTCs) are stored by model year and vehicle type.</t>
  </si>
  <si>
    <t>51.366 (a)(2)(xxiii) Readiness status indicates that the evaluation is not complete for any module supported by on-board diagnostic systems. Turned away from OBD retest for Not Ready.</t>
  </si>
  <si>
    <t>All OBD tests where the MIL was commanded on and there were diagnostic trouble codes (DTCs) present. The rate of occurrence is calculated as a percentage of total OBD tests performed with MIL results.</t>
  </si>
  <si>
    <t>All OBD tests where the MIL was NOT commanded on and there were no diagnostic trouble codes (DTCs) present. The rate of occurrence is calculated as a percentage of total OBD tests performed.</t>
  </si>
  <si>
    <t>For OBD testing, vehicles are considered "Not Ready" when 1 or more supported monitors are "Not Ready". For initial tests, vehicles that are Not Ready fail the OBD test. For retests, vehicles with the MIL off that are Not Ready are turned away from testing and are not counted here. The rate of occurrence is calculated as a percentage of total OBD tests performed.</t>
  </si>
  <si>
    <t>The following vehicles received an alternative OBD test in 2015 due to systematic communication problems with the workstation OBD scan tool. The alternative OBD test consisted of checking for adequate pin 16 voltage (&gt;=8 VDC) on the DLC to ensure that was not the reason for failing communication and then performing Key-On Engine-Off (KOEO) and Key-On Engine-Running (KOER) bulb checks to determine the Overall OBD Test result.</t>
  </si>
  <si>
    <t>For OBD testing, vehicles are turned away during a retest if the MIL is off and the vehicle is Not Ready. Vehicles are consider Not Ready when two or more supported monitors are "Not Ready" for vehicle model year 2000. Vehicle model years 2001 and newer are considered Not Ready when one or more supported monitors are "Not Ready". The rate of occurrence is calculated as a percentage of total OBD retests performed.</t>
  </si>
  <si>
    <t>51.366 (a)(2)(xxiii) Readiness status indicates that the evaluation is not complete for any module supported by on-board diagnostic systems.
 - Turned away from OBD retest for Not Ready</t>
  </si>
  <si>
    <t>All failing OBD tests, regardless of whether the test is an initial test, 1st retest, or subsequent test.</t>
  </si>
  <si>
    <t>All passing OBD tests, regardless of whether the test is an initial test, 1st retest, or subsequent test.</t>
  </si>
  <si>
    <r>
      <t xml:space="preserve">PER EPA LETTER: </t>
    </r>
    <r>
      <rPr>
        <sz val="11"/>
        <rFont val="Calibri"/>
        <family val="2"/>
      </rPr>
      <t>Number and percent of vehicles failed an initial OBD test and had not passed a retest, by March 31, 2013. (Diesel and non-diesel) [before vehicles have been removed because they are no longer registered] (Diesel and non-diesel)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</si>
</sst>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000%"/>
  </numFmts>
  <fonts count="57">
    <font>
      <sz val="10"/>
      <name val="Arial"/>
    </font>
    <font>
      <sz val="10"/>
      <name val="Arial"/>
      <family val="2"/>
    </font>
    <font>
      <b/>
      <sz val="10"/>
      <name val="Arial"/>
      <family val="2"/>
    </font>
    <font>
      <b/>
      <sz val="14"/>
      <name val="Arial"/>
      <family val="2"/>
    </font>
    <font>
      <sz val="10"/>
      <name val="Arial"/>
      <family val="2"/>
    </font>
    <font>
      <sz val="10"/>
      <color indexed="8"/>
      <name val="Arial"/>
      <family val="2"/>
    </font>
    <font>
      <b/>
      <sz val="12"/>
      <name val="Arial"/>
      <family val="2"/>
    </font>
    <font>
      <sz val="12"/>
      <name val="Arial"/>
      <family val="2"/>
    </font>
    <font>
      <sz val="12"/>
      <color indexed="8"/>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12"/>
      <name val="Arial"/>
      <family val="2"/>
    </font>
    <font>
      <b/>
      <sz val="12"/>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b/>
      <sz val="14"/>
      <color indexed="10"/>
      <name val="Arial"/>
      <family val="2"/>
    </font>
    <font>
      <sz val="10"/>
      <color indexed="8"/>
      <name val="Times New Roman"/>
      <family val="1"/>
    </font>
    <font>
      <sz val="10"/>
      <color indexed="8"/>
      <name val="Arial"/>
      <family val="2"/>
    </font>
    <font>
      <sz val="10"/>
      <name val="Arial"/>
      <family val="2"/>
    </font>
    <font>
      <sz val="10"/>
      <color indexed="8"/>
      <name val="Times New Roman"/>
      <family val="1"/>
    </font>
    <font>
      <sz val="10"/>
      <color indexed="8"/>
      <name val="Arial"/>
      <family val="2"/>
    </font>
    <font>
      <sz val="11"/>
      <name val="Times New Roman"/>
      <family val="1"/>
    </font>
    <font>
      <sz val="11"/>
      <name val="Calibri"/>
      <family val="2"/>
    </font>
    <font>
      <sz val="8"/>
      <name val="Calibri"/>
      <family val="2"/>
    </font>
    <font>
      <sz val="10"/>
      <name val="Calibri"/>
      <family val="2"/>
    </font>
    <font>
      <sz val="10"/>
      <color indexed="8"/>
      <name val="Arial"/>
      <family val="2"/>
    </font>
    <font>
      <sz val="10"/>
      <color indexed="8"/>
      <name val="Times New Roman"/>
      <family val="1"/>
    </font>
    <font>
      <sz val="11"/>
      <color theme="1"/>
      <name val="Times New Roman"/>
      <family val="2"/>
    </font>
    <font>
      <sz val="10"/>
      <color indexed="8"/>
      <name val="Times New Roman"/>
      <family val="1"/>
    </font>
    <font>
      <sz val="10"/>
      <color indexed="8"/>
      <name val="Arial"/>
      <family val="2"/>
    </font>
    <font>
      <b/>
      <sz val="11"/>
      <color rgb="FF000000"/>
      <name val="Times New Roman"/>
      <family val="1"/>
    </font>
    <font>
      <sz val="10"/>
      <color indexed="8"/>
      <name val="Times New Roman"/>
      <family val="1"/>
    </font>
    <font>
      <sz val="10"/>
      <color indexed="8"/>
      <name val="Arial"/>
      <family val="2"/>
    </font>
    <font>
      <sz val="11"/>
      <color rgb="FF1F497D"/>
      <name val="Calibri"/>
      <family val="2"/>
    </font>
    <font>
      <b/>
      <sz val="9"/>
      <name val="Arial"/>
      <family val="2"/>
    </font>
    <font>
      <sz val="10"/>
      <name val="Times New Roman"/>
      <family val="1"/>
    </font>
    <font>
      <sz val="11"/>
      <color rgb="FF000000"/>
      <name val="Calibri"/>
      <family val="2"/>
    </font>
    <font>
      <b/>
      <sz val="11"/>
      <color rgb="FF000000"/>
      <name val="Calibri"/>
      <family val="2"/>
    </font>
    <font>
      <b/>
      <sz val="11"/>
      <color rgb="FF1F497D"/>
      <name val="Calibri"/>
      <family val="2"/>
    </font>
    <font>
      <sz val="12"/>
      <color rgb="FF000000"/>
      <name val="Times New Roman"/>
      <family val="1"/>
    </font>
    <font>
      <sz val="10"/>
      <color rgb="FFFF0000"/>
      <name val="Arial"/>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8"/>
      </patternFill>
    </fill>
    <fill>
      <patternFill patternType="solid">
        <fgColor indexed="55"/>
        <bgColor indexed="64"/>
      </patternFill>
    </fill>
    <fill>
      <patternFill patternType="solid">
        <fgColor indexed="42"/>
        <bgColor indexed="8"/>
      </patternFill>
    </fill>
    <fill>
      <patternFill patternType="solid">
        <fgColor indexed="41"/>
        <bgColor indexed="64"/>
      </patternFill>
    </fill>
    <fill>
      <patternFill patternType="solid">
        <fgColor indexed="23"/>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ck">
        <color rgb="FF008000"/>
      </top>
      <bottom/>
      <diagonal/>
    </border>
    <border>
      <left/>
      <right/>
      <top/>
      <bottom style="thick">
        <color rgb="FF008000"/>
      </bottom>
      <diagonal/>
    </border>
    <border>
      <left/>
      <right/>
      <top/>
      <bottom style="medium">
        <color rgb="FF008000"/>
      </bottom>
      <diagonal/>
    </border>
  </borders>
  <cellStyleXfs count="57">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43" fillId="0" borderId="0"/>
    <xf numFmtId="0" fontId="43" fillId="0" borderId="0"/>
    <xf numFmtId="0" fontId="34" fillId="0" borderId="0"/>
    <xf numFmtId="0" fontId="43" fillId="0" borderId="0"/>
    <xf numFmtId="0" fontId="5" fillId="0" borderId="0"/>
    <xf numFmtId="0" fontId="5" fillId="0" borderId="0"/>
    <xf numFmtId="0" fontId="5" fillId="0" borderId="0"/>
    <xf numFmtId="0" fontId="5" fillId="0" borderId="0"/>
    <xf numFmtId="0" fontId="5" fillId="0" borderId="0"/>
    <xf numFmtId="0" fontId="33" fillId="0" borderId="0"/>
    <xf numFmtId="0" fontId="36" fillId="0" borderId="0"/>
    <xf numFmtId="0" fontId="5" fillId="0" borderId="0"/>
    <xf numFmtId="0" fontId="36" fillId="0" borderId="0"/>
    <xf numFmtId="0" fontId="5" fillId="0" borderId="0"/>
    <xf numFmtId="0" fontId="36" fillId="0" borderId="0"/>
    <xf numFmtId="0" fontId="36" fillId="0" borderId="0"/>
    <xf numFmtId="0" fontId="5" fillId="0" borderId="0"/>
    <xf numFmtId="0" fontId="36" fillId="0" borderId="0"/>
    <xf numFmtId="0" fontId="5" fillId="0" borderId="0"/>
    <xf numFmtId="0" fontId="36" fillId="0" borderId="0"/>
    <xf numFmtId="0" fontId="5" fillId="0" borderId="0"/>
    <xf numFmtId="0" fontId="36" fillId="0" borderId="0"/>
    <xf numFmtId="0" fontId="36" fillId="0" borderId="0"/>
    <xf numFmtId="0" fontId="36" fillId="0" borderId="0"/>
    <xf numFmtId="0" fontId="36" fillId="0" borderId="0"/>
    <xf numFmtId="0" fontId="36" fillId="0" borderId="0"/>
    <xf numFmtId="0" fontId="5" fillId="0" borderId="0"/>
    <xf numFmtId="0" fontId="36" fillId="0" borderId="0"/>
    <xf numFmtId="0" fontId="5" fillId="0" borderId="0"/>
    <xf numFmtId="0" fontId="1"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4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8" fillId="0" borderId="0"/>
  </cellStyleXfs>
  <cellXfs count="645">
    <xf numFmtId="0" fontId="0" fillId="0" borderId="0" xfId="0"/>
    <xf numFmtId="0" fontId="9" fillId="0" borderId="0" xfId="0" applyFont="1"/>
    <xf numFmtId="0" fontId="8" fillId="0" borderId="2" xfId="11" applyFont="1" applyFill="1" applyBorder="1" applyAlignment="1">
      <alignment horizontal="center" wrapText="1"/>
    </xf>
    <xf numFmtId="0" fontId="0" fillId="0" borderId="0" xfId="0" applyFill="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xf numFmtId="0" fontId="20" fillId="0" borderId="0" xfId="0" applyFont="1" applyAlignment="1">
      <alignment horizontal="left" indent="8"/>
    </xf>
    <xf numFmtId="0" fontId="9" fillId="0" borderId="0" xfId="0" applyFont="1" applyAlignment="1">
      <alignment wrapText="1"/>
    </xf>
    <xf numFmtId="0" fontId="21" fillId="0" borderId="0" xfId="0" applyFont="1"/>
    <xf numFmtId="0" fontId="13" fillId="0" borderId="3" xfId="11" applyFont="1" applyFill="1" applyBorder="1" applyAlignment="1">
      <alignment horizontal="center" wrapText="1"/>
    </xf>
    <xf numFmtId="0" fontId="0" fillId="0" borderId="3" xfId="0" applyBorder="1"/>
    <xf numFmtId="0" fontId="0" fillId="0" borderId="3" xfId="0" applyBorder="1" applyAlignment="1">
      <alignment horizontal="right"/>
    </xf>
    <xf numFmtId="164" fontId="0" fillId="0" borderId="3" xfId="1" applyNumberFormat="1" applyFont="1" applyBorder="1" applyAlignment="1">
      <alignment horizontal="right"/>
    </xf>
    <xf numFmtId="164" fontId="0" fillId="0" borderId="3" xfId="1" applyNumberFormat="1" applyFont="1" applyBorder="1"/>
    <xf numFmtId="165" fontId="0" fillId="0" borderId="3" xfId="42" applyNumberFormat="1" applyFont="1" applyBorder="1"/>
    <xf numFmtId="0" fontId="2" fillId="2" borderId="3" xfId="0" applyFont="1" applyFill="1" applyBorder="1" applyAlignment="1">
      <alignment horizontal="right"/>
    </xf>
    <xf numFmtId="164" fontId="0" fillId="2" borderId="3" xfId="1" applyNumberFormat="1" applyFont="1" applyFill="1" applyBorder="1"/>
    <xf numFmtId="165" fontId="0" fillId="2" borderId="3" xfId="42" applyNumberFormat="1" applyFont="1" applyFill="1" applyBorder="1"/>
    <xf numFmtId="164" fontId="0" fillId="0" borderId="3" xfId="1" applyNumberFormat="1" applyFont="1" applyFill="1" applyBorder="1"/>
    <xf numFmtId="164" fontId="2" fillId="3" borderId="3" xfId="1" applyNumberFormat="1" applyFont="1" applyFill="1" applyBorder="1"/>
    <xf numFmtId="165" fontId="2" fillId="3" borderId="3" xfId="42" applyNumberFormat="1" applyFont="1" applyFill="1" applyBorder="1"/>
    <xf numFmtId="0" fontId="2" fillId="3" borderId="3" xfId="0" applyFont="1" applyFill="1" applyBorder="1" applyAlignment="1">
      <alignment horizontal="right"/>
    </xf>
    <xf numFmtId="0" fontId="0" fillId="0" borderId="3" xfId="0" applyBorder="1" applyAlignment="1">
      <alignment horizontal="left"/>
    </xf>
    <xf numFmtId="0" fontId="5" fillId="4" borderId="4" xfId="40" applyFont="1" applyFill="1" applyBorder="1" applyAlignment="1">
      <alignment horizontal="center"/>
    </xf>
    <xf numFmtId="0" fontId="5" fillId="0" borderId="1" xfId="40" applyFont="1" applyFill="1" applyBorder="1" applyAlignment="1">
      <alignment horizontal="left" wrapText="1"/>
    </xf>
    <xf numFmtId="0" fontId="5" fillId="0" borderId="1" xfId="40" applyFont="1" applyFill="1" applyBorder="1" applyAlignment="1">
      <alignment horizontal="right" wrapText="1"/>
    </xf>
    <xf numFmtId="0" fontId="5" fillId="0" borderId="0" xfId="40" applyFont="1" applyFill="1" applyBorder="1" applyAlignment="1">
      <alignment horizontal="left" wrapText="1"/>
    </xf>
    <xf numFmtId="0" fontId="3" fillId="0" borderId="0" xfId="33" applyFont="1" applyFill="1"/>
    <xf numFmtId="0" fontId="3" fillId="0" borderId="0" xfId="0" applyFont="1" applyFill="1"/>
    <xf numFmtId="0" fontId="9" fillId="0" borderId="0" xfId="0" applyFont="1" applyFill="1"/>
    <xf numFmtId="165" fontId="4" fillId="0" borderId="5" xfId="42" applyNumberFormat="1" applyFont="1" applyFill="1" applyBorder="1" applyAlignment="1">
      <alignment horizontal="center"/>
    </xf>
    <xf numFmtId="0" fontId="2" fillId="0" borderId="6" xfId="0" applyFont="1" applyFill="1" applyBorder="1" applyAlignment="1">
      <alignment horizontal="center"/>
    </xf>
    <xf numFmtId="0" fontId="22" fillId="0" borderId="0" xfId="0" applyFont="1" applyFill="1"/>
    <xf numFmtId="0" fontId="4" fillId="0" borderId="0" xfId="0" applyFont="1" applyFill="1"/>
    <xf numFmtId="0" fontId="13" fillId="0" borderId="7" xfId="11" applyFont="1" applyFill="1" applyBorder="1" applyAlignment="1">
      <alignment horizontal="center" wrapText="1"/>
    </xf>
    <xf numFmtId="0" fontId="21" fillId="0" borderId="0" xfId="0" applyFont="1" applyFill="1"/>
    <xf numFmtId="165" fontId="4" fillId="0" borderId="8" xfId="42" applyNumberFormat="1" applyFont="1" applyFill="1" applyBorder="1" applyAlignment="1">
      <alignment horizontal="center"/>
    </xf>
    <xf numFmtId="165" fontId="4" fillId="0" borderId="9" xfId="42" applyNumberFormat="1" applyFont="1" applyFill="1" applyBorder="1" applyAlignment="1">
      <alignment horizontal="center"/>
    </xf>
    <xf numFmtId="165" fontId="2" fillId="0" borderId="10" xfId="42" applyNumberFormat="1" applyFont="1" applyFill="1" applyBorder="1" applyAlignment="1">
      <alignment horizontal="center"/>
    </xf>
    <xf numFmtId="3" fontId="0" fillId="0" borderId="0" xfId="0" applyNumberFormat="1" applyFill="1"/>
    <xf numFmtId="0" fontId="5" fillId="5" borderId="7" xfId="40" applyFont="1" applyFill="1" applyBorder="1" applyAlignment="1">
      <alignment horizontal="center" wrapText="1"/>
    </xf>
    <xf numFmtId="0" fontId="5" fillId="0" borderId="3" xfId="40" applyFont="1" applyFill="1" applyBorder="1" applyAlignment="1">
      <alignment horizontal="center" wrapText="1"/>
    </xf>
    <xf numFmtId="0" fontId="5" fillId="5" borderId="11" xfId="40" applyFont="1" applyFill="1" applyBorder="1" applyAlignment="1">
      <alignment horizontal="center" wrapText="1"/>
    </xf>
    <xf numFmtId="0" fontId="5" fillId="0" borderId="12" xfId="40" applyFont="1" applyFill="1" applyBorder="1" applyAlignment="1">
      <alignment horizontal="center" wrapText="1"/>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0" xfId="0" applyFill="1" applyBorder="1" applyAlignment="1">
      <alignment horizontal="center"/>
    </xf>
    <xf numFmtId="0" fontId="23" fillId="6" borderId="13" xfId="40" applyFont="1" applyFill="1" applyBorder="1" applyAlignment="1">
      <alignment horizontal="center"/>
    </xf>
    <xf numFmtId="0" fontId="23" fillId="6" borderId="6" xfId="40" applyFont="1" applyFill="1" applyBorder="1" applyAlignment="1">
      <alignment horizontal="center"/>
    </xf>
    <xf numFmtId="0" fontId="5" fillId="0" borderId="2" xfId="40" applyFont="1" applyFill="1" applyBorder="1" applyAlignment="1">
      <alignment horizontal="center" wrapText="1"/>
    </xf>
    <xf numFmtId="0" fontId="0" fillId="4" borderId="6" xfId="0" applyFill="1" applyBorder="1" applyAlignment="1">
      <alignment horizontal="center"/>
    </xf>
    <xf numFmtId="0" fontId="23" fillId="6" borderId="16" xfId="40" applyFont="1" applyFill="1" applyBorder="1" applyAlignment="1">
      <alignment horizontal="center"/>
    </xf>
    <xf numFmtId="0" fontId="23" fillId="6" borderId="17" xfId="40" applyFont="1" applyFill="1" applyBorder="1" applyAlignment="1">
      <alignment horizontal="center"/>
    </xf>
    <xf numFmtId="0" fontId="23" fillId="6" borderId="18" xfId="40" applyFont="1" applyFill="1" applyBorder="1" applyAlignment="1">
      <alignment horizontal="center"/>
    </xf>
    <xf numFmtId="0" fontId="5" fillId="0" borderId="19" xfId="40" applyFont="1" applyFill="1" applyBorder="1" applyAlignment="1">
      <alignment horizontal="center" wrapText="1"/>
    </xf>
    <xf numFmtId="0" fontId="5" fillId="0" borderId="20" xfId="40" applyFont="1" applyFill="1" applyBorder="1" applyAlignment="1">
      <alignment horizontal="center" wrapText="1"/>
    </xf>
    <xf numFmtId="0" fontId="0" fillId="0" borderId="5"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5" fillId="0" borderId="5" xfId="40" applyFont="1" applyFill="1" applyBorder="1" applyAlignment="1">
      <alignment horizontal="center" wrapText="1"/>
    </xf>
    <xf numFmtId="0" fontId="5" fillId="0" borderId="22" xfId="40" applyFont="1" applyFill="1" applyBorder="1" applyAlignment="1">
      <alignment horizontal="center" wrapText="1"/>
    </xf>
    <xf numFmtId="0" fontId="5" fillId="0" borderId="9" xfId="40" applyFont="1" applyFill="1" applyBorder="1" applyAlignment="1">
      <alignment horizontal="center" wrapText="1"/>
    </xf>
    <xf numFmtId="0" fontId="5" fillId="0" borderId="23" xfId="40" applyFont="1" applyFill="1" applyBorder="1" applyAlignment="1">
      <alignment horizontal="center" wrapText="1"/>
    </xf>
    <xf numFmtId="0" fontId="5" fillId="0" borderId="24" xfId="40" applyFont="1" applyFill="1" applyBorder="1" applyAlignment="1">
      <alignment horizontal="center" wrapText="1"/>
    </xf>
    <xf numFmtId="0" fontId="5" fillId="0" borderId="25" xfId="40" applyFont="1" applyFill="1" applyBorder="1" applyAlignment="1">
      <alignment horizontal="center" wrapText="1"/>
    </xf>
    <xf numFmtId="0" fontId="5" fillId="0" borderId="8" xfId="40" applyFont="1" applyFill="1" applyBorder="1" applyAlignment="1">
      <alignment horizontal="center" wrapText="1"/>
    </xf>
    <xf numFmtId="0" fontId="5" fillId="6" borderId="13" xfId="40" applyFont="1" applyFill="1" applyBorder="1" applyAlignment="1">
      <alignment horizontal="center"/>
    </xf>
    <xf numFmtId="0" fontId="5" fillId="6" borderId="26" xfId="40" applyFont="1" applyFill="1" applyBorder="1" applyAlignment="1">
      <alignment horizontal="center"/>
    </xf>
    <xf numFmtId="0" fontId="5" fillId="6" borderId="17" xfId="40" applyFont="1" applyFill="1" applyBorder="1" applyAlignment="1">
      <alignment horizontal="center"/>
    </xf>
    <xf numFmtId="0" fontId="5" fillId="6" borderId="18" xfId="40" applyFont="1" applyFill="1" applyBorder="1" applyAlignment="1">
      <alignment horizontal="center"/>
    </xf>
    <xf numFmtId="0" fontId="5" fillId="5" borderId="27" xfId="40" applyFont="1" applyFill="1" applyBorder="1" applyAlignment="1">
      <alignment horizontal="center" wrapText="1"/>
    </xf>
    <xf numFmtId="0" fontId="5" fillId="5" borderId="2" xfId="40" applyFont="1" applyFill="1" applyBorder="1" applyAlignment="1">
      <alignment horizontal="center" wrapText="1"/>
    </xf>
    <xf numFmtId="0" fontId="5" fillId="5" borderId="28" xfId="40" applyFont="1" applyFill="1" applyBorder="1" applyAlignment="1">
      <alignment horizontal="center" wrapText="1"/>
    </xf>
    <xf numFmtId="0" fontId="5" fillId="0" borderId="21" xfId="40" applyFont="1" applyFill="1" applyBorder="1" applyAlignment="1">
      <alignment horizontal="center" wrapText="1"/>
    </xf>
    <xf numFmtId="0" fontId="0" fillId="4" borderId="29" xfId="0"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0"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3" fillId="6" borderId="29" xfId="40" applyFont="1" applyFill="1" applyBorder="1" applyAlignment="1">
      <alignment horizontal="center"/>
    </xf>
    <xf numFmtId="0" fontId="23" fillId="6" borderId="15" xfId="40" applyFont="1" applyFill="1" applyBorder="1" applyAlignment="1">
      <alignment horizontal="center"/>
    </xf>
    <xf numFmtId="0" fontId="2" fillId="6" borderId="10" xfId="0" applyFont="1" applyFill="1" applyBorder="1" applyAlignment="1">
      <alignment horizontal="center"/>
    </xf>
    <xf numFmtId="0" fontId="0" fillId="0" borderId="33" xfId="0" applyFill="1" applyBorder="1" applyAlignment="1">
      <alignment horizontal="center"/>
    </xf>
    <xf numFmtId="0" fontId="5" fillId="0" borderId="3" xfId="37" applyFont="1" applyFill="1" applyBorder="1" applyAlignment="1">
      <alignment horizontal="center"/>
    </xf>
    <xf numFmtId="0" fontId="5" fillId="0" borderId="3" xfId="37" applyFont="1" applyFill="1" applyBorder="1" applyAlignment="1">
      <alignment horizontal="right" wrapText="1"/>
    </xf>
    <xf numFmtId="0" fontId="9" fillId="0" borderId="0" xfId="0" applyFont="1" applyFill="1" applyAlignment="1">
      <alignment wrapText="1"/>
    </xf>
    <xf numFmtId="0" fontId="7" fillId="0" borderId="0" xfId="0" applyFont="1" applyFill="1" applyAlignment="1">
      <alignment horizontal="left" wrapText="1"/>
    </xf>
    <xf numFmtId="0" fontId="2" fillId="0" borderId="20" xfId="0" applyFont="1" applyFill="1" applyBorder="1" applyAlignment="1">
      <alignment horizontal="center" wrapText="1"/>
    </xf>
    <xf numFmtId="0" fontId="2" fillId="0" borderId="12" xfId="0" applyFont="1" applyFill="1" applyBorder="1" applyAlignment="1">
      <alignment horizontal="center" wrapText="1"/>
    </xf>
    <xf numFmtId="0" fontId="2" fillId="0" borderId="21" xfId="0" applyFont="1" applyFill="1" applyBorder="1" applyAlignment="1">
      <alignment horizontal="center" wrapText="1"/>
    </xf>
    <xf numFmtId="165" fontId="7" fillId="0" borderId="8" xfId="42" applyNumberFormat="1" applyFont="1" applyFill="1" applyBorder="1" applyAlignment="1">
      <alignment horizontal="center"/>
    </xf>
    <xf numFmtId="165" fontId="7" fillId="0" borderId="3" xfId="42" applyNumberFormat="1" applyFont="1" applyFill="1" applyBorder="1" applyAlignment="1">
      <alignment horizontal="center"/>
    </xf>
    <xf numFmtId="165" fontId="7" fillId="0" borderId="5" xfId="42" applyNumberFormat="1" applyFont="1" applyFill="1" applyBorder="1" applyAlignment="1">
      <alignment horizontal="center"/>
    </xf>
    <xf numFmtId="165" fontId="7" fillId="0" borderId="9" xfId="42" applyNumberFormat="1" applyFont="1" applyFill="1" applyBorder="1" applyAlignment="1">
      <alignment horizontal="center"/>
    </xf>
    <xf numFmtId="0" fontId="6" fillId="0" borderId="13" xfId="0" applyFont="1" applyFill="1" applyBorder="1" applyAlignment="1">
      <alignment horizontal="center"/>
    </xf>
    <xf numFmtId="0" fontId="7" fillId="0" borderId="0" xfId="0" applyFont="1" applyFill="1"/>
    <xf numFmtId="0" fontId="9" fillId="0" borderId="0" xfId="0" applyFont="1" applyFill="1" applyAlignment="1">
      <alignment horizontal="left" wrapText="1"/>
    </xf>
    <xf numFmtId="0" fontId="6" fillId="0" borderId="6" xfId="0" applyFont="1" applyFill="1" applyBorder="1" applyAlignment="1">
      <alignment horizontal="center"/>
    </xf>
    <xf numFmtId="3" fontId="6" fillId="0" borderId="29" xfId="1" applyNumberFormat="1" applyFont="1" applyFill="1" applyBorder="1" applyAlignment="1">
      <alignment horizontal="center"/>
    </xf>
    <xf numFmtId="165" fontId="6" fillId="0" borderId="15" xfId="42" applyNumberFormat="1" applyFont="1" applyFill="1" applyBorder="1" applyAlignment="1">
      <alignment horizontal="center"/>
    </xf>
    <xf numFmtId="0" fontId="8" fillId="0" borderId="7" xfId="11" applyFont="1" applyFill="1" applyBorder="1" applyAlignment="1">
      <alignment horizontal="center" wrapText="1"/>
    </xf>
    <xf numFmtId="165" fontId="7" fillId="0" borderId="31" xfId="42" applyNumberFormat="1" applyFont="1" applyFill="1" applyBorder="1" applyAlignment="1">
      <alignment horizontal="center"/>
    </xf>
    <xf numFmtId="0" fontId="7" fillId="0" borderId="3" xfId="0" applyFont="1" applyFill="1" applyBorder="1" applyAlignment="1">
      <alignment horizontal="center"/>
    </xf>
    <xf numFmtId="0" fontId="7" fillId="0" borderId="34" xfId="0" applyFont="1" applyFill="1" applyBorder="1" applyAlignment="1">
      <alignment horizontal="center"/>
    </xf>
    <xf numFmtId="3" fontId="2" fillId="0" borderId="29" xfId="1" applyNumberFormat="1" applyFont="1" applyFill="1" applyBorder="1" applyAlignment="1">
      <alignment horizontal="center"/>
    </xf>
    <xf numFmtId="0" fontId="12" fillId="0" borderId="0" xfId="0" applyFont="1" applyFill="1"/>
    <xf numFmtId="0" fontId="8" fillId="0" borderId="35" xfId="11" applyFont="1" applyFill="1" applyBorder="1" applyAlignment="1">
      <alignment horizontal="center" wrapText="1"/>
    </xf>
    <xf numFmtId="0" fontId="8" fillId="0" borderId="36" xfId="20" applyFont="1" applyFill="1" applyBorder="1" applyAlignment="1">
      <alignment horizontal="center" wrapText="1"/>
    </xf>
    <xf numFmtId="0" fontId="8" fillId="0" borderId="31" xfId="20" applyFont="1" applyFill="1" applyBorder="1" applyAlignment="1">
      <alignment horizontal="center" wrapText="1"/>
    </xf>
    <xf numFmtId="0" fontId="7" fillId="0" borderId="31" xfId="0" applyFont="1" applyFill="1" applyBorder="1" applyAlignment="1">
      <alignment horizontal="center"/>
    </xf>
    <xf numFmtId="0" fontId="8" fillId="0" borderId="34" xfId="20" applyFont="1" applyFill="1" applyBorder="1" applyAlignment="1">
      <alignment horizontal="center" wrapText="1"/>
    </xf>
    <xf numFmtId="0" fontId="8" fillId="0" borderId="3" xfId="20" applyFont="1" applyFill="1" applyBorder="1" applyAlignment="1">
      <alignment horizontal="center" wrapText="1"/>
    </xf>
    <xf numFmtId="0" fontId="8" fillId="0" borderId="11" xfId="11" applyFont="1" applyFill="1" applyBorder="1" applyAlignment="1">
      <alignment horizontal="center" wrapText="1"/>
    </xf>
    <xf numFmtId="3" fontId="0" fillId="0" borderId="0" xfId="0" applyNumberFormat="1"/>
    <xf numFmtId="3" fontId="0" fillId="0" borderId="0" xfId="0" applyNumberFormat="1" applyAlignment="1">
      <alignment horizontal="right"/>
    </xf>
    <xf numFmtId="3" fontId="22" fillId="0" borderId="0" xfId="0" applyNumberFormat="1" applyFont="1"/>
    <xf numFmtId="3" fontId="0" fillId="2" borderId="0" xfId="0" applyNumberFormat="1" applyFill="1"/>
    <xf numFmtId="3" fontId="0" fillId="3" borderId="0" xfId="0" applyNumberFormat="1" applyFill="1"/>
    <xf numFmtId="165" fontId="0" fillId="0" borderId="0" xfId="42" applyNumberFormat="1" applyFont="1"/>
    <xf numFmtId="3" fontId="0" fillId="0" borderId="0" xfId="0" applyNumberFormat="1" applyBorder="1"/>
    <xf numFmtId="164" fontId="4" fillId="0" borderId="0" xfId="1" applyNumberFormat="1" applyFont="1" applyFill="1" applyBorder="1" applyAlignment="1">
      <alignment horizontal="right" wrapText="1"/>
    </xf>
    <xf numFmtId="0" fontId="5" fillId="4" borderId="4" xfId="36" applyFont="1" applyFill="1" applyBorder="1" applyAlignment="1">
      <alignment horizontal="center"/>
    </xf>
    <xf numFmtId="0" fontId="5" fillId="0" borderId="1" xfId="36" applyFont="1" applyFill="1" applyBorder="1" applyAlignment="1">
      <alignment horizontal="right" wrapText="1"/>
    </xf>
    <xf numFmtId="0" fontId="5" fillId="0" borderId="0" xfId="36" applyFont="1" applyFill="1" applyBorder="1" applyAlignment="1">
      <alignment horizontal="right" wrapText="1"/>
    </xf>
    <xf numFmtId="0" fontId="23" fillId="0" borderId="0" xfId="36" applyFont="1" applyFill="1" applyBorder="1" applyAlignment="1">
      <alignment horizontal="right" wrapText="1"/>
    </xf>
    <xf numFmtId="0" fontId="2" fillId="0" borderId="0" xfId="0" applyFont="1"/>
    <xf numFmtId="0" fontId="22" fillId="0" borderId="0" xfId="36" applyFont="1" applyFill="1" applyBorder="1" applyAlignment="1">
      <alignment horizontal="right" wrapText="1"/>
    </xf>
    <xf numFmtId="0" fontId="22" fillId="0" borderId="0" xfId="0" applyFont="1"/>
    <xf numFmtId="3" fontId="2" fillId="0" borderId="0" xfId="0" applyNumberFormat="1" applyFont="1"/>
    <xf numFmtId="0" fontId="7" fillId="0" borderId="37" xfId="0" applyFont="1" applyFill="1" applyBorder="1" applyAlignment="1">
      <alignment horizontal="center"/>
    </xf>
    <xf numFmtId="165" fontId="7" fillId="0" borderId="12" xfId="42" applyNumberFormat="1" applyFont="1" applyFill="1" applyBorder="1" applyAlignment="1">
      <alignment horizontal="center"/>
    </xf>
    <xf numFmtId="0" fontId="7" fillId="0" borderId="12" xfId="0" applyFont="1" applyFill="1" applyBorder="1" applyAlignment="1">
      <alignment horizontal="center"/>
    </xf>
    <xf numFmtId="3" fontId="24" fillId="0" borderId="0" xfId="0" applyNumberFormat="1" applyFont="1" applyAlignment="1">
      <alignment horizontal="left"/>
    </xf>
    <xf numFmtId="0" fontId="5" fillId="4" borderId="3" xfId="41" applyFont="1" applyFill="1" applyBorder="1" applyAlignment="1">
      <alignment horizontal="center"/>
    </xf>
    <xf numFmtId="0" fontId="5" fillId="0" borderId="3" xfId="41" applyFont="1" applyFill="1" applyBorder="1" applyAlignment="1">
      <alignment horizontal="right" wrapText="1"/>
    </xf>
    <xf numFmtId="0" fontId="5" fillId="7" borderId="3" xfId="41" applyFont="1" applyFill="1" applyBorder="1" applyAlignment="1">
      <alignment horizontal="right" wrapText="1"/>
    </xf>
    <xf numFmtId="165" fontId="0" fillId="3" borderId="3" xfId="42" applyNumberFormat="1" applyFont="1" applyFill="1" applyBorder="1"/>
    <xf numFmtId="0" fontId="0" fillId="3" borderId="3" xfId="0" applyFill="1" applyBorder="1"/>
    <xf numFmtId="0" fontId="0" fillId="8" borderId="3" xfId="0" applyFill="1" applyBorder="1"/>
    <xf numFmtId="165" fontId="0" fillId="8" borderId="3" xfId="42" applyNumberFormat="1" applyFont="1" applyFill="1" applyBorder="1"/>
    <xf numFmtId="0" fontId="5" fillId="4" borderId="0" xfId="36" applyFont="1" applyFill="1" applyBorder="1" applyAlignment="1">
      <alignment horizontal="center"/>
    </xf>
    <xf numFmtId="3" fontId="8" fillId="0" borderId="31" xfId="37" applyNumberFormat="1" applyFont="1" applyFill="1" applyBorder="1" applyAlignment="1">
      <alignment horizontal="center" wrapText="1"/>
    </xf>
    <xf numFmtId="3" fontId="8" fillId="0" borderId="31" xfId="15" applyNumberFormat="1" applyFont="1" applyFill="1" applyBorder="1" applyAlignment="1">
      <alignment horizontal="center"/>
    </xf>
    <xf numFmtId="3" fontId="8" fillId="0" borderId="3" xfId="37" applyNumberFormat="1" applyFont="1" applyFill="1" applyBorder="1" applyAlignment="1">
      <alignment horizontal="center" wrapText="1"/>
    </xf>
    <xf numFmtId="3" fontId="8" fillId="0" borderId="3" xfId="15" applyNumberFormat="1" applyFont="1" applyFill="1" applyBorder="1" applyAlignment="1">
      <alignment horizontal="center"/>
    </xf>
    <xf numFmtId="3" fontId="8" fillId="0" borderId="12" xfId="37" applyNumberFormat="1" applyFont="1" applyFill="1" applyBorder="1" applyAlignment="1">
      <alignment horizontal="center" wrapText="1"/>
    </xf>
    <xf numFmtId="3" fontId="8" fillId="0" borderId="12" xfId="15" applyNumberFormat="1" applyFont="1" applyFill="1" applyBorder="1" applyAlignment="1">
      <alignment horizontal="center"/>
    </xf>
    <xf numFmtId="3" fontId="7" fillId="4" borderId="31" xfId="1" applyNumberFormat="1" applyFont="1" applyFill="1" applyBorder="1" applyAlignment="1">
      <alignment horizontal="center"/>
    </xf>
    <xf numFmtId="165" fontId="7" fillId="4" borderId="32" xfId="42" applyNumberFormat="1" applyFont="1" applyFill="1" applyBorder="1" applyAlignment="1">
      <alignment horizontal="center"/>
    </xf>
    <xf numFmtId="3" fontId="7" fillId="4" borderId="3" xfId="1" applyNumberFormat="1" applyFont="1" applyFill="1" applyBorder="1" applyAlignment="1">
      <alignment horizontal="center"/>
    </xf>
    <xf numFmtId="165" fontId="7" fillId="4" borderId="5" xfId="42" applyNumberFormat="1" applyFont="1" applyFill="1" applyBorder="1" applyAlignment="1">
      <alignment horizontal="center"/>
    </xf>
    <xf numFmtId="3" fontId="7" fillId="4" borderId="12" xfId="1" applyNumberFormat="1" applyFont="1" applyFill="1" applyBorder="1" applyAlignment="1">
      <alignment horizontal="center"/>
    </xf>
    <xf numFmtId="165" fontId="7" fillId="4" borderId="21" xfId="42" applyNumberFormat="1" applyFont="1" applyFill="1" applyBorder="1" applyAlignment="1">
      <alignment horizontal="center"/>
    </xf>
    <xf numFmtId="0" fontId="6" fillId="9" borderId="38" xfId="0" applyFont="1" applyFill="1" applyBorder="1" applyAlignment="1">
      <alignment horizontal="center" wrapText="1"/>
    </xf>
    <xf numFmtId="0" fontId="6" fillId="9" borderId="22" xfId="0" applyFont="1" applyFill="1" applyBorder="1" applyAlignment="1">
      <alignment horizontal="center" wrapText="1"/>
    </xf>
    <xf numFmtId="0" fontId="6" fillId="9" borderId="9" xfId="0" applyFont="1" applyFill="1" applyBorder="1" applyAlignment="1">
      <alignment horizontal="center" wrapText="1"/>
    </xf>
    <xf numFmtId="3" fontId="25" fillId="4" borderId="29" xfId="1" applyNumberFormat="1" applyFont="1" applyFill="1" applyBorder="1" applyAlignment="1">
      <alignment horizontal="center"/>
    </xf>
    <xf numFmtId="165" fontId="25" fillId="4" borderId="10" xfId="42" applyNumberFormat="1" applyFont="1" applyFill="1" applyBorder="1" applyAlignment="1">
      <alignment horizontal="center"/>
    </xf>
    <xf numFmtId="3" fontId="2" fillId="0" borderId="15" xfId="1" applyNumberFormat="1" applyFont="1" applyFill="1" applyBorder="1" applyAlignment="1">
      <alignment horizontal="center"/>
    </xf>
    <xf numFmtId="165" fontId="4" fillId="0" borderId="21" xfId="42" applyNumberFormat="1" applyFont="1" applyFill="1" applyBorder="1" applyAlignment="1">
      <alignment horizontal="center"/>
    </xf>
    <xf numFmtId="165" fontId="7" fillId="0" borderId="39" xfId="42" applyNumberFormat="1" applyFont="1" applyFill="1" applyBorder="1" applyAlignment="1">
      <alignment horizontal="center"/>
    </xf>
    <xf numFmtId="165" fontId="7" fillId="0" borderId="40" xfId="42" applyNumberFormat="1" applyFont="1" applyFill="1" applyBorder="1" applyAlignment="1">
      <alignment horizontal="center"/>
    </xf>
    <xf numFmtId="165" fontId="7" fillId="0" borderId="41" xfId="42" applyNumberFormat="1" applyFont="1" applyFill="1" applyBorder="1" applyAlignment="1">
      <alignment horizontal="center"/>
    </xf>
    <xf numFmtId="3" fontId="6" fillId="0" borderId="42" xfId="1" applyNumberFormat="1" applyFont="1" applyFill="1" applyBorder="1" applyAlignment="1">
      <alignment horizontal="center"/>
    </xf>
    <xf numFmtId="165" fontId="6" fillId="0" borderId="43" xfId="42" applyNumberFormat="1" applyFont="1" applyFill="1" applyBorder="1" applyAlignment="1">
      <alignment horizontal="center"/>
    </xf>
    <xf numFmtId="165" fontId="6" fillId="0" borderId="44" xfId="42" applyNumberFormat="1" applyFont="1" applyFill="1" applyBorder="1" applyAlignment="1">
      <alignment horizontal="center"/>
    </xf>
    <xf numFmtId="3" fontId="6" fillId="0" borderId="45" xfId="1" applyNumberFormat="1" applyFont="1" applyFill="1" applyBorder="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right"/>
    </xf>
    <xf numFmtId="0" fontId="13" fillId="0" borderId="0" xfId="11" applyFont="1" applyFill="1" applyBorder="1" applyAlignment="1">
      <alignment horizontal="right" wrapText="1"/>
    </xf>
    <xf numFmtId="0" fontId="4" fillId="0" borderId="0" xfId="0" applyFont="1" applyFill="1" applyAlignment="1">
      <alignment wrapText="1"/>
    </xf>
    <xf numFmtId="0" fontId="4" fillId="0" borderId="0" xfId="33" applyFont="1" applyFill="1" applyBorder="1"/>
    <xf numFmtId="0" fontId="8" fillId="0" borderId="27" xfId="11" applyFont="1" applyFill="1" applyBorder="1" applyAlignment="1">
      <alignment horizontal="center" wrapText="1"/>
    </xf>
    <xf numFmtId="0" fontId="8" fillId="0" borderId="28" xfId="11" applyFont="1" applyFill="1" applyBorder="1" applyAlignment="1">
      <alignment horizontal="center" wrapText="1"/>
    </xf>
    <xf numFmtId="3" fontId="7" fillId="0" borderId="46" xfId="0" applyNumberFormat="1" applyFont="1" applyFill="1" applyBorder="1" applyAlignment="1">
      <alignment horizontal="center"/>
    </xf>
    <xf numFmtId="3" fontId="7" fillId="0" borderId="34" xfId="0" applyNumberFormat="1" applyFont="1" applyFill="1" applyBorder="1" applyAlignment="1">
      <alignment horizontal="center"/>
    </xf>
    <xf numFmtId="3" fontId="7" fillId="4" borderId="25" xfId="1" applyNumberFormat="1" applyFont="1" applyFill="1" applyBorder="1" applyAlignment="1">
      <alignment horizontal="center"/>
    </xf>
    <xf numFmtId="165" fontId="7" fillId="4" borderId="8" xfId="42" applyNumberFormat="1" applyFont="1" applyFill="1" applyBorder="1" applyAlignment="1">
      <alignment horizontal="center"/>
    </xf>
    <xf numFmtId="0" fontId="8" fillId="0" borderId="24" xfId="20" applyFont="1" applyFill="1" applyBorder="1" applyAlignment="1">
      <alignment horizontal="center" wrapText="1"/>
    </xf>
    <xf numFmtId="0" fontId="8" fillId="0" borderId="19" xfId="20" applyFont="1" applyFill="1" applyBorder="1" applyAlignment="1">
      <alignment horizontal="center" wrapText="1"/>
    </xf>
    <xf numFmtId="3" fontId="7" fillId="4" borderId="46" xfId="1" applyNumberFormat="1" applyFont="1" applyFill="1" applyBorder="1" applyAlignment="1">
      <alignment horizontal="center"/>
    </xf>
    <xf numFmtId="3" fontId="7" fillId="4" borderId="34" xfId="1" applyNumberFormat="1" applyFont="1" applyFill="1" applyBorder="1" applyAlignment="1">
      <alignment horizontal="center"/>
    </xf>
    <xf numFmtId="3" fontId="7" fillId="4" borderId="37" xfId="1" applyNumberFormat="1" applyFont="1" applyFill="1" applyBorder="1" applyAlignment="1">
      <alignment horizontal="center"/>
    </xf>
    <xf numFmtId="0" fontId="8" fillId="0" borderId="46" xfId="20" applyFont="1" applyFill="1" applyBorder="1" applyAlignment="1">
      <alignment horizontal="center" wrapText="1"/>
    </xf>
    <xf numFmtId="3" fontId="6" fillId="4" borderId="29" xfId="1" applyNumberFormat="1" applyFont="1" applyFill="1" applyBorder="1" applyAlignment="1">
      <alignment horizontal="center"/>
    </xf>
    <xf numFmtId="3" fontId="6" fillId="4" borderId="15" xfId="1" applyNumberFormat="1" applyFont="1" applyFill="1" applyBorder="1" applyAlignment="1">
      <alignment horizontal="center"/>
    </xf>
    <xf numFmtId="0" fontId="26" fillId="4" borderId="4" xfId="35" applyFont="1" applyFill="1" applyBorder="1" applyAlignment="1">
      <alignment horizontal="center"/>
    </xf>
    <xf numFmtId="0" fontId="26" fillId="0" borderId="1" xfId="35" applyFont="1" applyFill="1" applyBorder="1" applyAlignment="1">
      <alignment horizontal="right" wrapText="1"/>
    </xf>
    <xf numFmtId="0" fontId="26" fillId="4" borderId="4" xfId="39" applyFont="1" applyFill="1" applyBorder="1" applyAlignment="1">
      <alignment horizontal="center"/>
    </xf>
    <xf numFmtId="0" fontId="26" fillId="0" borderId="1" xfId="39" applyFont="1" applyFill="1" applyBorder="1" applyAlignment="1">
      <alignment horizontal="right" wrapText="1"/>
    </xf>
    <xf numFmtId="0" fontId="6" fillId="9" borderId="20" xfId="0" applyFont="1" applyFill="1" applyBorder="1" applyAlignment="1">
      <alignment horizontal="center" wrapText="1"/>
    </xf>
    <xf numFmtId="0" fontId="6" fillId="9" borderId="12" xfId="0" applyFont="1" applyFill="1" applyBorder="1" applyAlignment="1">
      <alignment horizontal="center" wrapText="1"/>
    </xf>
    <xf numFmtId="0" fontId="6" fillId="9" borderId="21" xfId="0" applyFont="1" applyFill="1" applyBorder="1" applyAlignment="1">
      <alignment horizontal="center" wrapText="1"/>
    </xf>
    <xf numFmtId="3" fontId="0" fillId="0" borderId="3" xfId="0" applyNumberFormat="1" applyBorder="1" applyAlignment="1">
      <alignment horizontal="center"/>
    </xf>
    <xf numFmtId="3" fontId="26" fillId="0" borderId="3" xfId="39" applyNumberFormat="1" applyFont="1" applyFill="1" applyBorder="1" applyAlignment="1">
      <alignment horizontal="center" wrapText="1"/>
    </xf>
    <xf numFmtId="3" fontId="0" fillId="0" borderId="25" xfId="0" applyNumberFormat="1" applyBorder="1" applyAlignment="1">
      <alignment horizontal="center"/>
    </xf>
    <xf numFmtId="3" fontId="0" fillId="0" borderId="22" xfId="0" applyNumberFormat="1" applyBorder="1" applyAlignment="1">
      <alignment horizontal="center"/>
    </xf>
    <xf numFmtId="3" fontId="26" fillId="0" borderId="25" xfId="39" applyNumberFormat="1" applyFont="1" applyFill="1" applyBorder="1" applyAlignment="1">
      <alignment horizontal="center" wrapText="1"/>
    </xf>
    <xf numFmtId="0" fontId="8" fillId="0" borderId="23" xfId="20" applyFont="1" applyFill="1" applyBorder="1" applyAlignment="1">
      <alignment horizontal="center" wrapText="1"/>
    </xf>
    <xf numFmtId="3" fontId="26" fillId="0" borderId="22" xfId="39" applyNumberFormat="1" applyFont="1" applyFill="1" applyBorder="1" applyAlignment="1">
      <alignment horizontal="center" wrapText="1"/>
    </xf>
    <xf numFmtId="3" fontId="7" fillId="0" borderId="38" xfId="0" applyNumberFormat="1" applyFont="1" applyFill="1" applyBorder="1" applyAlignment="1">
      <alignment horizontal="center"/>
    </xf>
    <xf numFmtId="0" fontId="8" fillId="0" borderId="38" xfId="20" applyFont="1" applyFill="1" applyBorder="1" applyAlignment="1">
      <alignment horizontal="center" wrapText="1"/>
    </xf>
    <xf numFmtId="0" fontId="6" fillId="9" borderId="37" xfId="0" applyFont="1" applyFill="1" applyBorder="1" applyAlignment="1">
      <alignment horizontal="center" wrapText="1"/>
    </xf>
    <xf numFmtId="0" fontId="6" fillId="9" borderId="47" xfId="0" applyFont="1" applyFill="1" applyBorder="1" applyAlignment="1">
      <alignment horizontal="center" wrapText="1"/>
    </xf>
    <xf numFmtId="0" fontId="28" fillId="0" borderId="0" xfId="33" applyFont="1" applyFill="1"/>
    <xf numFmtId="0" fontId="0" fillId="0" borderId="0" xfId="0" applyAlignment="1">
      <alignment wrapText="1"/>
    </xf>
    <xf numFmtId="0" fontId="11" fillId="0" borderId="0" xfId="3" applyAlignment="1" applyProtection="1">
      <alignment wrapText="1"/>
    </xf>
    <xf numFmtId="0" fontId="0" fillId="0" borderId="0" xfId="0" applyAlignment="1">
      <alignment horizontal="center"/>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33" applyFont="1" applyFill="1" applyAlignment="1">
      <alignment wrapText="1"/>
    </xf>
    <xf numFmtId="0" fontId="7" fillId="0" borderId="0" xfId="0" applyFont="1" applyFill="1" applyAlignment="1">
      <alignment vertical="top" wrapText="1"/>
    </xf>
    <xf numFmtId="0" fontId="7" fillId="0" borderId="0" xfId="0" applyFont="1" applyFill="1" applyAlignment="1">
      <alignment wrapText="1"/>
    </xf>
    <xf numFmtId="0" fontId="27" fillId="0" borderId="0" xfId="0" applyFont="1"/>
    <xf numFmtId="0" fontId="10" fillId="0" borderId="0" xfId="33" applyFont="1" applyFill="1"/>
    <xf numFmtId="3" fontId="4" fillId="0" borderId="24" xfId="1" applyNumberFormat="1" applyFont="1" applyFill="1" applyBorder="1" applyAlignment="1">
      <alignment horizontal="center" wrapText="1"/>
    </xf>
    <xf numFmtId="3" fontId="4" fillId="0" borderId="19" xfId="1" applyNumberFormat="1" applyFont="1" applyFill="1" applyBorder="1" applyAlignment="1">
      <alignment horizontal="center" wrapText="1"/>
    </xf>
    <xf numFmtId="0" fontId="2" fillId="0" borderId="29"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2" fillId="0" borderId="23" xfId="0" applyFont="1" applyFill="1" applyBorder="1" applyAlignment="1">
      <alignment horizontal="center" wrapText="1"/>
    </xf>
    <xf numFmtId="0" fontId="2" fillId="0" borderId="22" xfId="0" applyFont="1" applyFill="1" applyBorder="1" applyAlignment="1">
      <alignment horizontal="center" wrapText="1"/>
    </xf>
    <xf numFmtId="0" fontId="2" fillId="0" borderId="9" xfId="0" applyFont="1" applyFill="1" applyBorder="1" applyAlignment="1">
      <alignment horizontal="center" wrapText="1"/>
    </xf>
    <xf numFmtId="0" fontId="4" fillId="0" borderId="0" xfId="0" applyFont="1" applyFill="1" applyAlignment="1">
      <alignment horizontal="left"/>
    </xf>
    <xf numFmtId="0" fontId="4" fillId="0" borderId="0" xfId="0" applyFont="1" applyFill="1" applyBorder="1"/>
    <xf numFmtId="0" fontId="26" fillId="0" borderId="0" xfId="22" applyFont="1" applyFill="1" applyBorder="1" applyAlignment="1">
      <alignment horizontal="center"/>
    </xf>
    <xf numFmtId="0" fontId="26" fillId="0" borderId="0" xfId="22" applyFont="1" applyFill="1" applyBorder="1" applyAlignment="1">
      <alignment horizontal="right" wrapText="1"/>
    </xf>
    <xf numFmtId="0" fontId="5" fillId="0" borderId="0" xfId="22" applyFill="1" applyBorder="1"/>
    <xf numFmtId="0" fontId="26" fillId="0" borderId="0" xfId="8" applyFont="1" applyFill="1" applyBorder="1" applyAlignment="1">
      <alignment horizontal="center"/>
    </xf>
    <xf numFmtId="0" fontId="26" fillId="0" borderId="0" xfId="8" applyFont="1" applyFill="1" applyBorder="1" applyAlignment="1">
      <alignment horizontal="right" wrapText="1"/>
    </xf>
    <xf numFmtId="0" fontId="26" fillId="0" borderId="0" xfId="24" applyFont="1" applyFill="1" applyBorder="1" applyAlignment="1">
      <alignment horizontal="right" wrapText="1"/>
    </xf>
    <xf numFmtId="0" fontId="21" fillId="0" borderId="0" xfId="0" quotePrefix="1" applyFont="1"/>
    <xf numFmtId="3" fontId="4" fillId="0" borderId="23" xfId="1" applyNumberFormat="1" applyFont="1" applyFill="1" applyBorder="1" applyAlignment="1">
      <alignment horizontal="center" wrapText="1"/>
    </xf>
    <xf numFmtId="3" fontId="4" fillId="0" borderId="31" xfId="1" applyNumberFormat="1" applyFont="1" applyFill="1" applyBorder="1" applyAlignment="1">
      <alignment horizontal="center"/>
    </xf>
    <xf numFmtId="165" fontId="4" fillId="0" borderId="32" xfId="42" applyNumberFormat="1" applyFont="1" applyFill="1" applyBorder="1" applyAlignment="1">
      <alignment horizontal="center"/>
    </xf>
    <xf numFmtId="3" fontId="4" fillId="0" borderId="30" xfId="1" applyNumberFormat="1" applyFont="1" applyFill="1" applyBorder="1" applyAlignment="1">
      <alignment horizontal="center" wrapText="1"/>
    </xf>
    <xf numFmtId="0" fontId="2" fillId="0" borderId="0" xfId="34" applyFont="1" applyFill="1"/>
    <xf numFmtId="3" fontId="4" fillId="0" borderId="0" xfId="1" applyNumberFormat="1" applyFont="1" applyFill="1" applyBorder="1" applyAlignment="1">
      <alignment horizontal="center"/>
    </xf>
    <xf numFmtId="0" fontId="0" fillId="0" borderId="0" xfId="0" applyFill="1" applyBorder="1"/>
    <xf numFmtId="0" fontId="4" fillId="0" borderId="0" xfId="33" applyFont="1" applyFill="1" applyAlignment="1">
      <alignment horizontal="center" wrapText="1"/>
    </xf>
    <xf numFmtId="0" fontId="30" fillId="0" borderId="0" xfId="0" applyFont="1"/>
    <xf numFmtId="0" fontId="11" fillId="0" borderId="0" xfId="3" applyFont="1" applyAlignment="1" applyProtection="1"/>
    <xf numFmtId="165" fontId="4" fillId="0" borderId="0" xfId="42" applyNumberFormat="1" applyFont="1" applyFill="1" applyBorder="1" applyAlignment="1">
      <alignment horizontal="center"/>
    </xf>
    <xf numFmtId="0" fontId="4" fillId="0" borderId="0" xfId="0" applyFont="1" applyFill="1" applyBorder="1" applyAlignment="1">
      <alignment horizontal="right"/>
    </xf>
    <xf numFmtId="3" fontId="4" fillId="0" borderId="3" xfId="1" applyNumberFormat="1" applyFont="1" applyFill="1" applyBorder="1" applyAlignment="1">
      <alignment horizontal="center" wrapText="1"/>
    </xf>
    <xf numFmtId="3" fontId="4" fillId="0" borderId="25" xfId="1" applyNumberFormat="1" applyFont="1" applyFill="1" applyBorder="1" applyAlignment="1">
      <alignment horizontal="center" wrapText="1"/>
    </xf>
    <xf numFmtId="3" fontId="4" fillId="0" borderId="22" xfId="1"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8" xfId="0" applyFont="1" applyFill="1" applyBorder="1" applyAlignment="1">
      <alignment horizontal="center" wrapText="1"/>
    </xf>
    <xf numFmtId="3" fontId="4" fillId="0" borderId="31" xfId="1" applyNumberFormat="1" applyFont="1" applyFill="1" applyBorder="1" applyAlignment="1">
      <alignment horizontal="center" wrapText="1"/>
    </xf>
    <xf numFmtId="0" fontId="22" fillId="0" borderId="0" xfId="0" applyFont="1" applyFill="1" applyBorder="1"/>
    <xf numFmtId="0" fontId="4" fillId="0" borderId="0" xfId="33" applyFont="1" applyFill="1"/>
    <xf numFmtId="0" fontId="2" fillId="0" borderId="0" xfId="33" applyFont="1" applyFill="1"/>
    <xf numFmtId="0" fontId="22" fillId="0" borderId="0" xfId="33" applyFont="1" applyFill="1"/>
    <xf numFmtId="1" fontId="13" fillId="0" borderId="48" xfId="9" applyNumberFormat="1" applyFont="1" applyFill="1" applyBorder="1" applyAlignment="1">
      <alignment horizontal="center" wrapText="1"/>
    </xf>
    <xf numFmtId="1" fontId="13" fillId="0" borderId="7" xfId="9" applyNumberFormat="1" applyFont="1" applyFill="1" applyBorder="1" applyAlignment="1">
      <alignment horizontal="center" wrapText="1"/>
    </xf>
    <xf numFmtId="3" fontId="13" fillId="0" borderId="3" xfId="10" applyNumberFormat="1" applyFont="1" applyFill="1" applyBorder="1" applyAlignment="1">
      <alignment horizontal="center" wrapText="1"/>
    </xf>
    <xf numFmtId="3" fontId="13" fillId="0" borderId="3" xfId="10" applyNumberFormat="1" applyFont="1" applyFill="1" applyBorder="1" applyAlignment="1">
      <alignment horizontal="center"/>
    </xf>
    <xf numFmtId="3" fontId="2" fillId="0" borderId="15" xfId="33" applyNumberFormat="1" applyFont="1" applyFill="1" applyBorder="1" applyAlignment="1">
      <alignment horizontal="center"/>
    </xf>
    <xf numFmtId="0" fontId="2" fillId="0" borderId="0" xfId="33" applyFont="1" applyFill="1" applyBorder="1" applyAlignment="1">
      <alignment horizontal="center"/>
    </xf>
    <xf numFmtId="3" fontId="2" fillId="0" borderId="0" xfId="33"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wrapText="1"/>
    </xf>
    <xf numFmtId="0" fontId="4" fillId="0" borderId="0" xfId="33" applyFont="1" applyFill="1" applyAlignment="1">
      <alignment vertical="top" wrapText="1"/>
    </xf>
    <xf numFmtId="0" fontId="26" fillId="0" borderId="0" xfId="12" applyFont="1" applyFill="1" applyBorder="1" applyAlignment="1">
      <alignment horizontal="center"/>
    </xf>
    <xf numFmtId="0" fontId="26" fillId="0" borderId="0" xfId="12" applyFont="1" applyFill="1" applyBorder="1" applyAlignment="1">
      <alignment horizontal="right" wrapText="1"/>
    </xf>
    <xf numFmtId="0" fontId="5" fillId="0" borderId="0" xfId="12" applyFill="1" applyBorder="1"/>
    <xf numFmtId="3" fontId="4" fillId="0" borderId="0" xfId="0" applyNumberFormat="1" applyFont="1" applyFill="1"/>
    <xf numFmtId="3" fontId="13" fillId="0" borderId="24" xfId="10" applyNumberFormat="1" applyFont="1" applyFill="1" applyBorder="1" applyAlignment="1">
      <alignment horizontal="center"/>
    </xf>
    <xf numFmtId="3" fontId="13" fillId="0" borderId="25" xfId="10" applyNumberFormat="1" applyFont="1" applyFill="1" applyBorder="1" applyAlignment="1">
      <alignment horizontal="center" wrapText="1"/>
    </xf>
    <xf numFmtId="3" fontId="13" fillId="0" borderId="19" xfId="10" applyNumberFormat="1" applyFont="1" applyFill="1" applyBorder="1" applyAlignment="1">
      <alignment horizontal="center"/>
    </xf>
    <xf numFmtId="3" fontId="13" fillId="0" borderId="19" xfId="10" applyNumberFormat="1" applyFont="1" applyFill="1" applyBorder="1" applyAlignment="1">
      <alignment horizontal="center" wrapText="1"/>
    </xf>
    <xf numFmtId="0" fontId="2" fillId="0" borderId="13" xfId="0" applyFont="1" applyFill="1" applyBorder="1" applyAlignment="1">
      <alignment horizontal="center"/>
    </xf>
    <xf numFmtId="3" fontId="4" fillId="0" borderId="20" xfId="1" applyNumberFormat="1" applyFont="1" applyFill="1" applyBorder="1" applyAlignment="1">
      <alignment horizontal="center" wrapText="1"/>
    </xf>
    <xf numFmtId="0" fontId="26" fillId="0" borderId="0" xfId="17" applyFont="1" applyFill="1" applyBorder="1" applyAlignment="1">
      <alignment horizontal="center"/>
    </xf>
    <xf numFmtId="0" fontId="26" fillId="0" borderId="0" xfId="17" applyFont="1" applyFill="1" applyBorder="1" applyAlignment="1">
      <alignment horizontal="right" wrapText="1"/>
    </xf>
    <xf numFmtId="0" fontId="5" fillId="0" borderId="0" xfId="17" applyFill="1" applyBorder="1"/>
    <xf numFmtId="0" fontId="4" fillId="0" borderId="0" xfId="0" applyFont="1" applyAlignment="1">
      <alignment horizontal="center"/>
    </xf>
    <xf numFmtId="0" fontId="3" fillId="0" borderId="0" xfId="0" applyFont="1" applyAlignment="1">
      <alignment horizontal="left"/>
    </xf>
    <xf numFmtId="0" fontId="31" fillId="0" borderId="0" xfId="0" applyFont="1" applyFill="1"/>
    <xf numFmtId="0" fontId="11" fillId="0" borderId="0" xfId="3" applyFill="1" applyAlignment="1" applyProtection="1">
      <alignment wrapText="1"/>
    </xf>
    <xf numFmtId="0" fontId="4" fillId="0" borderId="0" xfId="0" applyFont="1" applyFill="1" applyAlignment="1">
      <alignment horizontal="center" wrapText="1"/>
    </xf>
    <xf numFmtId="3" fontId="4" fillId="0" borderId="12" xfId="1" applyNumberFormat="1" applyFont="1" applyFill="1" applyBorder="1" applyAlignment="1">
      <alignment horizontal="center" wrapText="1"/>
    </xf>
    <xf numFmtId="3" fontId="2" fillId="0" borderId="0" xfId="33" applyNumberFormat="1" applyFont="1" applyFill="1" applyBorder="1" applyAlignment="1"/>
    <xf numFmtId="3" fontId="2" fillId="0" borderId="14" xfId="33" applyNumberFormat="1" applyFont="1" applyFill="1" applyBorder="1" applyAlignment="1">
      <alignment horizontal="center"/>
    </xf>
    <xf numFmtId="3" fontId="4" fillId="0" borderId="30" xfId="1" applyNumberFormat="1" applyFont="1" applyFill="1" applyBorder="1" applyAlignment="1">
      <alignment horizontal="center"/>
    </xf>
    <xf numFmtId="0" fontId="2" fillId="0" borderId="17" xfId="0" applyFont="1" applyFill="1" applyBorder="1" applyAlignment="1">
      <alignment horizontal="center" wrapText="1"/>
    </xf>
    <xf numFmtId="10" fontId="2" fillId="0" borderId="10" xfId="42" applyNumberFormat="1" applyFont="1" applyFill="1" applyBorder="1" applyAlignment="1">
      <alignment horizontal="center"/>
    </xf>
    <xf numFmtId="3" fontId="2" fillId="0" borderId="29" xfId="33" applyNumberFormat="1" applyFont="1" applyFill="1" applyBorder="1" applyAlignment="1">
      <alignment horizontal="center"/>
    </xf>
    <xf numFmtId="0" fontId="9" fillId="0" borderId="0" xfId="0" applyFont="1" applyFill="1" applyBorder="1" applyAlignment="1">
      <alignment wrapText="1"/>
    </xf>
    <xf numFmtId="166" fontId="2" fillId="0" borderId="10" xfId="42" applyNumberFormat="1" applyFont="1" applyFill="1" applyBorder="1" applyAlignment="1">
      <alignment horizontal="center"/>
    </xf>
    <xf numFmtId="0" fontId="32" fillId="0" borderId="0" xfId="38" applyFont="1" applyFill="1" applyBorder="1" applyAlignment="1">
      <alignment horizontal="right" wrapText="1"/>
    </xf>
    <xf numFmtId="0" fontId="32" fillId="0" borderId="0" xfId="38" applyFont="1" applyFill="1" applyBorder="1" applyAlignment="1">
      <alignment horizontal="center"/>
    </xf>
    <xf numFmtId="0" fontId="43" fillId="0" borderId="0" xfId="4" applyFill="1" applyBorder="1"/>
    <xf numFmtId="3" fontId="2" fillId="0" borderId="10" xfId="33" applyNumberFormat="1" applyFont="1" applyFill="1" applyBorder="1" applyAlignment="1">
      <alignment horizontal="center"/>
    </xf>
    <xf numFmtId="0" fontId="2" fillId="0" borderId="13" xfId="33" applyFont="1" applyFill="1" applyBorder="1" applyAlignment="1">
      <alignment horizontal="center"/>
    </xf>
    <xf numFmtId="0" fontId="1" fillId="0" borderId="0" xfId="33" applyFont="1" applyFill="1"/>
    <xf numFmtId="0" fontId="1" fillId="0" borderId="0" xfId="0" applyFont="1" applyFill="1" applyBorder="1"/>
    <xf numFmtId="0" fontId="2" fillId="0" borderId="38" xfId="0" applyFont="1" applyFill="1" applyBorder="1" applyAlignment="1">
      <alignment horizontal="center" wrapText="1"/>
    </xf>
    <xf numFmtId="0" fontId="1" fillId="0" borderId="0" xfId="0" applyFont="1" applyFill="1"/>
    <xf numFmtId="0" fontId="2" fillId="0" borderId="14" xfId="0" applyFont="1" applyFill="1" applyBorder="1" applyAlignment="1">
      <alignment horizontal="center" wrapText="1"/>
    </xf>
    <xf numFmtId="0" fontId="1" fillId="0" borderId="0" xfId="0" applyFont="1"/>
    <xf numFmtId="0" fontId="2" fillId="0" borderId="6" xfId="33" applyFont="1" applyFill="1" applyBorder="1" applyAlignment="1">
      <alignment horizontal="center"/>
    </xf>
    <xf numFmtId="3" fontId="0" fillId="0" borderId="0" xfId="0" applyNumberFormat="1" applyFill="1" applyBorder="1"/>
    <xf numFmtId="165" fontId="1" fillId="0" borderId="5" xfId="42" applyNumberFormat="1" applyFont="1" applyFill="1" applyBorder="1" applyAlignment="1">
      <alignment horizontal="center"/>
    </xf>
    <xf numFmtId="165" fontId="1" fillId="0" borderId="8" xfId="42" applyNumberFormat="1" applyFont="1" applyFill="1" applyBorder="1" applyAlignment="1">
      <alignment horizontal="center"/>
    </xf>
    <xf numFmtId="0" fontId="5" fillId="0" borderId="7" xfId="13" applyFont="1" applyFill="1" applyBorder="1" applyAlignment="1">
      <alignment horizontal="center" wrapText="1"/>
    </xf>
    <xf numFmtId="165" fontId="1" fillId="0" borderId="21" xfId="42" applyNumberFormat="1" applyFont="1" applyFill="1" applyBorder="1" applyAlignment="1">
      <alignment horizontal="center"/>
    </xf>
    <xf numFmtId="0" fontId="1" fillId="0" borderId="0" xfId="0" applyFont="1" applyFill="1" applyAlignment="1">
      <alignment wrapText="1"/>
    </xf>
    <xf numFmtId="165" fontId="0" fillId="0" borderId="0" xfId="0" applyNumberFormat="1" applyFill="1" applyBorder="1"/>
    <xf numFmtId="0" fontId="2" fillId="0" borderId="20" xfId="33" applyFont="1" applyFill="1" applyBorder="1" applyAlignment="1">
      <alignment horizontal="center" vertical="top" wrapText="1"/>
    </xf>
    <xf numFmtId="0" fontId="2" fillId="0" borderId="12" xfId="33" applyFont="1" applyFill="1" applyBorder="1" applyAlignment="1">
      <alignment horizontal="center" vertical="top" wrapText="1"/>
    </xf>
    <xf numFmtId="0" fontId="2" fillId="0" borderId="21" xfId="33" applyFont="1" applyFill="1" applyBorder="1" applyAlignment="1">
      <alignment horizontal="center" vertical="top" wrapText="1"/>
    </xf>
    <xf numFmtId="1" fontId="13" fillId="0" borderId="2" xfId="9" applyNumberFormat="1" applyFont="1" applyFill="1" applyBorder="1" applyAlignment="1">
      <alignment horizontal="center" wrapText="1"/>
    </xf>
    <xf numFmtId="0" fontId="2" fillId="0" borderId="37" xfId="33" applyFont="1" applyFill="1" applyBorder="1" applyAlignment="1">
      <alignment horizontal="center" vertical="top" wrapText="1"/>
    </xf>
    <xf numFmtId="3" fontId="2" fillId="0" borderId="51" xfId="1" applyNumberFormat="1" applyFont="1" applyFill="1" applyBorder="1" applyAlignment="1">
      <alignment horizontal="center"/>
    </xf>
    <xf numFmtId="0" fontId="5" fillId="0" borderId="2" xfId="13" applyFont="1" applyFill="1" applyBorder="1" applyAlignment="1">
      <alignment horizontal="center" wrapText="1"/>
    </xf>
    <xf numFmtId="3" fontId="5" fillId="0" borderId="3" xfId="14" applyNumberFormat="1" applyFont="1" applyFill="1" applyBorder="1" applyAlignment="1">
      <alignment horizontal="center" wrapText="1"/>
    </xf>
    <xf numFmtId="3" fontId="5" fillId="0" borderId="24" xfId="14" applyNumberFormat="1" applyFont="1" applyFill="1" applyBorder="1" applyAlignment="1">
      <alignment horizontal="center" wrapText="1"/>
    </xf>
    <xf numFmtId="3" fontId="5" fillId="0" borderId="25" xfId="14" applyNumberFormat="1" applyFont="1" applyFill="1" applyBorder="1" applyAlignment="1">
      <alignment horizontal="center" wrapText="1"/>
    </xf>
    <xf numFmtId="3" fontId="5" fillId="0" borderId="19" xfId="14" applyNumberFormat="1" applyFont="1" applyFill="1" applyBorder="1" applyAlignment="1">
      <alignment horizontal="center" wrapText="1"/>
    </xf>
    <xf numFmtId="3" fontId="5" fillId="0" borderId="12" xfId="14" applyNumberFormat="1" applyFont="1" applyFill="1" applyBorder="1" applyAlignment="1">
      <alignment horizontal="center" wrapText="1"/>
    </xf>
    <xf numFmtId="3" fontId="5" fillId="0" borderId="20" xfId="14" applyNumberFormat="1" applyFont="1" applyFill="1" applyBorder="1" applyAlignment="1">
      <alignment horizontal="center" wrapText="1"/>
    </xf>
    <xf numFmtId="0" fontId="35" fillId="0" borderId="7" xfId="25" applyFont="1" applyFill="1" applyBorder="1" applyAlignment="1">
      <alignment horizontal="center" wrapText="1"/>
    </xf>
    <xf numFmtId="0" fontId="35" fillId="0" borderId="7" xfId="26" applyFont="1" applyFill="1" applyBorder="1" applyAlignment="1">
      <alignment horizontal="center" wrapText="1"/>
    </xf>
    <xf numFmtId="0" fontId="35" fillId="0" borderId="0" xfId="16" applyFont="1" applyFill="1" applyBorder="1" applyAlignment="1">
      <alignment horizontal="right" wrapText="1"/>
    </xf>
    <xf numFmtId="0" fontId="35" fillId="0" borderId="0" xfId="16" applyFont="1" applyFill="1" applyBorder="1" applyAlignment="1">
      <alignment horizontal="center"/>
    </xf>
    <xf numFmtId="0" fontId="36" fillId="0" borderId="0" xfId="16" applyFill="1" applyBorder="1"/>
    <xf numFmtId="0" fontId="35" fillId="0" borderId="0" xfId="18" applyFont="1" applyFill="1" applyBorder="1" applyAlignment="1">
      <alignment horizontal="center"/>
    </xf>
    <xf numFmtId="0" fontId="35" fillId="0" borderId="0" xfId="18" applyFont="1" applyFill="1" applyBorder="1" applyAlignment="1">
      <alignment horizontal="right" wrapText="1"/>
    </xf>
    <xf numFmtId="0" fontId="36" fillId="0" borderId="0" xfId="18" applyFill="1" applyBorder="1"/>
    <xf numFmtId="165" fontId="1" fillId="0" borderId="0" xfId="42" applyNumberFormat="1" applyFont="1" applyFill="1" applyBorder="1" applyAlignment="1">
      <alignment horizontal="center"/>
    </xf>
    <xf numFmtId="0" fontId="35" fillId="0" borderId="0" xfId="19" applyFont="1" applyFill="1" applyBorder="1" applyAlignment="1">
      <alignment horizontal="center"/>
    </xf>
    <xf numFmtId="0" fontId="35" fillId="0" borderId="0" xfId="19" applyFont="1" applyFill="1" applyBorder="1" applyAlignment="1">
      <alignment horizontal="right" wrapText="1"/>
    </xf>
    <xf numFmtId="0" fontId="36" fillId="0" borderId="0" xfId="19" applyFill="1" applyBorder="1"/>
    <xf numFmtId="0" fontId="35" fillId="0" borderId="0" xfId="21" applyFont="1" applyFill="1" applyBorder="1" applyAlignment="1">
      <alignment horizontal="right" wrapText="1"/>
    </xf>
    <xf numFmtId="0" fontId="35" fillId="0" borderId="0" xfId="21" applyFont="1" applyFill="1" applyBorder="1" applyAlignment="1">
      <alignment horizontal="center"/>
    </xf>
    <xf numFmtId="0" fontId="36" fillId="0" borderId="0" xfId="21" applyFill="1" applyBorder="1"/>
    <xf numFmtId="0" fontId="35" fillId="0" borderId="0" xfId="25" applyFont="1" applyFill="1" applyBorder="1" applyAlignment="1">
      <alignment horizontal="center"/>
    </xf>
    <xf numFmtId="0" fontId="35" fillId="0" borderId="0" xfId="25" applyFont="1" applyFill="1" applyBorder="1" applyAlignment="1">
      <alignment horizontal="right" wrapText="1"/>
    </xf>
    <xf numFmtId="0" fontId="36" fillId="0" borderId="0" xfId="25" applyFill="1" applyBorder="1"/>
    <xf numFmtId="0" fontId="35" fillId="0" borderId="0" xfId="26" applyFont="1" applyFill="1" applyBorder="1" applyAlignment="1">
      <alignment horizontal="center"/>
    </xf>
    <xf numFmtId="0" fontId="35" fillId="0" borderId="0" xfId="26" applyFont="1" applyFill="1" applyBorder="1" applyAlignment="1">
      <alignment horizontal="right" wrapText="1"/>
    </xf>
    <xf numFmtId="0" fontId="36" fillId="0" borderId="0" xfId="26" applyFill="1" applyBorder="1"/>
    <xf numFmtId="0" fontId="4" fillId="0" borderId="0" xfId="0" applyFont="1" applyFill="1" applyBorder="1" applyAlignment="1">
      <alignment wrapText="1"/>
    </xf>
    <xf numFmtId="0" fontId="35" fillId="0" borderId="0" xfId="27" applyFont="1" applyFill="1" applyBorder="1" applyAlignment="1">
      <alignment horizontal="center"/>
    </xf>
    <xf numFmtId="0" fontId="35" fillId="0" borderId="0" xfId="27" applyFont="1" applyFill="1" applyBorder="1" applyAlignment="1">
      <alignment horizontal="right" wrapText="1"/>
    </xf>
    <xf numFmtId="0" fontId="36" fillId="0" borderId="0" xfId="27" applyFill="1" applyBorder="1"/>
    <xf numFmtId="0" fontId="35" fillId="0" borderId="0" xfId="28" applyFont="1" applyFill="1" applyBorder="1" applyAlignment="1">
      <alignment horizontal="center"/>
    </xf>
    <xf numFmtId="0" fontId="35" fillId="0" borderId="0" xfId="28" applyFont="1" applyFill="1" applyBorder="1" applyAlignment="1">
      <alignment horizontal="right" wrapText="1"/>
    </xf>
    <xf numFmtId="0" fontId="36" fillId="0" borderId="0" xfId="28" applyFill="1" applyBorder="1"/>
    <xf numFmtId="0" fontId="35" fillId="0" borderId="0" xfId="29" applyFont="1" applyFill="1" applyBorder="1" applyAlignment="1">
      <alignment horizontal="center"/>
    </xf>
    <xf numFmtId="0" fontId="35" fillId="0" borderId="0" xfId="29" applyFont="1" applyFill="1" applyBorder="1" applyAlignment="1">
      <alignment horizontal="right" wrapText="1"/>
    </xf>
    <xf numFmtId="0" fontId="36" fillId="0" borderId="0" xfId="29" applyFill="1" applyBorder="1"/>
    <xf numFmtId="0" fontId="26" fillId="0" borderId="0" xfId="30" applyFont="1" applyFill="1" applyBorder="1" applyAlignment="1">
      <alignment horizontal="right" wrapText="1"/>
    </xf>
    <xf numFmtId="0" fontId="5" fillId="0" borderId="0" xfId="30" applyFill="1" applyBorder="1"/>
    <xf numFmtId="0" fontId="26" fillId="0" borderId="0" xfId="30" applyFont="1" applyFill="1" applyBorder="1" applyAlignment="1">
      <alignment horizontal="center"/>
    </xf>
    <xf numFmtId="0" fontId="35" fillId="0" borderId="0" xfId="23" applyFont="1" applyFill="1" applyBorder="1" applyAlignment="1">
      <alignment horizontal="center"/>
    </xf>
    <xf numFmtId="0" fontId="35" fillId="0" borderId="0" xfId="23" applyFont="1" applyFill="1" applyBorder="1" applyAlignment="1">
      <alignment horizontal="right" wrapText="1"/>
    </xf>
    <xf numFmtId="0" fontId="36" fillId="0" borderId="0" xfId="23" applyFill="1" applyBorder="1"/>
    <xf numFmtId="3" fontId="2" fillId="0" borderId="0" xfId="1" applyNumberFormat="1" applyFont="1" applyFill="1" applyBorder="1" applyAlignment="1">
      <alignment horizontal="center"/>
    </xf>
    <xf numFmtId="0" fontId="37" fillId="0" borderId="0" xfId="0" applyFont="1"/>
    <xf numFmtId="0" fontId="37" fillId="0" borderId="0" xfId="0" applyFont="1" applyAlignment="1">
      <alignment horizontal="left" vertical="top" wrapText="1" indent="1"/>
    </xf>
    <xf numFmtId="0" fontId="37" fillId="0" borderId="0" xfId="0" applyFont="1" applyAlignment="1"/>
    <xf numFmtId="0" fontId="39" fillId="0" borderId="0" xfId="0" applyFont="1"/>
    <xf numFmtId="0" fontId="40" fillId="0" borderId="0" xfId="0" applyFont="1"/>
    <xf numFmtId="0" fontId="37" fillId="0" borderId="54" xfId="0" applyFont="1" applyBorder="1" applyAlignment="1">
      <alignment vertical="top" wrapText="1"/>
    </xf>
    <xf numFmtId="0" fontId="37" fillId="0" borderId="55" xfId="0" applyFont="1" applyBorder="1" applyAlignment="1">
      <alignment horizontal="left" vertical="top" wrapText="1" indent="1"/>
    </xf>
    <xf numFmtId="0" fontId="37" fillId="0" borderId="56" xfId="0" applyFont="1" applyBorder="1" applyAlignment="1">
      <alignment horizontal="left" vertical="top" wrapText="1" indent="1"/>
    </xf>
    <xf numFmtId="3" fontId="4" fillId="0" borderId="0" xfId="33" applyNumberFormat="1" applyFont="1" applyFill="1"/>
    <xf numFmtId="3" fontId="0" fillId="10" borderId="0" xfId="0" applyNumberFormat="1" applyFill="1"/>
    <xf numFmtId="3" fontId="4" fillId="0" borderId="3" xfId="1" applyNumberFormat="1" applyFont="1" applyFill="1" applyBorder="1" applyAlignment="1">
      <alignment horizontal="center"/>
    </xf>
    <xf numFmtId="3" fontId="4" fillId="0" borderId="24" xfId="1" applyNumberFormat="1" applyFont="1" applyFill="1" applyBorder="1" applyAlignment="1">
      <alignment horizontal="center"/>
    </xf>
    <xf numFmtId="3" fontId="4" fillId="0" borderId="25" xfId="1" applyNumberFormat="1" applyFont="1" applyFill="1" applyBorder="1" applyAlignment="1">
      <alignment horizontal="center"/>
    </xf>
    <xf numFmtId="3" fontId="4" fillId="0" borderId="8" xfId="1" applyNumberFormat="1" applyFont="1" applyFill="1" applyBorder="1" applyAlignment="1">
      <alignment horizontal="center"/>
    </xf>
    <xf numFmtId="3" fontId="4" fillId="0" borderId="19" xfId="1" applyNumberFormat="1" applyFont="1" applyFill="1" applyBorder="1" applyAlignment="1">
      <alignment horizontal="center"/>
    </xf>
    <xf numFmtId="3" fontId="4" fillId="0" borderId="5" xfId="1" applyNumberFormat="1" applyFont="1" applyFill="1" applyBorder="1" applyAlignment="1">
      <alignment horizontal="center"/>
    </xf>
    <xf numFmtId="1" fontId="13" fillId="0" borderId="27" xfId="9" applyNumberFormat="1" applyFont="1" applyFill="1" applyBorder="1" applyAlignment="1">
      <alignment horizontal="center" wrapText="1"/>
    </xf>
    <xf numFmtId="0" fontId="35" fillId="0" borderId="0" xfId="25" applyFont="1" applyFill="1" applyBorder="1" applyAlignment="1">
      <alignment horizontal="center" wrapText="1"/>
    </xf>
    <xf numFmtId="0" fontId="36" fillId="0" borderId="0" xfId="25" applyFill="1" applyBorder="1" applyAlignment="1">
      <alignment horizontal="center"/>
    </xf>
    <xf numFmtId="0" fontId="35" fillId="0" borderId="0" xfId="23" applyFont="1" applyFill="1" applyBorder="1" applyAlignment="1">
      <alignment horizontal="center" wrapText="1"/>
    </xf>
    <xf numFmtId="0" fontId="36" fillId="0" borderId="0" xfId="23" applyFill="1" applyBorder="1" applyAlignment="1">
      <alignment horizontal="center"/>
    </xf>
    <xf numFmtId="0" fontId="26" fillId="0" borderId="0" xfId="21" applyFont="1" applyFill="1" applyBorder="1" applyAlignment="1">
      <alignment horizontal="right" wrapText="1"/>
    </xf>
    <xf numFmtId="3" fontId="5" fillId="0" borderId="59" xfId="10" applyNumberFormat="1" applyFont="1" applyFill="1" applyBorder="1" applyAlignment="1">
      <alignment horizontal="center"/>
    </xf>
    <xf numFmtId="3" fontId="4" fillId="0" borderId="46" xfId="1" applyNumberFormat="1" applyFont="1" applyFill="1" applyBorder="1" applyAlignment="1">
      <alignment horizontal="center"/>
    </xf>
    <xf numFmtId="3" fontId="4" fillId="0" borderId="34" xfId="1" applyNumberFormat="1" applyFont="1" applyFill="1" applyBorder="1" applyAlignment="1">
      <alignment horizontal="center"/>
    </xf>
    <xf numFmtId="165" fontId="0" fillId="0" borderId="0" xfId="0" applyNumberFormat="1" applyFill="1"/>
    <xf numFmtId="0" fontId="0" fillId="0" borderId="0" xfId="0"/>
    <xf numFmtId="0" fontId="44" fillId="0" borderId="0" xfId="45" applyFont="1" applyFill="1" applyBorder="1" applyAlignment="1">
      <alignment horizontal="right" wrapText="1"/>
    </xf>
    <xf numFmtId="0" fontId="44" fillId="0" borderId="0" xfId="45" applyFont="1" applyFill="1" applyBorder="1" applyAlignment="1">
      <alignment horizontal="center"/>
    </xf>
    <xf numFmtId="0" fontId="45" fillId="0" borderId="0" xfId="45" applyFill="1" applyBorder="1"/>
    <xf numFmtId="0" fontId="44" fillId="0" borderId="0" xfId="46" applyFont="1" applyFill="1" applyBorder="1" applyAlignment="1">
      <alignment horizontal="right" wrapText="1"/>
    </xf>
    <xf numFmtId="0" fontId="44" fillId="0" borderId="0" xfId="46" applyFont="1" applyFill="1" applyBorder="1" applyAlignment="1">
      <alignment horizontal="center"/>
    </xf>
    <xf numFmtId="0" fontId="45" fillId="0" borderId="0" xfId="46" applyFill="1" applyBorder="1"/>
    <xf numFmtId="3" fontId="4" fillId="0" borderId="0" xfId="0" applyNumberFormat="1" applyFont="1" applyFill="1" applyBorder="1"/>
    <xf numFmtId="0" fontId="44" fillId="0" borderId="0" xfId="47" applyFont="1" applyFill="1" applyBorder="1" applyAlignment="1">
      <alignment horizontal="right" wrapText="1"/>
    </xf>
    <xf numFmtId="0" fontId="44" fillId="0" borderId="0" xfId="47" applyFont="1" applyFill="1" applyBorder="1" applyAlignment="1">
      <alignment horizontal="center"/>
    </xf>
    <xf numFmtId="0" fontId="45" fillId="0" borderId="0" xfId="47" applyFill="1" applyBorder="1"/>
    <xf numFmtId="164" fontId="0" fillId="0" borderId="0" xfId="1" applyNumberFormat="1" applyFont="1" applyFill="1"/>
    <xf numFmtId="165" fontId="0" fillId="0" borderId="0" xfId="42" applyNumberFormat="1" applyFont="1" applyFill="1" applyBorder="1"/>
    <xf numFmtId="0" fontId="1" fillId="0" borderId="0" xfId="0" applyFont="1" applyFill="1" applyBorder="1" applyAlignment="1">
      <alignment horizontal="center"/>
    </xf>
    <xf numFmtId="0" fontId="44" fillId="0" borderId="0" xfId="48" applyFont="1" applyFill="1" applyBorder="1" applyAlignment="1">
      <alignment horizontal="center"/>
    </xf>
    <xf numFmtId="0" fontId="44" fillId="0" borderId="0" xfId="48" applyFont="1" applyFill="1" applyBorder="1" applyAlignment="1">
      <alignment horizontal="right" wrapText="1"/>
    </xf>
    <xf numFmtId="0" fontId="45" fillId="0" borderId="0" xfId="48" applyFill="1" applyBorder="1"/>
    <xf numFmtId="0" fontId="4" fillId="0" borderId="19" xfId="1" applyNumberFormat="1" applyFont="1" applyFill="1" applyBorder="1" applyAlignment="1">
      <alignment horizontal="center" wrapText="1"/>
    </xf>
    <xf numFmtId="0" fontId="44" fillId="0" borderId="0" xfId="49" applyFont="1" applyFill="1" applyBorder="1" applyAlignment="1">
      <alignment horizontal="right" wrapText="1"/>
    </xf>
    <xf numFmtId="0" fontId="44" fillId="0" borderId="0" xfId="49" applyFont="1" applyFill="1" applyBorder="1" applyAlignment="1">
      <alignment horizontal="center"/>
    </xf>
    <xf numFmtId="0" fontId="45" fillId="0" borderId="0" xfId="49" applyFill="1" applyBorder="1"/>
    <xf numFmtId="0" fontId="42" fillId="0" borderId="0" xfId="44" applyFont="1" applyFill="1" applyBorder="1" applyAlignment="1">
      <alignment horizontal="right" wrapText="1"/>
    </xf>
    <xf numFmtId="3" fontId="5" fillId="0" borderId="0" xfId="14" applyNumberFormat="1" applyFont="1" applyFill="1" applyBorder="1" applyAlignment="1">
      <alignment horizontal="center" wrapText="1"/>
    </xf>
    <xf numFmtId="0" fontId="44" fillId="0" borderId="0" xfId="55" applyFont="1" applyFill="1" applyBorder="1" applyAlignment="1">
      <alignment horizontal="right" wrapText="1"/>
    </xf>
    <xf numFmtId="0" fontId="42" fillId="0" borderId="0" xfId="44" applyFont="1" applyFill="1" applyBorder="1" applyAlignment="1">
      <alignment horizontal="center"/>
    </xf>
    <xf numFmtId="0" fontId="5" fillId="0" borderId="0" xfId="21" applyFont="1" applyFill="1" applyBorder="1"/>
    <xf numFmtId="0" fontId="41" fillId="0" borderId="0" xfId="44" applyFill="1" applyBorder="1"/>
    <xf numFmtId="0" fontId="44" fillId="0" borderId="0" xfId="55" applyFont="1" applyFill="1" applyBorder="1" applyAlignment="1">
      <alignment horizontal="center"/>
    </xf>
    <xf numFmtId="0" fontId="45" fillId="0" borderId="0" xfId="55" applyFill="1" applyBorder="1"/>
    <xf numFmtId="0" fontId="44" fillId="0" borderId="0" xfId="50" applyFont="1" applyFill="1" applyBorder="1" applyAlignment="1">
      <alignment horizontal="right" wrapText="1"/>
    </xf>
    <xf numFmtId="0" fontId="44" fillId="0" borderId="0" xfId="50" applyFont="1" applyFill="1" applyBorder="1" applyAlignment="1">
      <alignment horizontal="center"/>
    </xf>
    <xf numFmtId="0" fontId="45" fillId="0" borderId="0" xfId="50" applyFill="1" applyBorder="1"/>
    <xf numFmtId="0" fontId="44" fillId="0" borderId="0" xfId="52" applyFont="1" applyFill="1" applyBorder="1" applyAlignment="1">
      <alignment horizontal="right" wrapText="1"/>
    </xf>
    <xf numFmtId="0" fontId="44" fillId="0" borderId="0" xfId="52" applyFont="1" applyFill="1" applyBorder="1" applyAlignment="1">
      <alignment horizontal="center"/>
    </xf>
    <xf numFmtId="0" fontId="45" fillId="0" borderId="0" xfId="52" applyFill="1" applyBorder="1"/>
    <xf numFmtId="0" fontId="44" fillId="0" borderId="0" xfId="51" applyFont="1" applyFill="1" applyBorder="1" applyAlignment="1">
      <alignment horizontal="right" wrapText="1"/>
    </xf>
    <xf numFmtId="0" fontId="44" fillId="0" borderId="0" xfId="51" applyFont="1" applyFill="1" applyBorder="1" applyAlignment="1">
      <alignment horizontal="center"/>
    </xf>
    <xf numFmtId="0" fontId="45" fillId="0" borderId="0" xfId="51" applyFill="1" applyBorder="1"/>
    <xf numFmtId="0" fontId="5" fillId="0" borderId="7" xfId="26" applyFont="1" applyFill="1" applyBorder="1" applyAlignment="1">
      <alignment horizontal="center" wrapText="1"/>
    </xf>
    <xf numFmtId="0" fontId="44" fillId="0" borderId="0" xfId="53" applyFont="1" applyFill="1" applyBorder="1" applyAlignment="1">
      <alignment horizontal="right" wrapText="1"/>
    </xf>
    <xf numFmtId="0" fontId="44" fillId="0" borderId="0" xfId="53" applyFont="1" applyFill="1" applyBorder="1" applyAlignment="1">
      <alignment horizontal="center"/>
    </xf>
    <xf numFmtId="0" fontId="45" fillId="0" borderId="0" xfId="53" applyFill="1" applyBorder="1"/>
    <xf numFmtId="164" fontId="0" fillId="0" borderId="0" xfId="1" applyNumberFormat="1" applyFont="1"/>
    <xf numFmtId="0" fontId="1" fillId="0" borderId="0" xfId="0" applyFont="1" applyAlignment="1">
      <alignment wrapText="1"/>
    </xf>
    <xf numFmtId="0" fontId="26" fillId="0" borderId="7" xfId="31" applyFont="1" applyFill="1" applyBorder="1" applyAlignment="1">
      <alignment horizontal="center" wrapText="1"/>
    </xf>
    <xf numFmtId="3" fontId="1" fillId="0" borderId="24" xfId="1" applyNumberFormat="1" applyFont="1" applyFill="1" applyBorder="1" applyAlignment="1">
      <alignment horizontal="center" wrapText="1"/>
    </xf>
    <xf numFmtId="3" fontId="1" fillId="0" borderId="25" xfId="1" applyNumberFormat="1" applyFont="1" applyFill="1" applyBorder="1" applyAlignment="1">
      <alignment horizontal="center" wrapText="1"/>
    </xf>
    <xf numFmtId="0" fontId="1" fillId="0" borderId="0" xfId="0" applyFont="1" applyAlignment="1">
      <alignment horizontal="right"/>
    </xf>
    <xf numFmtId="3" fontId="1" fillId="0" borderId="19" xfId="1" applyNumberFormat="1" applyFont="1" applyFill="1" applyBorder="1" applyAlignment="1">
      <alignment horizontal="center" wrapText="1"/>
    </xf>
    <xf numFmtId="3" fontId="1" fillId="0" borderId="3" xfId="1" applyNumberFormat="1" applyFont="1" applyFill="1" applyBorder="1" applyAlignment="1">
      <alignment horizontal="center" wrapText="1"/>
    </xf>
    <xf numFmtId="3" fontId="1" fillId="0" borderId="23" xfId="1" applyNumberFormat="1" applyFont="1" applyFill="1" applyBorder="1" applyAlignment="1">
      <alignment horizontal="center" wrapText="1"/>
    </xf>
    <xf numFmtId="3" fontId="1" fillId="0" borderId="22" xfId="1" applyNumberFormat="1" applyFont="1" applyFill="1" applyBorder="1" applyAlignment="1">
      <alignment horizontal="center" wrapText="1"/>
    </xf>
    <xf numFmtId="165" fontId="1" fillId="0" borderId="9" xfId="42" applyNumberFormat="1" applyFont="1" applyFill="1" applyBorder="1" applyAlignment="1">
      <alignment horizontal="center"/>
    </xf>
    <xf numFmtId="3" fontId="1" fillId="0" borderId="0" xfId="1" applyNumberFormat="1" applyFont="1" applyFill="1" applyBorder="1" applyAlignment="1">
      <alignment horizontal="center"/>
    </xf>
    <xf numFmtId="0" fontId="5" fillId="0" borderId="0" xfId="11" applyFont="1" applyFill="1" applyBorder="1" applyAlignment="1">
      <alignment horizontal="right" wrapText="1"/>
    </xf>
    <xf numFmtId="0" fontId="1" fillId="0" borderId="0" xfId="0" applyFont="1" applyFill="1" applyBorder="1" applyAlignment="1">
      <alignment wrapText="1"/>
    </xf>
    <xf numFmtId="0" fontId="0" fillId="0" borderId="0" xfId="0"/>
    <xf numFmtId="3" fontId="1" fillId="0" borderId="0" xfId="0" applyNumberFormat="1" applyFont="1" applyFill="1" applyBorder="1"/>
    <xf numFmtId="0" fontId="26" fillId="0" borderId="0" xfId="39" applyFont="1" applyFill="1" applyBorder="1" applyAlignment="1">
      <alignment horizontal="center"/>
    </xf>
    <xf numFmtId="0" fontId="26" fillId="0" borderId="0" xfId="39" applyFont="1" applyFill="1" applyBorder="1" applyAlignment="1">
      <alignment horizontal="right" wrapText="1"/>
    </xf>
    <xf numFmtId="0" fontId="5" fillId="0" borderId="0" xfId="39" applyFont="1" applyFill="1" applyBorder="1"/>
    <xf numFmtId="0" fontId="26" fillId="0" borderId="0" xfId="54" applyFont="1" applyFill="1" applyBorder="1" applyAlignment="1">
      <alignment horizontal="center"/>
    </xf>
    <xf numFmtId="0" fontId="26" fillId="0" borderId="0" xfId="54" applyFont="1" applyFill="1" applyBorder="1" applyAlignment="1">
      <alignment horizontal="right" wrapText="1"/>
    </xf>
    <xf numFmtId="0" fontId="5" fillId="0" borderId="0" xfId="54" applyFont="1" applyFill="1" applyBorder="1"/>
    <xf numFmtId="0" fontId="1" fillId="0" borderId="0" xfId="0" applyFont="1" applyAlignment="1">
      <alignment horizontal="center" wrapText="1"/>
    </xf>
    <xf numFmtId="3" fontId="4" fillId="0" borderId="39" xfId="1" applyNumberFormat="1" applyFont="1" applyFill="1" applyBorder="1" applyAlignment="1">
      <alignment horizontal="center"/>
    </xf>
    <xf numFmtId="3" fontId="4" fillId="0" borderId="40" xfId="1" applyNumberFormat="1" applyFont="1" applyFill="1" applyBorder="1" applyAlignment="1">
      <alignment horizontal="center"/>
    </xf>
    <xf numFmtId="3" fontId="4" fillId="0" borderId="48" xfId="1" applyNumberFormat="1" applyFont="1" applyFill="1" applyBorder="1" applyAlignment="1">
      <alignment horizontal="center"/>
    </xf>
    <xf numFmtId="3" fontId="4" fillId="0" borderId="7" xfId="1" applyNumberFormat="1" applyFont="1" applyFill="1" applyBorder="1" applyAlignment="1">
      <alignment horizontal="center"/>
    </xf>
    <xf numFmtId="3" fontId="4" fillId="0" borderId="20" xfId="1" applyNumberFormat="1" applyFont="1" applyFill="1" applyBorder="1" applyAlignment="1">
      <alignment horizontal="center"/>
    </xf>
    <xf numFmtId="3" fontId="4" fillId="0" borderId="12" xfId="1" applyNumberFormat="1" applyFont="1" applyFill="1" applyBorder="1" applyAlignment="1">
      <alignment horizontal="center"/>
    </xf>
    <xf numFmtId="3" fontId="4" fillId="0" borderId="21" xfId="1" applyNumberFormat="1" applyFont="1" applyFill="1" applyBorder="1" applyAlignment="1">
      <alignment horizontal="center"/>
    </xf>
    <xf numFmtId="3" fontId="4" fillId="0" borderId="37" xfId="1" applyNumberFormat="1" applyFont="1" applyFill="1" applyBorder="1" applyAlignment="1">
      <alignment horizontal="center"/>
    </xf>
    <xf numFmtId="3" fontId="4" fillId="0" borderId="47" xfId="1" applyNumberFormat="1" applyFont="1" applyFill="1" applyBorder="1" applyAlignment="1">
      <alignment horizontal="center"/>
    </xf>
    <xf numFmtId="3" fontId="4" fillId="0" borderId="11" xfId="1" applyNumberFormat="1" applyFont="1" applyFill="1" applyBorder="1" applyAlignment="1">
      <alignment horizontal="center"/>
    </xf>
    <xf numFmtId="3" fontId="13" fillId="0" borderId="20" xfId="10" applyNumberFormat="1" applyFont="1" applyFill="1" applyBorder="1" applyAlignment="1">
      <alignment horizontal="center"/>
    </xf>
    <xf numFmtId="3" fontId="13" fillId="0" borderId="12" xfId="10" applyNumberFormat="1" applyFont="1" applyFill="1" applyBorder="1" applyAlignment="1">
      <alignment horizontal="center" wrapText="1"/>
    </xf>
    <xf numFmtId="14" fontId="4" fillId="0" borderId="0" xfId="0" applyNumberFormat="1" applyFont="1" applyFill="1"/>
    <xf numFmtId="0" fontId="35" fillId="0" borderId="11" xfId="25" applyFont="1" applyFill="1" applyBorder="1" applyAlignment="1">
      <alignment horizontal="center" wrapText="1"/>
    </xf>
    <xf numFmtId="3"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26" fillId="0" borderId="11" xfId="31" applyFont="1" applyFill="1" applyBorder="1" applyAlignment="1">
      <alignment horizontal="center" wrapText="1"/>
    </xf>
    <xf numFmtId="0" fontId="5" fillId="0" borderId="27" xfId="13" applyFont="1" applyFill="1" applyBorder="1" applyAlignment="1">
      <alignment horizontal="center" wrapText="1"/>
    </xf>
    <xf numFmtId="3" fontId="41" fillId="0" borderId="0" xfId="44" applyNumberFormat="1" applyFill="1" applyBorder="1"/>
    <xf numFmtId="0" fontId="0" fillId="0" borderId="3" xfId="0" applyBorder="1" applyAlignment="1">
      <alignment horizontal="center"/>
    </xf>
    <xf numFmtId="0" fontId="0" fillId="0" borderId="0" xfId="0" applyAlignment="1"/>
    <xf numFmtId="166" fontId="2" fillId="0" borderId="0" xfId="42" applyNumberFormat="1" applyFont="1" applyFill="1" applyBorder="1" applyAlignment="1">
      <alignment horizontal="center"/>
    </xf>
    <xf numFmtId="3" fontId="44" fillId="0" borderId="0" xfId="49" applyNumberFormat="1" applyFont="1" applyFill="1" applyBorder="1" applyAlignment="1">
      <alignment horizontal="center"/>
    </xf>
    <xf numFmtId="3" fontId="44" fillId="0" borderId="0" xfId="51" applyNumberFormat="1" applyFont="1" applyFill="1" applyBorder="1" applyAlignment="1">
      <alignment horizontal="right" wrapText="1"/>
    </xf>
    <xf numFmtId="0" fontId="1" fillId="0" borderId="0" xfId="0" applyFont="1" applyAlignment="1">
      <alignment horizontal="left"/>
    </xf>
    <xf numFmtId="0" fontId="23" fillId="0" borderId="29" xfId="32" applyFont="1" applyFill="1" applyBorder="1" applyAlignment="1">
      <alignment horizontal="center" wrapText="1"/>
    </xf>
    <xf numFmtId="0" fontId="23" fillId="0" borderId="15" xfId="32" applyFont="1" applyFill="1" applyBorder="1" applyAlignment="1">
      <alignment horizontal="center"/>
    </xf>
    <xf numFmtId="3" fontId="23" fillId="0" borderId="10" xfId="32" applyNumberFormat="1" applyFont="1" applyFill="1" applyBorder="1" applyAlignment="1">
      <alignment horizontal="center" wrapText="1"/>
    </xf>
    <xf numFmtId="0" fontId="1" fillId="0" borderId="30" xfId="0" applyFont="1" applyBorder="1" applyAlignment="1">
      <alignment horizontal="center"/>
    </xf>
    <xf numFmtId="0" fontId="1" fillId="0" borderId="19" xfId="0" applyFont="1" applyBorder="1" applyAlignment="1">
      <alignment horizontal="center"/>
    </xf>
    <xf numFmtId="0" fontId="1" fillId="0" borderId="23" xfId="0" applyFont="1" applyBorder="1" applyAlignment="1">
      <alignment horizontal="center"/>
    </xf>
    <xf numFmtId="0" fontId="23" fillId="0" borderId="15" xfId="32" applyFont="1" applyFill="1" applyBorder="1" applyAlignment="1">
      <alignment horizontal="center" wrapText="1"/>
    </xf>
    <xf numFmtId="0" fontId="0" fillId="0" borderId="22" xfId="0" applyBorder="1" applyAlignment="1">
      <alignment horizontal="center"/>
    </xf>
    <xf numFmtId="0" fontId="0" fillId="0" borderId="32" xfId="0" applyFill="1" applyBorder="1" applyAlignment="1">
      <alignment horizontal="center"/>
    </xf>
    <xf numFmtId="0" fontId="0" fillId="0" borderId="5" xfId="0" applyFill="1" applyBorder="1" applyAlignment="1">
      <alignment horizontal="center"/>
    </xf>
    <xf numFmtId="0" fontId="0" fillId="0" borderId="9" xfId="0" applyFill="1" applyBorder="1" applyAlignment="1">
      <alignment horizontal="center"/>
    </xf>
    <xf numFmtId="165" fontId="41" fillId="0" borderId="0" xfId="44" applyNumberFormat="1" applyFill="1" applyBorder="1"/>
    <xf numFmtId="0" fontId="5" fillId="0" borderId="0" xfId="44" applyFont="1" applyFill="1" applyBorder="1"/>
    <xf numFmtId="0" fontId="26" fillId="0" borderId="0" xfId="44" applyFont="1" applyFill="1" applyBorder="1" applyAlignment="1">
      <alignment horizontal="right" wrapText="1"/>
    </xf>
    <xf numFmtId="3" fontId="44" fillId="0" borderId="0" xfId="47" applyNumberFormat="1" applyFont="1" applyFill="1" applyBorder="1" applyAlignment="1">
      <alignment horizontal="center"/>
    </xf>
    <xf numFmtId="3" fontId="45" fillId="0" borderId="0" xfId="47" applyNumberFormat="1" applyFill="1" applyBorder="1"/>
    <xf numFmtId="3" fontId="44" fillId="0" borderId="0" xfId="45" applyNumberFormat="1" applyFont="1" applyFill="1" applyBorder="1" applyAlignment="1">
      <alignment horizontal="center"/>
    </xf>
    <xf numFmtId="10" fontId="44" fillId="0" borderId="0" xfId="45" applyNumberFormat="1" applyFont="1" applyFill="1" applyBorder="1" applyAlignment="1">
      <alignment horizontal="center"/>
    </xf>
    <xf numFmtId="3" fontId="45" fillId="0" borderId="0" xfId="45" applyNumberFormat="1" applyFill="1" applyBorder="1"/>
    <xf numFmtId="3" fontId="44" fillId="0" borderId="0" xfId="45" applyNumberFormat="1" applyFont="1" applyFill="1" applyBorder="1" applyAlignment="1">
      <alignment horizontal="right" wrapText="1"/>
    </xf>
    <xf numFmtId="10" fontId="45" fillId="0" borderId="0" xfId="45" applyNumberFormat="1" applyFill="1" applyBorder="1"/>
    <xf numFmtId="10" fontId="44" fillId="0" borderId="0" xfId="45" applyNumberFormat="1" applyFont="1" applyFill="1" applyBorder="1" applyAlignment="1">
      <alignment horizontal="right" wrapText="1"/>
    </xf>
    <xf numFmtId="3" fontId="46" fillId="11" borderId="0" xfId="0" applyNumberFormat="1" applyFont="1" applyFill="1"/>
    <xf numFmtId="0" fontId="47" fillId="0" borderId="0" xfId="56" applyFont="1" applyFill="1" applyBorder="1" applyAlignment="1">
      <alignment horizontal="center"/>
    </xf>
    <xf numFmtId="0" fontId="47" fillId="0" borderId="0" xfId="56" applyFont="1" applyFill="1" applyBorder="1" applyAlignment="1">
      <alignment horizontal="right" wrapText="1"/>
    </xf>
    <xf numFmtId="0" fontId="47" fillId="0" borderId="0" xfId="56" applyFont="1" applyFill="1" applyBorder="1" applyAlignment="1">
      <alignment wrapText="1"/>
    </xf>
    <xf numFmtId="0" fontId="1" fillId="0" borderId="0" xfId="0" applyFont="1" applyFill="1" applyAlignment="1">
      <alignment vertical="top" wrapText="1"/>
    </xf>
    <xf numFmtId="0" fontId="5" fillId="0" borderId="0" xfId="11" applyFont="1" applyFill="1" applyBorder="1" applyAlignment="1">
      <alignment horizontal="center" wrapText="1"/>
    </xf>
    <xf numFmtId="3" fontId="1" fillId="0" borderId="0" xfId="0" applyNumberFormat="1" applyFont="1" applyFill="1"/>
    <xf numFmtId="3" fontId="46" fillId="0" borderId="0" xfId="0" applyNumberFormat="1" applyFont="1" applyFill="1"/>
    <xf numFmtId="3" fontId="1" fillId="10" borderId="0" xfId="0" applyNumberFormat="1" applyFont="1" applyFill="1"/>
    <xf numFmtId="165" fontId="0" fillId="10" borderId="0" xfId="42" applyNumberFormat="1" applyFont="1" applyFill="1"/>
    <xf numFmtId="3" fontId="4" fillId="0" borderId="0" xfId="33" applyNumberFormat="1" applyFont="1" applyFill="1" applyBorder="1"/>
    <xf numFmtId="165" fontId="1" fillId="11" borderId="0" xfId="42" applyNumberFormat="1" applyFont="1" applyFill="1"/>
    <xf numFmtId="164" fontId="0" fillId="10" borderId="0" xfId="1" applyNumberFormat="1" applyFont="1" applyFill="1"/>
    <xf numFmtId="10" fontId="0" fillId="10" borderId="0" xfId="42" applyNumberFormat="1" applyFont="1" applyFill="1"/>
    <xf numFmtId="0" fontId="38" fillId="0" borderId="0" xfId="0" applyFont="1" applyAlignment="1">
      <alignment vertical="center"/>
    </xf>
    <xf numFmtId="0" fontId="50" fillId="0" borderId="0" xfId="0" applyFont="1" applyAlignment="1">
      <alignment horizontal="left" vertical="center"/>
    </xf>
    <xf numFmtId="0" fontId="38" fillId="0" borderId="0" xfId="0" applyFont="1" applyAlignment="1">
      <alignment horizontal="left" vertical="center"/>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51" fillId="0" borderId="0" xfId="0" applyFont="1" applyAlignment="1">
      <alignment vertical="center" wrapText="1"/>
    </xf>
    <xf numFmtId="14" fontId="52" fillId="0" borderId="0" xfId="0" applyNumberFormat="1" applyFont="1" applyAlignment="1">
      <alignment vertical="center" wrapText="1"/>
    </xf>
    <xf numFmtId="3" fontId="49" fillId="0" borderId="0" xfId="0" applyNumberFormat="1" applyFont="1" applyAlignment="1">
      <alignment horizontal="center" vertical="center" wrapText="1"/>
    </xf>
    <xf numFmtId="14" fontId="52" fillId="0" borderId="65" xfId="0" applyNumberFormat="1" applyFont="1" applyBorder="1" applyAlignment="1">
      <alignment vertical="center" wrapText="1"/>
    </xf>
    <xf numFmtId="3" fontId="49" fillId="0" borderId="65" xfId="0" applyNumberFormat="1" applyFont="1" applyBorder="1" applyAlignment="1">
      <alignment horizontal="center" vertical="center" wrapText="1"/>
    </xf>
    <xf numFmtId="0" fontId="53" fillId="0" borderId="64" xfId="0" applyFont="1" applyBorder="1" applyAlignment="1">
      <alignment vertical="center" wrapText="1"/>
    </xf>
    <xf numFmtId="3" fontId="54" fillId="0" borderId="64" xfId="0" applyNumberFormat="1" applyFont="1" applyBorder="1" applyAlignment="1">
      <alignment horizontal="center" vertical="center" wrapText="1"/>
    </xf>
    <xf numFmtId="0" fontId="38" fillId="0" borderId="63" xfId="0" applyFont="1" applyBorder="1" applyAlignment="1">
      <alignment vertical="center" wrapText="1"/>
    </xf>
    <xf numFmtId="0" fontId="49" fillId="0" borderId="63" xfId="0" applyFont="1" applyBorder="1" applyAlignment="1">
      <alignment horizontal="right" vertical="center" wrapText="1"/>
    </xf>
    <xf numFmtId="0" fontId="38" fillId="0" borderId="0" xfId="0" applyFont="1" applyAlignment="1">
      <alignment vertical="center" wrapText="1"/>
    </xf>
    <xf numFmtId="3" fontId="49" fillId="0" borderId="0" xfId="0" applyNumberFormat="1" applyFont="1" applyAlignment="1">
      <alignment horizontal="right" vertical="center" wrapText="1"/>
    </xf>
    <xf numFmtId="0" fontId="38" fillId="0" borderId="65" xfId="0" applyFont="1" applyBorder="1" applyAlignment="1">
      <alignment vertical="center" wrapText="1"/>
    </xf>
    <xf numFmtId="3" fontId="49" fillId="0" borderId="65" xfId="0" applyNumberFormat="1" applyFont="1" applyBorder="1" applyAlignment="1">
      <alignment horizontal="right" vertical="center" wrapText="1"/>
    </xf>
    <xf numFmtId="0" fontId="38" fillId="0" borderId="64" xfId="0" applyFont="1" applyBorder="1" applyAlignment="1">
      <alignment vertical="center" wrapText="1"/>
    </xf>
    <xf numFmtId="10" fontId="49" fillId="0" borderId="64" xfId="0" applyNumberFormat="1" applyFont="1" applyBorder="1" applyAlignment="1">
      <alignment horizontal="right" vertical="center" wrapText="1"/>
    </xf>
    <xf numFmtId="0" fontId="0" fillId="10" borderId="0" xfId="0" applyFill="1"/>
    <xf numFmtId="165" fontId="49" fillId="0" borderId="0" xfId="0" applyNumberFormat="1" applyFont="1" applyAlignment="1">
      <alignment horizontal="center" vertical="center" wrapText="1"/>
    </xf>
    <xf numFmtId="165" fontId="49" fillId="0" borderId="65" xfId="0" applyNumberFormat="1" applyFont="1" applyBorder="1" applyAlignment="1">
      <alignment horizontal="center" vertical="center" wrapText="1"/>
    </xf>
    <xf numFmtId="165" fontId="54" fillId="0" borderId="64" xfId="0" applyNumberFormat="1" applyFont="1" applyBorder="1" applyAlignment="1">
      <alignment horizontal="center" vertical="center" wrapText="1"/>
    </xf>
    <xf numFmtId="3" fontId="54" fillId="11" borderId="64" xfId="0" applyNumberFormat="1" applyFont="1" applyFill="1" applyBorder="1" applyAlignment="1">
      <alignment horizontal="center" vertical="center" wrapText="1"/>
    </xf>
    <xf numFmtId="3" fontId="55" fillId="0" borderId="0" xfId="0" applyNumberFormat="1" applyFont="1"/>
    <xf numFmtId="0" fontId="1" fillId="0" borderId="0" xfId="0" applyFont="1" applyAlignment="1"/>
    <xf numFmtId="0" fontId="51" fillId="0" borderId="0" xfId="0" applyFont="1" applyAlignment="1">
      <alignment vertical="center"/>
    </xf>
    <xf numFmtId="3" fontId="49" fillId="0" borderId="0" xfId="0" applyNumberFormat="1" applyFont="1"/>
    <xf numFmtId="17" fontId="0" fillId="0" borderId="0" xfId="0" applyNumberFormat="1"/>
    <xf numFmtId="1" fontId="5" fillId="0" borderId="27" xfId="9" applyNumberFormat="1" applyFont="1" applyFill="1" applyBorder="1" applyAlignment="1">
      <alignment horizontal="center" wrapText="1"/>
    </xf>
    <xf numFmtId="3" fontId="1" fillId="0" borderId="24" xfId="1" applyNumberFormat="1" applyFont="1" applyFill="1" applyBorder="1" applyAlignment="1">
      <alignment horizontal="center"/>
    </xf>
    <xf numFmtId="3" fontId="1" fillId="0" borderId="25" xfId="1" applyNumberFormat="1" applyFont="1" applyFill="1" applyBorder="1" applyAlignment="1">
      <alignment horizontal="center"/>
    </xf>
    <xf numFmtId="3" fontId="1" fillId="0" borderId="8" xfId="1" applyNumberFormat="1" applyFont="1" applyFill="1" applyBorder="1" applyAlignment="1">
      <alignment horizontal="center"/>
    </xf>
    <xf numFmtId="3" fontId="1" fillId="0" borderId="46" xfId="1" applyNumberFormat="1" applyFont="1" applyFill="1" applyBorder="1" applyAlignment="1">
      <alignment horizontal="center"/>
    </xf>
    <xf numFmtId="3" fontId="1" fillId="0" borderId="39" xfId="1" applyNumberFormat="1" applyFont="1" applyFill="1" applyBorder="1" applyAlignment="1">
      <alignment horizontal="center"/>
    </xf>
    <xf numFmtId="3" fontId="1" fillId="0" borderId="48" xfId="1" applyNumberFormat="1" applyFont="1" applyFill="1" applyBorder="1" applyAlignment="1">
      <alignment horizontal="center"/>
    </xf>
    <xf numFmtId="1" fontId="5" fillId="0" borderId="2" xfId="9" applyNumberFormat="1" applyFont="1" applyFill="1" applyBorder="1" applyAlignment="1">
      <alignment horizontal="center" wrapText="1"/>
    </xf>
    <xf numFmtId="3" fontId="1" fillId="0" borderId="19" xfId="1" applyNumberFormat="1" applyFont="1" applyFill="1" applyBorder="1" applyAlignment="1">
      <alignment horizontal="center"/>
    </xf>
    <xf numFmtId="3" fontId="1" fillId="0" borderId="3" xfId="1" applyNumberFormat="1" applyFont="1" applyFill="1" applyBorder="1" applyAlignment="1">
      <alignment horizontal="center"/>
    </xf>
    <xf numFmtId="3" fontId="1" fillId="0" borderId="5" xfId="1" applyNumberFormat="1" applyFont="1" applyFill="1" applyBorder="1" applyAlignment="1">
      <alignment horizontal="center"/>
    </xf>
    <xf numFmtId="3" fontId="1" fillId="0" borderId="34" xfId="1" applyNumberFormat="1" applyFont="1" applyFill="1" applyBorder="1" applyAlignment="1">
      <alignment horizontal="center"/>
    </xf>
    <xf numFmtId="3" fontId="1" fillId="0" borderId="40" xfId="1" applyNumberFormat="1" applyFont="1" applyFill="1" applyBorder="1" applyAlignment="1">
      <alignment horizontal="center"/>
    </xf>
    <xf numFmtId="3" fontId="1" fillId="0" borderId="7" xfId="1" applyNumberFormat="1" applyFont="1" applyFill="1" applyBorder="1" applyAlignment="1">
      <alignment horizontal="center"/>
    </xf>
    <xf numFmtId="3" fontId="5" fillId="0" borderId="3" xfId="10" applyNumberFormat="1" applyFont="1" applyFill="1" applyBorder="1" applyAlignment="1">
      <alignment horizontal="center" wrapText="1"/>
    </xf>
    <xf numFmtId="3" fontId="5" fillId="0" borderId="3" xfId="10" applyNumberFormat="1" applyFont="1" applyFill="1" applyBorder="1" applyAlignment="1">
      <alignment horizontal="center"/>
    </xf>
    <xf numFmtId="3" fontId="1" fillId="0" borderId="20" xfId="1" applyNumberFormat="1" applyFont="1" applyFill="1" applyBorder="1" applyAlignment="1">
      <alignment horizontal="center"/>
    </xf>
    <xf numFmtId="3" fontId="1" fillId="0" borderId="12" xfId="1" applyNumberFormat="1" applyFont="1" applyFill="1" applyBorder="1" applyAlignment="1">
      <alignment horizontal="center"/>
    </xf>
    <xf numFmtId="3" fontId="1" fillId="0" borderId="21" xfId="1" applyNumberFormat="1" applyFont="1" applyFill="1" applyBorder="1" applyAlignment="1">
      <alignment horizontal="center"/>
    </xf>
    <xf numFmtId="3" fontId="1" fillId="0" borderId="37" xfId="1" applyNumberFormat="1" applyFont="1" applyFill="1" applyBorder="1" applyAlignment="1">
      <alignment horizontal="center"/>
    </xf>
    <xf numFmtId="3" fontId="1" fillId="0" borderId="47" xfId="1" applyNumberFormat="1" applyFont="1" applyFill="1" applyBorder="1" applyAlignment="1">
      <alignment horizontal="center"/>
    </xf>
    <xf numFmtId="3" fontId="1" fillId="0" borderId="11" xfId="1" applyNumberFormat="1" applyFont="1" applyFill="1" applyBorder="1" applyAlignment="1">
      <alignment horizontal="center"/>
    </xf>
    <xf numFmtId="0" fontId="11" fillId="0" borderId="0" xfId="3" applyAlignment="1" applyProtection="1">
      <alignment wrapText="1"/>
    </xf>
    <xf numFmtId="0" fontId="56" fillId="0" borderId="0" xfId="0" applyFont="1" applyFill="1"/>
    <xf numFmtId="0" fontId="0" fillId="0" borderId="0" xfId="0" applyBorder="1" applyAlignment="1">
      <alignment horizontal="center"/>
    </xf>
    <xf numFmtId="0" fontId="0" fillId="0" borderId="0" xfId="0" applyAlignment="1">
      <alignment horizontal="center"/>
    </xf>
    <xf numFmtId="0" fontId="11" fillId="0" borderId="0" xfId="3" applyAlignment="1" applyProtection="1">
      <alignment wrapText="1"/>
    </xf>
    <xf numFmtId="0" fontId="4" fillId="0" borderId="0" xfId="0" applyFont="1" applyAlignment="1">
      <alignment horizontal="center" wrapText="1"/>
    </xf>
    <xf numFmtId="0" fontId="52" fillId="0" borderId="63" xfId="0" applyFont="1" applyBorder="1" applyAlignment="1">
      <alignment vertical="center" wrapText="1"/>
    </xf>
    <xf numFmtId="0" fontId="52" fillId="0" borderId="64" xfId="0" applyFont="1" applyBorder="1" applyAlignment="1">
      <alignment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2" fillId="0" borderId="48" xfId="33" applyFont="1" applyFill="1" applyBorder="1" applyAlignment="1">
      <alignment horizontal="center" wrapText="1"/>
    </xf>
    <xf numFmtId="0" fontId="2" fillId="0" borderId="50" xfId="33" applyFont="1" applyFill="1" applyBorder="1" applyAlignment="1">
      <alignment horizontal="center" wrapText="1"/>
    </xf>
    <xf numFmtId="0" fontId="2" fillId="0" borderId="52" xfId="33" applyFont="1" applyFill="1" applyBorder="1" applyAlignment="1">
      <alignment horizontal="center" vertical="center" wrapText="1"/>
    </xf>
    <xf numFmtId="0" fontId="2" fillId="0" borderId="60" xfId="33" applyFont="1" applyFill="1" applyBorder="1" applyAlignment="1">
      <alignment horizontal="center" vertical="center" wrapText="1"/>
    </xf>
    <xf numFmtId="0" fontId="2" fillId="0" borderId="24" xfId="33" applyFont="1" applyFill="1" applyBorder="1" applyAlignment="1">
      <alignment horizontal="center"/>
    </xf>
    <xf numFmtId="0" fontId="2" fillId="0" borderId="25" xfId="33" applyFont="1" applyFill="1" applyBorder="1" applyAlignment="1">
      <alignment horizontal="center"/>
    </xf>
    <xf numFmtId="0" fontId="2" fillId="0" borderId="8" xfId="33" applyFont="1" applyFill="1" applyBorder="1" applyAlignment="1">
      <alignment horizontal="center"/>
    </xf>
    <xf numFmtId="0" fontId="2" fillId="0" borderId="49" xfId="33" applyFont="1" applyFill="1" applyBorder="1" applyAlignment="1">
      <alignment horizontal="center"/>
    </xf>
    <xf numFmtId="0" fontId="2" fillId="0" borderId="57" xfId="33" applyFont="1" applyFill="1" applyBorder="1" applyAlignment="1">
      <alignment horizontal="center"/>
    </xf>
    <xf numFmtId="0" fontId="1" fillId="0" borderId="0" xfId="33" applyFont="1" applyFill="1" applyAlignment="1">
      <alignment horizontal="left" vertical="top" wrapText="1"/>
    </xf>
    <xf numFmtId="0" fontId="2" fillId="0" borderId="0" xfId="33" applyFont="1" applyFill="1" applyAlignment="1">
      <alignment horizontal="left" vertical="top" wrapText="1"/>
    </xf>
    <xf numFmtId="0" fontId="1" fillId="0" borderId="0" xfId="0" applyFont="1" applyFill="1" applyAlignment="1">
      <alignment horizontal="left" wrapText="1"/>
    </xf>
    <xf numFmtId="0" fontId="2" fillId="0" borderId="54" xfId="0" applyFont="1" applyFill="1" applyBorder="1" applyAlignment="1">
      <alignment horizontal="center" wrapText="1"/>
    </xf>
    <xf numFmtId="0" fontId="2" fillId="0" borderId="56"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58" xfId="0" applyFont="1" applyFill="1" applyBorder="1" applyAlignment="1">
      <alignment horizontal="center" vertical="top" wrapText="1"/>
    </xf>
    <xf numFmtId="0" fontId="2" fillId="0" borderId="51" xfId="0" applyFont="1" applyFill="1" applyBorder="1" applyAlignment="1">
      <alignment horizontal="center" vertical="top" wrapText="1"/>
    </xf>
    <xf numFmtId="0" fontId="0" fillId="0" borderId="3" xfId="0" applyBorder="1" applyAlignment="1">
      <alignment horizontal="center"/>
    </xf>
    <xf numFmtId="0" fontId="1" fillId="0" borderId="0" xfId="33" applyFont="1" applyFill="1" applyAlignment="1">
      <alignment horizontal="left" wrapText="1"/>
    </xf>
    <xf numFmtId="0" fontId="4" fillId="0" borderId="0" xfId="33" applyFont="1" applyFill="1" applyAlignment="1">
      <alignment horizontal="left" wrapText="1"/>
    </xf>
    <xf numFmtId="0" fontId="2" fillId="0" borderId="11" xfId="33" applyFont="1" applyFill="1" applyBorder="1" applyAlignment="1">
      <alignment horizont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61" xfId="0" applyFont="1" applyFill="1" applyBorder="1" applyAlignment="1">
      <alignment horizontal="center" wrapText="1"/>
    </xf>
    <xf numFmtId="0" fontId="2" fillId="0" borderId="62" xfId="0" applyFont="1" applyFill="1" applyBorder="1" applyAlignment="1">
      <alignment horizontal="center" wrapText="1"/>
    </xf>
    <xf numFmtId="0" fontId="2" fillId="0" borderId="57" xfId="0" applyFont="1" applyFill="1" applyBorder="1" applyAlignment="1">
      <alignment horizontal="center" vertical="top" wrapText="1"/>
    </xf>
    <xf numFmtId="0" fontId="2" fillId="0" borderId="52" xfId="0" applyFont="1" applyFill="1" applyBorder="1" applyAlignment="1">
      <alignment horizontal="center" vertical="top" wrapText="1"/>
    </xf>
    <xf numFmtId="0" fontId="7" fillId="0" borderId="0" xfId="0" applyFont="1" applyFill="1" applyAlignment="1">
      <alignment horizontal="left" vertical="top" wrapText="1"/>
    </xf>
    <xf numFmtId="0" fontId="2" fillId="0" borderId="49"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48" xfId="0" applyFont="1" applyFill="1" applyBorder="1" applyAlignment="1">
      <alignment horizontal="center" wrapText="1"/>
    </xf>
    <xf numFmtId="0" fontId="2" fillId="0" borderId="50" xfId="0" applyFont="1" applyFill="1" applyBorder="1" applyAlignment="1">
      <alignment horizontal="center" wrapText="1"/>
    </xf>
    <xf numFmtId="0" fontId="9" fillId="0" borderId="0" xfId="0" applyFont="1" applyFill="1" applyAlignment="1">
      <alignment horizontal="left" wrapText="1"/>
    </xf>
    <xf numFmtId="0" fontId="6" fillId="9" borderId="24" xfId="0" applyFont="1" applyFill="1" applyBorder="1" applyAlignment="1">
      <alignment horizontal="center" vertical="top" wrapText="1"/>
    </xf>
    <xf numFmtId="0" fontId="6" fillId="9" borderId="25" xfId="0" applyFont="1" applyFill="1" applyBorder="1" applyAlignment="1">
      <alignment horizontal="center" vertical="top" wrapText="1"/>
    </xf>
    <xf numFmtId="0" fontId="6" fillId="9" borderId="8" xfId="0" applyFont="1" applyFill="1" applyBorder="1" applyAlignment="1">
      <alignment horizontal="center" vertical="top" wrapText="1"/>
    </xf>
    <xf numFmtId="0" fontId="6" fillId="9" borderId="46" xfId="0" applyFont="1" applyFill="1" applyBorder="1" applyAlignment="1">
      <alignment horizontal="center" vertical="top" wrapText="1"/>
    </xf>
    <xf numFmtId="0" fontId="6" fillId="9" borderId="48" xfId="0" applyFont="1" applyFill="1" applyBorder="1" applyAlignment="1">
      <alignment horizontal="center" wrapText="1"/>
    </xf>
    <xf numFmtId="0" fontId="6" fillId="9" borderId="50" xfId="0" applyFont="1" applyFill="1" applyBorder="1" applyAlignment="1">
      <alignment horizontal="center" wrapText="1"/>
    </xf>
    <xf numFmtId="0" fontId="6" fillId="9" borderId="39" xfId="0" applyFont="1" applyFill="1" applyBorder="1" applyAlignment="1">
      <alignment horizontal="center" vertical="top" wrapText="1"/>
    </xf>
    <xf numFmtId="0" fontId="9" fillId="0" borderId="0" xfId="0" applyFont="1" applyFill="1" applyAlignment="1">
      <alignment wrapText="1"/>
    </xf>
    <xf numFmtId="0" fontId="7" fillId="0" borderId="0" xfId="0" applyFont="1" applyFill="1" applyAlignment="1">
      <alignment horizontal="left" wrapText="1"/>
    </xf>
    <xf numFmtId="0" fontId="2" fillId="0" borderId="2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7" fillId="0" borderId="0" xfId="0" applyFont="1" applyFill="1" applyAlignment="1">
      <alignment horizontal="center" wrapText="1"/>
    </xf>
    <xf numFmtId="0" fontId="2" fillId="0" borderId="2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49" xfId="0" applyFont="1" applyFill="1" applyBorder="1" applyAlignment="1">
      <alignment horizontal="center" wrapText="1"/>
    </xf>
    <xf numFmtId="0" fontId="2" fillId="0" borderId="53" xfId="0" applyFont="1" applyFill="1" applyBorder="1" applyAlignment="1">
      <alignment horizontal="center" wrapText="1"/>
    </xf>
    <xf numFmtId="0" fontId="2" fillId="0" borderId="16"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2" fillId="0" borderId="28" xfId="0" applyFont="1" applyFill="1" applyBorder="1" applyAlignment="1">
      <alignment horizontal="center" wrapText="1"/>
    </xf>
    <xf numFmtId="0" fontId="1" fillId="0" borderId="0" xfId="0" applyFont="1" applyAlignment="1">
      <alignment horizontal="left" wrapText="1"/>
    </xf>
  </cellXfs>
  <cellStyles count="57">
    <cellStyle name="Comma" xfId="1" builtinId="3"/>
    <cellStyle name="Comma 2" xfId="2"/>
    <cellStyle name="Hyperlink" xfId="3" builtinId="8"/>
    <cellStyle name="Normal" xfId="0" builtinId="0"/>
    <cellStyle name="Normal 2" xfId="4"/>
    <cellStyle name="Normal 2 2" xfId="5"/>
    <cellStyle name="Normal 3" xfId="6"/>
    <cellStyle name="Normal 4" xfId="7"/>
    <cellStyle name="Normal_(1) Tests" xfId="8"/>
    <cellStyle name="Normal_(1) VINs with diesel" xfId="9"/>
    <cellStyle name="Normal_(2)(Diesel)" xfId="10"/>
    <cellStyle name="Normal_(2)(i) MA31" xfId="11"/>
    <cellStyle name="Normal_(2)(i) OBD" xfId="12"/>
    <cellStyle name="Normal_(2)(i) OBD_1" xfId="13"/>
    <cellStyle name="Normal_(2)(i) OBD_2" xfId="14"/>
    <cellStyle name="Normal_(2)(i) Trans" xfId="15"/>
    <cellStyle name="Normal_(2)(ii) OBD_1" xfId="16"/>
    <cellStyle name="Normal_(2)(ii) OBD_2" xfId="45"/>
    <cellStyle name="Normal_(2)(iii) OBD" xfId="17"/>
    <cellStyle name="Normal_(2)(iii) OBD_1" xfId="18"/>
    <cellStyle name="Normal_(2)(iii) OBD_3" xfId="46"/>
    <cellStyle name="Normal_(2)(iv) OBD" xfId="19"/>
    <cellStyle name="Normal_(2)(iv) OBD_2" xfId="47"/>
    <cellStyle name="Normal_(2)(vi) No Outcome" xfId="20"/>
    <cellStyle name="Normal_(2)(vi) No Outcome_1" xfId="44"/>
    <cellStyle name="Normal_(2)(vi) No Outcome_2" xfId="21"/>
    <cellStyle name="Normal_(2)(vi) No Outcome_3" xfId="55"/>
    <cellStyle name="Normal_(2)(vi) No Outcome_5" xfId="56"/>
    <cellStyle name="Normal_(2)(xi) Pass OBD" xfId="48"/>
    <cellStyle name="Normal_(2)(xi) Pass OBD_1" xfId="22"/>
    <cellStyle name="Normal_(2)(xi) Pass OBD_2" xfId="23"/>
    <cellStyle name="Normal_(2)(xii) Fail OBD" xfId="24"/>
    <cellStyle name="Normal_(2)(xii) Fail OBD_1" xfId="25"/>
    <cellStyle name="Normal_(2)(xii) Fail OBD_3" xfId="49"/>
    <cellStyle name="Normal_(2)(xix) MIL on no DTCs" xfId="26"/>
    <cellStyle name="Normal_(2)(xix) MIL on no DTCs_2" xfId="50"/>
    <cellStyle name="Normal_(2)(xxi) MIL on w DTCs " xfId="27"/>
    <cellStyle name="Normal_(2)(xxi) MIL on w DTCs _2" xfId="52"/>
    <cellStyle name="Normal_(2)(xxii) MIL off no DTCs " xfId="28"/>
    <cellStyle name="Normal_(2)(xxii) MIL off no DTCs _2" xfId="51"/>
    <cellStyle name="Normal_(2)(xxiii) Not Ready Failures" xfId="53"/>
    <cellStyle name="Normal_(2)(xxiii) Not Ready Failures_1" xfId="29"/>
    <cellStyle name="Normal_(2)(xxiii) Not Ready Turnaways" xfId="30"/>
    <cellStyle name="Normal_(2)(xxiii) Not Ready Turnaways_1" xfId="31"/>
    <cellStyle name="Normal_(2)(xxiii) Not Ready Turnaways_3" xfId="54"/>
    <cellStyle name="Normal_(2)(xxiv)OBD Exceptions" xfId="32"/>
    <cellStyle name="Normal_2003_EPA_Test_Data_Report_Tables_DRAFT_2_Formatted" xfId="33"/>
    <cellStyle name="Normal_Diesel results 2003" xfId="34"/>
    <cellStyle name="Normal_NoKnownOut_InitialFailed_Paul" xfId="35"/>
    <cellStyle name="Normal_QA" xfId="36"/>
    <cellStyle name="Normal_Sheet1" xfId="37"/>
    <cellStyle name="Normal_Sheet1 2" xfId="38"/>
    <cellStyle name="Normal_Sheet2" xfId="39"/>
    <cellStyle name="Normal_worksheet" xfId="40"/>
    <cellStyle name="Normal_xtra" xfId="41"/>
    <cellStyle name="Percent" xfId="42" builtinId="5"/>
    <cellStyle name="Percent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2005 Failure Rate by Model Year</a:t>
            </a:r>
            <a:endParaRPr lang="en-US" sz="1200" b="0" i="0" u="none" strike="noStrike" baseline="0">
              <a:solidFill>
                <a:srgbClr val="000000"/>
              </a:solidFill>
              <a:latin typeface="Arial"/>
              <a:cs typeface="Arial"/>
            </a:endParaRPr>
          </a:p>
          <a:p>
            <a:pPr>
              <a:defRPr sz="1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27121771217712176"/>
          <c:y val="3.2345013477089242E-2"/>
        </c:manualLayout>
      </c:layout>
      <c:overlay val="0"/>
      <c:spPr>
        <a:noFill/>
        <a:ln w="25400">
          <a:noFill/>
        </a:ln>
      </c:spPr>
    </c:title>
    <c:autoTitleDeleted val="0"/>
    <c:plotArea>
      <c:layout>
        <c:manualLayout>
          <c:layoutTarget val="inner"/>
          <c:xMode val="edge"/>
          <c:yMode val="edge"/>
          <c:x val="0.14022140221402221"/>
          <c:y val="0.18059299191374664"/>
          <c:w val="0.81549815498154976"/>
          <c:h val="0.6118598382749503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(xtra!$A$6:$A$17,xtra!$A$19:$A$29)</c:f>
              <c:numCache>
                <c:formatCode>General</c:formatCode>
                <c:ptCount val="2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numCache>
            </c:numRef>
          </c:cat>
          <c:val>
            <c:numRef>
              <c:f>(xtra!$J$6:$J$17,xtra!$J$19:$J$29)</c:f>
              <c:numCache>
                <c:formatCode>0.0%</c:formatCode>
                <c:ptCount val="23"/>
                <c:pt idx="0">
                  <c:v>0.24158285964145168</c:v>
                </c:pt>
                <c:pt idx="1">
                  <c:v>0.2018379468788524</c:v>
                </c:pt>
                <c:pt idx="2">
                  <c:v>0.20426042050903725</c:v>
                </c:pt>
                <c:pt idx="3">
                  <c:v>0.1589104910395969</c:v>
                </c:pt>
                <c:pt idx="4">
                  <c:v>0.17168965820226695</c:v>
                </c:pt>
                <c:pt idx="5">
                  <c:v>0.14014808953199187</c:v>
                </c:pt>
                <c:pt idx="6">
                  <c:v>0.13817359628187414</c:v>
                </c:pt>
                <c:pt idx="7">
                  <c:v>0.15748628904641132</c:v>
                </c:pt>
                <c:pt idx="8">
                  <c:v>0.15146724631953365</c:v>
                </c:pt>
                <c:pt idx="9">
                  <c:v>0.11555181128896377</c:v>
                </c:pt>
                <c:pt idx="10">
                  <c:v>8.1365618890058652E-2</c:v>
                </c:pt>
                <c:pt idx="11">
                  <c:v>5.4247492560343877E-2</c:v>
                </c:pt>
                <c:pt idx="12">
                  <c:v>0.17981791814373188</c:v>
                </c:pt>
                <c:pt idx="13">
                  <c:v>0.14199419678185177</c:v>
                </c:pt>
                <c:pt idx="14">
                  <c:v>0.11709344297387671</c:v>
                </c:pt>
                <c:pt idx="15">
                  <c:v>8.5505176722599066E-2</c:v>
                </c:pt>
                <c:pt idx="16">
                  <c:v>7.0499234997449992E-2</c:v>
                </c:pt>
                <c:pt idx="17">
                  <c:v>6.9585194341756945E-2</c:v>
                </c:pt>
                <c:pt idx="18">
                  <c:v>3.9352481635508571E-2</c:v>
                </c:pt>
                <c:pt idx="19">
                  <c:v>3.2234343789099368E-2</c:v>
                </c:pt>
                <c:pt idx="20">
                  <c:v>3.4111450173958675E-2</c:v>
                </c:pt>
                <c:pt idx="21">
                  <c:v>2.770913510228884E-2</c:v>
                </c:pt>
                <c:pt idx="22">
                  <c:v>4.6153846153846156E-2</c:v>
                </c:pt>
              </c:numCache>
            </c:numRef>
          </c:val>
          <c:smooth val="0"/>
        </c:ser>
        <c:dLbls>
          <c:showLegendKey val="0"/>
          <c:showVal val="0"/>
          <c:showCatName val="0"/>
          <c:showSerName val="0"/>
          <c:showPercent val="0"/>
          <c:showBubbleSize val="0"/>
        </c:dLbls>
        <c:marker val="1"/>
        <c:smooth val="0"/>
        <c:axId val="44874368"/>
        <c:axId val="108400640"/>
      </c:lineChart>
      <c:catAx>
        <c:axId val="44874368"/>
        <c:scaling>
          <c:orientation val="minMax"/>
        </c:scaling>
        <c:delete val="0"/>
        <c:axPos val="b"/>
        <c:title>
          <c:tx>
            <c:rich>
              <a:bodyPr/>
              <a:lstStyle/>
              <a:p>
                <a:pPr>
                  <a:defRPr sz="1100" b="1" i="0" u="none" strike="noStrike" baseline="0">
                    <a:solidFill>
                      <a:srgbClr val="000000"/>
                    </a:solidFill>
                    <a:latin typeface="Arial"/>
                    <a:ea typeface="Arial"/>
                    <a:cs typeface="Arial"/>
                  </a:defRPr>
                </a:pPr>
                <a:r>
                  <a:t>Model Year</a:t>
                </a:r>
              </a:p>
            </c:rich>
          </c:tx>
          <c:layout>
            <c:manualLayout>
              <c:xMode val="edge"/>
              <c:yMode val="edge"/>
              <c:x val="0.47047970479705065"/>
              <c:y val="0.884097035040431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8400640"/>
        <c:crosses val="autoZero"/>
        <c:auto val="1"/>
        <c:lblAlgn val="ctr"/>
        <c:lblOffset val="100"/>
        <c:tickLblSkip val="1"/>
        <c:tickMarkSkip val="1"/>
        <c:noMultiLvlLbl val="0"/>
      </c:catAx>
      <c:valAx>
        <c:axId val="1084006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t>Failure Rate</a:t>
                </a:r>
              </a:p>
            </c:rich>
          </c:tx>
          <c:layout>
            <c:manualLayout>
              <c:xMode val="edge"/>
              <c:yMode val="edge"/>
              <c:x val="2.9520295202952029E-2"/>
              <c:y val="0.363881401617254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7436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'[1](2)(i) OBD'!$B$8:$D$8</c:f>
              <c:strCache>
                <c:ptCount val="1"/>
                <c:pt idx="0">
                  <c:v>LDGV 0 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'[1](2)(i) OBD'!$D$10:$D$25</c:f>
              <c:numCache>
                <c:formatCode>General</c:formatCode>
                <c:ptCount val="16"/>
                <c:pt idx="0">
                  <c:v>0.20094038541184495</c:v>
                </c:pt>
                <c:pt idx="1">
                  <c:v>0.16039372217926481</c:v>
                </c:pt>
                <c:pt idx="2">
                  <c:v>0.12919012598439339</c:v>
                </c:pt>
                <c:pt idx="3">
                  <c:v>0.10675686050380026</c:v>
                </c:pt>
                <c:pt idx="4">
                  <c:v>8.4892653141619062E-2</c:v>
                </c:pt>
                <c:pt idx="5">
                  <c:v>7.3357492215328265E-2</c:v>
                </c:pt>
                <c:pt idx="6">
                  <c:v>5.0921090272834327E-2</c:v>
                </c:pt>
                <c:pt idx="7">
                  <c:v>4.1993424517157457E-2</c:v>
                </c:pt>
                <c:pt idx="8">
                  <c:v>3.5119272242607205E-2</c:v>
                </c:pt>
                <c:pt idx="9">
                  <c:v>2.7020609412865694E-2</c:v>
                </c:pt>
                <c:pt idx="10">
                  <c:v>2.3972194044990753E-2</c:v>
                </c:pt>
                <c:pt idx="11">
                  <c:v>2.3351325979816945E-2</c:v>
                </c:pt>
                <c:pt idx="12">
                  <c:v>1.743723362238191E-2</c:v>
                </c:pt>
                <c:pt idx="13">
                  <c:v>1.3264869490800172E-2</c:v>
                </c:pt>
                <c:pt idx="14">
                  <c:v>2.3452518262206845E-2</c:v>
                </c:pt>
                <c:pt idx="15">
                  <c:v>0.11567164179104478</c:v>
                </c:pt>
              </c:numCache>
            </c:numRef>
          </c:yVal>
          <c:smooth val="0"/>
        </c:ser>
        <c:ser>
          <c:idx val="1"/>
          <c:order val="1"/>
          <c:tx>
            <c:strRef>
              <c:f>'[1](2)(i) OBD'!$E$8:$G$8</c:f>
              <c:strCache>
                <c:ptCount val="1"/>
                <c:pt idx="0">
                  <c:v>LDGT 0 0</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'[1](2)(i) OBD'!$G$10:$G$25</c:f>
              <c:numCache>
                <c:formatCode>General</c:formatCode>
                <c:ptCount val="16"/>
                <c:pt idx="0">
                  <c:v>0.20775136812872663</c:v>
                </c:pt>
                <c:pt idx="1">
                  <c:v>0.15713726683768858</c:v>
                </c:pt>
                <c:pt idx="2">
                  <c:v>0.13734821332246502</c:v>
                </c:pt>
                <c:pt idx="3">
                  <c:v>0.1064512928740857</c:v>
                </c:pt>
                <c:pt idx="4">
                  <c:v>8.9776747485057387E-2</c:v>
                </c:pt>
                <c:pt idx="5">
                  <c:v>7.0746470583067586E-2</c:v>
                </c:pt>
                <c:pt idx="6">
                  <c:v>5.5837921784554566E-2</c:v>
                </c:pt>
                <c:pt idx="7">
                  <c:v>4.2702006258052642E-2</c:v>
                </c:pt>
                <c:pt idx="8">
                  <c:v>3.4450218302150309E-2</c:v>
                </c:pt>
                <c:pt idx="9">
                  <c:v>2.720618209531912E-2</c:v>
                </c:pt>
                <c:pt idx="10">
                  <c:v>2.0429848547100577E-2</c:v>
                </c:pt>
                <c:pt idx="11">
                  <c:v>1.9403197851092086E-2</c:v>
                </c:pt>
                <c:pt idx="12">
                  <c:v>1.2425738431930382E-2</c:v>
                </c:pt>
                <c:pt idx="13">
                  <c:v>9.5119680525271328E-3</c:v>
                </c:pt>
                <c:pt idx="14">
                  <c:v>1.285E-2</c:v>
                </c:pt>
                <c:pt idx="15">
                  <c:v>0.13087248322147652</c:v>
                </c:pt>
              </c:numCache>
            </c:numRef>
          </c:yVal>
          <c:smooth val="0"/>
        </c:ser>
        <c:ser>
          <c:idx val="2"/>
          <c:order val="2"/>
          <c:tx>
            <c:strRef>
              <c:f>'[1](2)(i) OBD'!$H$8:$J$8</c:f>
              <c:strCache>
                <c:ptCount val="1"/>
                <c:pt idx="0">
                  <c:v>MDGV 0 0</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'[1](2)(i) OBD'!$J$10:$J$25</c:f>
              <c:numCache>
                <c:formatCode>General</c:formatCode>
                <c:ptCount val="16"/>
                <c:pt idx="0">
                  <c:v>0</c:v>
                </c:pt>
                <c:pt idx="1">
                  <c:v>0</c:v>
                </c:pt>
                <c:pt idx="2">
                  <c:v>0</c:v>
                </c:pt>
                <c:pt idx="3">
                  <c:v>0</c:v>
                </c:pt>
                <c:pt idx="4">
                  <c:v>0</c:v>
                </c:pt>
                <c:pt idx="5">
                  <c:v>0</c:v>
                </c:pt>
                <c:pt idx="6">
                  <c:v>0</c:v>
                </c:pt>
                <c:pt idx="7">
                  <c:v>8.8339591155611186E-2</c:v>
                </c:pt>
                <c:pt idx="8">
                  <c:v>9.0691361967108419E-2</c:v>
                </c:pt>
                <c:pt idx="9">
                  <c:v>7.9701927749878498E-2</c:v>
                </c:pt>
                <c:pt idx="10">
                  <c:v>6.2964093174651611E-2</c:v>
                </c:pt>
                <c:pt idx="11">
                  <c:v>3.9737730975561297E-2</c:v>
                </c:pt>
                <c:pt idx="12">
                  <c:v>2.9942708896335532E-2</c:v>
                </c:pt>
                <c:pt idx="13">
                  <c:v>2.6315789473684209E-2</c:v>
                </c:pt>
                <c:pt idx="14">
                  <c:v>4.0469973890339427E-2</c:v>
                </c:pt>
                <c:pt idx="15">
                  <c:v>0.53333333333333333</c:v>
                </c:pt>
              </c:numCache>
            </c:numRef>
          </c:yVal>
          <c:smooth val="0"/>
        </c:ser>
        <c:dLbls>
          <c:showLegendKey val="0"/>
          <c:showVal val="0"/>
          <c:showCatName val="0"/>
          <c:showSerName val="0"/>
          <c:showPercent val="0"/>
          <c:showBubbleSize val="0"/>
        </c:dLbls>
        <c:axId val="120671232"/>
        <c:axId val="120677888"/>
      </c:scatterChart>
      <c:valAx>
        <c:axId val="120671232"/>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677888"/>
        <c:crosses val="autoZero"/>
        <c:crossBetween val="midCat"/>
        <c:majorUnit val="1"/>
      </c:valAx>
      <c:valAx>
        <c:axId val="12067788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20671232"/>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'[1](2)(i) OBD'!$B$8:$D$8</c:f>
              <c:strCache>
                <c:ptCount val="1"/>
                <c:pt idx="0">
                  <c:v>LDGV 0 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'[1](2)(i) OBD'!$B$10:$B$25</c:f>
              <c:numCache>
                <c:formatCode>General</c:formatCode>
                <c:ptCount val="16"/>
                <c:pt idx="0">
                  <c:v>16496</c:v>
                </c:pt>
                <c:pt idx="1">
                  <c:v>15350</c:v>
                </c:pt>
                <c:pt idx="2">
                  <c:v>14387</c:v>
                </c:pt>
                <c:pt idx="3">
                  <c:v>12515</c:v>
                </c:pt>
                <c:pt idx="4">
                  <c:v>11206</c:v>
                </c:pt>
                <c:pt idx="5">
                  <c:v>9494</c:v>
                </c:pt>
                <c:pt idx="6">
                  <c:v>7654</c:v>
                </c:pt>
                <c:pt idx="7">
                  <c:v>5901</c:v>
                </c:pt>
                <c:pt idx="8">
                  <c:v>4374</c:v>
                </c:pt>
                <c:pt idx="9">
                  <c:v>3869</c:v>
                </c:pt>
                <c:pt idx="10">
                  <c:v>3214</c:v>
                </c:pt>
                <c:pt idx="11">
                  <c:v>3781</c:v>
                </c:pt>
                <c:pt idx="12">
                  <c:v>2958</c:v>
                </c:pt>
                <c:pt idx="13">
                  <c:v>1922</c:v>
                </c:pt>
                <c:pt idx="14">
                  <c:v>732</c:v>
                </c:pt>
                <c:pt idx="15">
                  <c:v>31</c:v>
                </c:pt>
              </c:numCache>
            </c:numRef>
          </c:val>
          <c:smooth val="0"/>
        </c:ser>
        <c:ser>
          <c:idx val="1"/>
          <c:order val="1"/>
          <c:tx>
            <c:strRef>
              <c:f>'[1](2)(i) OBD'!$E$8:$G$8</c:f>
              <c:strCache>
                <c:ptCount val="1"/>
                <c:pt idx="0">
                  <c:v>LDGT 0 0</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'[1](2)(i) OBD'!$E$10:$E$25</c:f>
              <c:numCache>
                <c:formatCode>General</c:formatCode>
                <c:ptCount val="16"/>
                <c:pt idx="0">
                  <c:v>10174</c:v>
                </c:pt>
                <c:pt idx="1">
                  <c:v>10842</c:v>
                </c:pt>
                <c:pt idx="2">
                  <c:v>11458</c:v>
                </c:pt>
                <c:pt idx="3">
                  <c:v>11803</c:v>
                </c:pt>
                <c:pt idx="4">
                  <c:v>10379</c:v>
                </c:pt>
                <c:pt idx="5">
                  <c:v>8053</c:v>
                </c:pt>
                <c:pt idx="6">
                  <c:v>6328</c:v>
                </c:pt>
                <c:pt idx="7">
                  <c:v>5104</c:v>
                </c:pt>
                <c:pt idx="8">
                  <c:v>2738</c:v>
                </c:pt>
                <c:pt idx="9">
                  <c:v>3070</c:v>
                </c:pt>
                <c:pt idx="10">
                  <c:v>2884</c:v>
                </c:pt>
                <c:pt idx="11">
                  <c:v>2586</c:v>
                </c:pt>
                <c:pt idx="12">
                  <c:v>1782</c:v>
                </c:pt>
                <c:pt idx="13">
                  <c:v>1553</c:v>
                </c:pt>
                <c:pt idx="14">
                  <c:v>514</c:v>
                </c:pt>
                <c:pt idx="15">
                  <c:v>39</c:v>
                </c:pt>
              </c:numCache>
            </c:numRef>
          </c:val>
          <c:smooth val="0"/>
        </c:ser>
        <c:ser>
          <c:idx val="2"/>
          <c:order val="2"/>
          <c:tx>
            <c:strRef>
              <c:f>'[1](2)(i) OBD'!$H$8:$J$8</c:f>
              <c:strCache>
                <c:ptCount val="1"/>
                <c:pt idx="0">
                  <c:v>MDGV 0 0</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'[1](2)(i) OBD'!$H$10:$H$25</c:f>
              <c:numCache>
                <c:formatCode>General</c:formatCode>
                <c:ptCount val="16"/>
                <c:pt idx="0">
                  <c:v>0</c:v>
                </c:pt>
                <c:pt idx="1">
                  <c:v>0</c:v>
                </c:pt>
                <c:pt idx="2">
                  <c:v>0</c:v>
                </c:pt>
                <c:pt idx="3">
                  <c:v>0</c:v>
                </c:pt>
                <c:pt idx="4">
                  <c:v>0</c:v>
                </c:pt>
                <c:pt idx="5">
                  <c:v>0</c:v>
                </c:pt>
                <c:pt idx="6">
                  <c:v>0</c:v>
                </c:pt>
                <c:pt idx="7">
                  <c:v>847</c:v>
                </c:pt>
                <c:pt idx="8">
                  <c:v>568</c:v>
                </c:pt>
                <c:pt idx="9">
                  <c:v>492</c:v>
                </c:pt>
                <c:pt idx="10">
                  <c:v>619</c:v>
                </c:pt>
                <c:pt idx="11">
                  <c:v>400</c:v>
                </c:pt>
                <c:pt idx="12">
                  <c:v>277</c:v>
                </c:pt>
                <c:pt idx="13">
                  <c:v>247</c:v>
                </c:pt>
                <c:pt idx="14">
                  <c:v>124</c:v>
                </c:pt>
                <c:pt idx="15">
                  <c:v>8</c:v>
                </c:pt>
              </c:numCache>
            </c:numRef>
          </c:val>
          <c:smooth val="0"/>
        </c:ser>
        <c:dLbls>
          <c:showLegendKey val="0"/>
          <c:showVal val="0"/>
          <c:showCatName val="0"/>
          <c:showSerName val="0"/>
          <c:showPercent val="0"/>
          <c:showBubbleSize val="0"/>
        </c:dLbls>
        <c:marker val="1"/>
        <c:smooth val="0"/>
        <c:axId val="120704000"/>
        <c:axId val="120940032"/>
      </c:lineChart>
      <c:catAx>
        <c:axId val="12070400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940032"/>
        <c:crosses val="autoZero"/>
        <c:auto val="1"/>
        <c:lblAlgn val="ctr"/>
        <c:lblOffset val="100"/>
        <c:tickLblSkip val="1"/>
        <c:tickMarkSkip val="1"/>
        <c:noMultiLvlLbl val="0"/>
      </c:catAx>
      <c:valAx>
        <c:axId val="120940032"/>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704000"/>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0699602810467602"/>
          <c:y val="0.20959647647490087"/>
          <c:w val="0.81344416238554862"/>
          <c:h val="0.61616313566114189"/>
        </c:manualLayout>
      </c:layout>
      <c:scatterChart>
        <c:scatterStyle val="lineMarker"/>
        <c:varyColors val="0"/>
        <c:ser>
          <c:idx val="0"/>
          <c:order val="0"/>
          <c:tx>
            <c:strRef>
              <c:f>'[1](2)(i) OBD'!$K$8:$M$8</c:f>
              <c:strCache>
                <c:ptCount val="1"/>
                <c:pt idx="0">
                  <c:v>LDDV 0 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'[1](2)(i) OBD'!$M$10:$M$25</c:f>
              <c:numCache>
                <c:formatCode>General</c:formatCode>
                <c:ptCount val="16"/>
                <c:pt idx="0">
                  <c:v>7.3033707865168537E-2</c:v>
                </c:pt>
                <c:pt idx="1">
                  <c:v>8.2352941176470587E-2</c:v>
                </c:pt>
                <c:pt idx="2">
                  <c:v>0.10396039603960396</c:v>
                </c:pt>
                <c:pt idx="3">
                  <c:v>0.11320754716981132</c:v>
                </c:pt>
                <c:pt idx="4">
                  <c:v>9.0909090909090912E-2</c:v>
                </c:pt>
                <c:pt idx="5">
                  <c:v>4.1044776119402986E-2</c:v>
                </c:pt>
                <c:pt idx="6">
                  <c:v>9.375E-2</c:v>
                </c:pt>
                <c:pt idx="7">
                  <c:v>7.1428571428571425E-2</c:v>
                </c:pt>
                <c:pt idx="8">
                  <c:v>0.10180995475113122</c:v>
                </c:pt>
                <c:pt idx="9">
                  <c:v>0.14184782608695654</c:v>
                </c:pt>
                <c:pt idx="10">
                  <c:v>9.3910073989755261E-2</c:v>
                </c:pt>
                <c:pt idx="11">
                  <c:v>7.8787878787878782E-2</c:v>
                </c:pt>
                <c:pt idx="12">
                  <c:v>5.6074766355140186E-2</c:v>
                </c:pt>
                <c:pt idx="13">
                  <c:v>4.0201005025125629E-2</c:v>
                </c:pt>
                <c:pt idx="14">
                  <c:v>5.2845528455284556E-2</c:v>
                </c:pt>
                <c:pt idx="15">
                  <c:v>0.33333333333333331</c:v>
                </c:pt>
              </c:numCache>
            </c:numRef>
          </c:yVal>
          <c:smooth val="0"/>
        </c:ser>
        <c:ser>
          <c:idx val="1"/>
          <c:order val="1"/>
          <c:tx>
            <c:strRef>
              <c:f>'[1](2)(i) OBD'!$N$8:$P$8</c:f>
              <c:strCache>
                <c:ptCount val="1"/>
                <c:pt idx="0">
                  <c:v>LDDT 0 0</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'[1](2)(i) OBD'!$P$10:$P$25</c:f>
              <c:numCache>
                <c:formatCode>General</c:formatCode>
                <c:ptCount val="16"/>
                <c:pt idx="0">
                  <c:v>0</c:v>
                </c:pt>
                <c:pt idx="1">
                  <c:v>0</c:v>
                </c:pt>
                <c:pt idx="2">
                  <c:v>0</c:v>
                </c:pt>
                <c:pt idx="3">
                  <c:v>0</c:v>
                </c:pt>
                <c:pt idx="4">
                  <c:v>0.26666666666666666</c:v>
                </c:pt>
                <c:pt idx="5">
                  <c:v>7.8947368421052627E-2</c:v>
                </c:pt>
                <c:pt idx="6">
                  <c:v>8.1632653061224483E-2</c:v>
                </c:pt>
                <c:pt idx="7">
                  <c:v>1.4705882352941176E-2</c:v>
                </c:pt>
                <c:pt idx="8">
                  <c:v>0.12429378531073447</c:v>
                </c:pt>
                <c:pt idx="9">
                  <c:v>0.13868613138686131</c:v>
                </c:pt>
                <c:pt idx="10">
                  <c:v>0.10505050505050505</c:v>
                </c:pt>
                <c:pt idx="11">
                  <c:v>0.12566844919786097</c:v>
                </c:pt>
                <c:pt idx="12">
                  <c:v>5.8931860036832415E-2</c:v>
                </c:pt>
                <c:pt idx="13">
                  <c:v>9.5008051529790666E-2</c:v>
                </c:pt>
                <c:pt idx="14">
                  <c:v>5.2478134110787174E-2</c:v>
                </c:pt>
                <c:pt idx="15">
                  <c:v>0</c:v>
                </c:pt>
              </c:numCache>
            </c:numRef>
          </c:yVal>
          <c:smooth val="0"/>
        </c:ser>
        <c:ser>
          <c:idx val="2"/>
          <c:order val="2"/>
          <c:tx>
            <c:strRef>
              <c:f>'[1](2)(i) OBD'!$Q$8:$S$8</c:f>
              <c:strCache>
                <c:ptCount val="1"/>
                <c:pt idx="0">
                  <c:v>MDDV 0 0</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'[1](2)(i) OBD'!$S$10:$S$25</c:f>
              <c:numCache>
                <c:formatCode>General</c:formatCode>
                <c:ptCount val="16"/>
                <c:pt idx="0">
                  <c:v>0</c:v>
                </c:pt>
                <c:pt idx="1">
                  <c:v>0</c:v>
                </c:pt>
                <c:pt idx="2">
                  <c:v>0</c:v>
                </c:pt>
                <c:pt idx="3">
                  <c:v>0</c:v>
                </c:pt>
                <c:pt idx="4">
                  <c:v>0</c:v>
                </c:pt>
                <c:pt idx="5">
                  <c:v>0</c:v>
                </c:pt>
                <c:pt idx="6">
                  <c:v>0.12390852390852392</c:v>
                </c:pt>
                <c:pt idx="7">
                  <c:v>0.12069577564785232</c:v>
                </c:pt>
                <c:pt idx="8">
                  <c:v>9.8703888334995021E-2</c:v>
                </c:pt>
                <c:pt idx="9">
                  <c:v>0.1217564870259481</c:v>
                </c:pt>
                <c:pt idx="10">
                  <c:v>0.19133974833456699</c:v>
                </c:pt>
                <c:pt idx="11">
                  <c:v>0.15131286159323543</c:v>
                </c:pt>
                <c:pt idx="12">
                  <c:v>0.11425402107598447</c:v>
                </c:pt>
                <c:pt idx="13">
                  <c:v>0.10499683744465528</c:v>
                </c:pt>
                <c:pt idx="14">
                  <c:v>6.1742006615214992E-2</c:v>
                </c:pt>
                <c:pt idx="15">
                  <c:v>0.33333333333333331</c:v>
                </c:pt>
              </c:numCache>
            </c:numRef>
          </c:yVal>
          <c:smooth val="0"/>
        </c:ser>
        <c:dLbls>
          <c:showLegendKey val="0"/>
          <c:showVal val="0"/>
          <c:showCatName val="0"/>
          <c:showSerName val="0"/>
          <c:showPercent val="0"/>
          <c:showBubbleSize val="0"/>
        </c:dLbls>
        <c:axId val="120974336"/>
        <c:axId val="120976896"/>
      </c:scatterChart>
      <c:valAx>
        <c:axId val="120974336"/>
        <c:scaling>
          <c:orientation val="minMax"/>
          <c:max val="2016"/>
          <c:min val="2001"/>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976896"/>
        <c:crosses val="autoZero"/>
        <c:crossBetween val="midCat"/>
        <c:majorUnit val="1"/>
      </c:valAx>
      <c:valAx>
        <c:axId val="120976896"/>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20974336"/>
        <c:crosses val="autoZero"/>
        <c:crossBetween val="midCat"/>
        <c:majorUnit val="0.1"/>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'[1](2)(i) OBD'!$K$8:$M$8</c:f>
              <c:strCache>
                <c:ptCount val="1"/>
                <c:pt idx="0">
                  <c:v>LDDV 0 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'[1](2)(i) OBD'!$K$10:$K$25</c:f>
              <c:numCache>
                <c:formatCode>General</c:formatCode>
                <c:ptCount val="16"/>
                <c:pt idx="0">
                  <c:v>13</c:v>
                </c:pt>
                <c:pt idx="1">
                  <c:v>28</c:v>
                </c:pt>
                <c:pt idx="2">
                  <c:v>42</c:v>
                </c:pt>
                <c:pt idx="3">
                  <c:v>18</c:v>
                </c:pt>
                <c:pt idx="4">
                  <c:v>27</c:v>
                </c:pt>
                <c:pt idx="5">
                  <c:v>11</c:v>
                </c:pt>
                <c:pt idx="6">
                  <c:v>3</c:v>
                </c:pt>
                <c:pt idx="7">
                  <c:v>2</c:v>
                </c:pt>
                <c:pt idx="8">
                  <c:v>90</c:v>
                </c:pt>
                <c:pt idx="9">
                  <c:v>261</c:v>
                </c:pt>
                <c:pt idx="10">
                  <c:v>165</c:v>
                </c:pt>
                <c:pt idx="11">
                  <c:v>182</c:v>
                </c:pt>
                <c:pt idx="12">
                  <c:v>132</c:v>
                </c:pt>
                <c:pt idx="13">
                  <c:v>112</c:v>
                </c:pt>
                <c:pt idx="14">
                  <c:v>13</c:v>
                </c:pt>
                <c:pt idx="15">
                  <c:v>1</c:v>
                </c:pt>
              </c:numCache>
            </c:numRef>
          </c:val>
          <c:smooth val="0"/>
        </c:ser>
        <c:ser>
          <c:idx val="1"/>
          <c:order val="1"/>
          <c:tx>
            <c:strRef>
              <c:f>'[1](2)(i) OBD'!$N$8:$P$8</c:f>
              <c:strCache>
                <c:ptCount val="1"/>
                <c:pt idx="0">
                  <c:v>LDDT 0 0</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'[1](2)(i) OBD'!$N$10:$N$25</c:f>
              <c:numCache>
                <c:formatCode>General</c:formatCode>
                <c:ptCount val="16"/>
                <c:pt idx="0">
                  <c:v>0</c:v>
                </c:pt>
                <c:pt idx="1">
                  <c:v>0</c:v>
                </c:pt>
                <c:pt idx="2">
                  <c:v>0</c:v>
                </c:pt>
                <c:pt idx="3">
                  <c:v>0</c:v>
                </c:pt>
                <c:pt idx="4">
                  <c:v>8</c:v>
                </c:pt>
                <c:pt idx="5">
                  <c:v>3</c:v>
                </c:pt>
                <c:pt idx="6">
                  <c:v>4</c:v>
                </c:pt>
                <c:pt idx="7">
                  <c:v>1</c:v>
                </c:pt>
                <c:pt idx="8">
                  <c:v>22</c:v>
                </c:pt>
                <c:pt idx="9">
                  <c:v>38</c:v>
                </c:pt>
                <c:pt idx="10">
                  <c:v>52</c:v>
                </c:pt>
                <c:pt idx="11">
                  <c:v>94</c:v>
                </c:pt>
                <c:pt idx="12">
                  <c:v>32</c:v>
                </c:pt>
                <c:pt idx="13">
                  <c:v>118</c:v>
                </c:pt>
                <c:pt idx="14">
                  <c:v>18</c:v>
                </c:pt>
                <c:pt idx="15">
                  <c:v>0</c:v>
                </c:pt>
              </c:numCache>
            </c:numRef>
          </c:val>
          <c:smooth val="0"/>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cat>
            <c:numRef>
              <c:f>'[1](2)(i)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'[1](2)(i) OBD'!$Q$10:$Q$25</c:f>
              <c:numCache>
                <c:formatCode>General</c:formatCode>
                <c:ptCount val="16"/>
                <c:pt idx="0">
                  <c:v>0</c:v>
                </c:pt>
                <c:pt idx="1">
                  <c:v>0</c:v>
                </c:pt>
                <c:pt idx="2">
                  <c:v>0</c:v>
                </c:pt>
                <c:pt idx="3">
                  <c:v>0</c:v>
                </c:pt>
                <c:pt idx="4">
                  <c:v>0</c:v>
                </c:pt>
                <c:pt idx="5">
                  <c:v>0</c:v>
                </c:pt>
                <c:pt idx="6">
                  <c:v>298</c:v>
                </c:pt>
                <c:pt idx="7">
                  <c:v>340</c:v>
                </c:pt>
                <c:pt idx="8">
                  <c:v>99</c:v>
                </c:pt>
                <c:pt idx="9">
                  <c:v>122</c:v>
                </c:pt>
                <c:pt idx="10">
                  <c:v>517</c:v>
                </c:pt>
                <c:pt idx="11">
                  <c:v>340</c:v>
                </c:pt>
                <c:pt idx="12">
                  <c:v>206</c:v>
                </c:pt>
                <c:pt idx="13">
                  <c:v>166</c:v>
                </c:pt>
                <c:pt idx="14">
                  <c:v>56</c:v>
                </c:pt>
                <c:pt idx="15">
                  <c:v>1</c:v>
                </c:pt>
              </c:numCache>
            </c:numRef>
          </c:val>
          <c:smooth val="0"/>
        </c:ser>
        <c:dLbls>
          <c:showLegendKey val="0"/>
          <c:showVal val="0"/>
          <c:showCatName val="0"/>
          <c:showSerName val="0"/>
          <c:showPercent val="0"/>
          <c:showBubbleSize val="0"/>
        </c:dLbls>
        <c:marker val="1"/>
        <c:smooth val="0"/>
        <c:axId val="121011200"/>
        <c:axId val="121026048"/>
      </c:lineChart>
      <c:catAx>
        <c:axId val="121011200"/>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1026048"/>
        <c:crosses val="autoZero"/>
        <c:auto val="1"/>
        <c:lblAlgn val="ctr"/>
        <c:lblOffset val="100"/>
        <c:tickLblSkip val="1"/>
        <c:tickMarkSkip val="1"/>
        <c:noMultiLvlLbl val="0"/>
      </c:catAx>
      <c:valAx>
        <c:axId val="121026048"/>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1011200"/>
        <c:crosses val="autoZero"/>
        <c:crossBetween val="midCat"/>
        <c:majorUnit val="50"/>
        <c:minorUnit val="20"/>
      </c:valAx>
      <c:spPr>
        <a:noFill/>
        <a:ln w="12700">
          <a:solidFill>
            <a:srgbClr val="808080"/>
          </a:solidFill>
          <a:prstDash val="solid"/>
        </a:ln>
      </c:spPr>
    </c:plotArea>
    <c:legend>
      <c:legendPos val="r"/>
      <c:layout>
        <c:manualLayout>
          <c:xMode val="edge"/>
          <c:yMode val="edge"/>
          <c:x val="0.11342743061372597"/>
          <c:y val="0.20175042763454037"/>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1062912"/>
        <c:axId val="121069568"/>
      </c:lineChart>
      <c:catAx>
        <c:axId val="12106291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21069568"/>
        <c:crosses val="autoZero"/>
        <c:auto val="1"/>
        <c:lblAlgn val="ctr"/>
        <c:lblOffset val="100"/>
        <c:tickLblSkip val="1"/>
        <c:tickMarkSkip val="1"/>
        <c:noMultiLvlLbl val="0"/>
      </c:catAx>
      <c:valAx>
        <c:axId val="121069568"/>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210629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2004 Failure Rate by Model Year</a:t>
            </a:r>
            <a:endParaRPr lang="en-US" sz="10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31087289433384868"/>
          <c:y val="3.0444964871194406E-2"/>
        </c:manualLayout>
      </c:layout>
      <c:overlay val="0"/>
      <c:spPr>
        <a:noFill/>
        <a:ln w="25400">
          <a:noFill/>
        </a:ln>
      </c:spPr>
    </c:title>
    <c:autoTitleDeleted val="0"/>
    <c:plotArea>
      <c:layout>
        <c:manualLayout>
          <c:layoutTarget val="inner"/>
          <c:xMode val="edge"/>
          <c:yMode val="edge"/>
          <c:x val="0.14241960183767746"/>
          <c:y val="0.18735384421866333"/>
          <c:w val="0.74885145482391002"/>
          <c:h val="0.60889999371065584"/>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numRef>
              <c:f>('Initial gasoline '!$A$6:$A$17,'Initial gasoline '!$A$19:$A$28)</c:f>
              <c:numCache>
                <c:formatCode>General</c:formatCode>
                <c:ptCount val="2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numCache>
            </c:numRef>
          </c:cat>
          <c:val>
            <c:numRef>
              <c:f>('Initial gasoline '!$P$6:$P$17,'Initial gasoline '!$P$19:$P$28)</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dLbls>
          <c:showLegendKey val="0"/>
          <c:showVal val="0"/>
          <c:showCatName val="0"/>
          <c:showSerName val="0"/>
          <c:showPercent val="0"/>
          <c:showBubbleSize val="0"/>
        </c:dLbls>
        <c:marker val="1"/>
        <c:smooth val="0"/>
        <c:axId val="108512000"/>
        <c:axId val="108514304"/>
      </c:lineChart>
      <c:catAx>
        <c:axId val="108512000"/>
        <c:scaling>
          <c:orientation val="minMax"/>
        </c:scaling>
        <c:delete val="0"/>
        <c:axPos val="b"/>
        <c:title>
          <c:tx>
            <c:rich>
              <a:bodyPr/>
              <a:lstStyle/>
              <a:p>
                <a:pPr>
                  <a:defRPr sz="1000" b="1" i="0" u="none" strike="noStrike" baseline="0">
                    <a:solidFill>
                      <a:srgbClr val="000000"/>
                    </a:solidFill>
                    <a:latin typeface="Arial"/>
                    <a:ea typeface="Arial"/>
                    <a:cs typeface="Arial"/>
                  </a:defRPr>
                </a:pPr>
                <a:r>
                  <a:t>Model Year</a:t>
                </a:r>
              </a:p>
            </c:rich>
          </c:tx>
          <c:layout>
            <c:manualLayout>
              <c:xMode val="edge"/>
              <c:yMode val="edge"/>
              <c:x val="0.4578866768759608"/>
              <c:y val="0.889930725872376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08514304"/>
        <c:crosses val="autoZero"/>
        <c:auto val="1"/>
        <c:lblAlgn val="ctr"/>
        <c:lblOffset val="100"/>
        <c:tickLblSkip val="1"/>
        <c:tickMarkSkip val="1"/>
        <c:noMultiLvlLbl val="0"/>
      </c:catAx>
      <c:valAx>
        <c:axId val="10851430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Failure Rate</a:t>
                </a:r>
              </a:p>
            </c:rich>
          </c:tx>
          <c:layout>
            <c:manualLayout>
              <c:xMode val="edge"/>
              <c:yMode val="edge"/>
              <c:x val="3.8284839203675342E-2"/>
              <c:y val="0.395785035067337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51200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Opacity'!$A$11:$A$43</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'(2)(i) Opacity'!$D$11:$D$43</c:f>
              <c:numCache>
                <c:formatCode>0.0%</c:formatCode>
                <c:ptCount val="33"/>
                <c:pt idx="0">
                  <c:v>0</c:v>
                </c:pt>
                <c:pt idx="1">
                  <c:v>0</c:v>
                </c:pt>
                <c:pt idx="2">
                  <c:v>5.4054054054054057E-2</c:v>
                </c:pt>
                <c:pt idx="3">
                  <c:v>0</c:v>
                </c:pt>
                <c:pt idx="4">
                  <c:v>3.8461538461538464E-2</c:v>
                </c:pt>
                <c:pt idx="5">
                  <c:v>0</c:v>
                </c:pt>
                <c:pt idx="6">
                  <c:v>0</c:v>
                </c:pt>
                <c:pt idx="7">
                  <c:v>0</c:v>
                </c:pt>
                <c:pt idx="8">
                  <c:v>5.2631578947368418E-2</c:v>
                </c:pt>
                <c:pt idx="9">
                  <c:v>1.3157894736842105E-2</c:v>
                </c:pt>
                <c:pt idx="10">
                  <c:v>1.5503875968992248E-2</c:v>
                </c:pt>
                <c:pt idx="11">
                  <c:v>1.6042780748663103E-2</c:v>
                </c:pt>
                <c:pt idx="12">
                  <c:v>2.9126213592233011E-2</c:v>
                </c:pt>
                <c:pt idx="13">
                  <c:v>3.8095238095238099E-2</c:v>
                </c:pt>
                <c:pt idx="14">
                  <c:v>5.7894736842105263E-2</c:v>
                </c:pt>
                <c:pt idx="15">
                  <c:v>9.4637223974763408E-3</c:v>
                </c:pt>
                <c:pt idx="16">
                  <c:v>2.365930599369085E-2</c:v>
                </c:pt>
                <c:pt idx="17">
                  <c:v>3.0942334739803096E-2</c:v>
                </c:pt>
                <c:pt idx="18">
                  <c:v>2.1822849807445442E-2</c:v>
                </c:pt>
                <c:pt idx="19">
                  <c:v>1.0568031704095112E-2</c:v>
                </c:pt>
                <c:pt idx="20">
                  <c:v>1.9920318725099601E-2</c:v>
                </c:pt>
                <c:pt idx="21">
                  <c:v>2.960331557134399E-3</c:v>
                </c:pt>
                <c:pt idx="22">
                  <c:v>8.3632019115890081E-3</c:v>
                </c:pt>
              </c:numCache>
            </c:numRef>
          </c:val>
          <c:smooth val="0"/>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Opacity'!$G$11:$G$43</c:f>
              <c:numCache>
                <c:formatCode>0.0%</c:formatCode>
                <c:ptCount val="33"/>
                <c:pt idx="0">
                  <c:v>2.6200873362445413E-2</c:v>
                </c:pt>
                <c:pt idx="1">
                  <c:v>4.4226044226044224E-2</c:v>
                </c:pt>
                <c:pt idx="2">
                  <c:v>3.4351145038167941E-2</c:v>
                </c:pt>
                <c:pt idx="3">
                  <c:v>4.3478260869565216E-2</c:v>
                </c:pt>
                <c:pt idx="4">
                  <c:v>3.8415366146458581E-2</c:v>
                </c:pt>
                <c:pt idx="5">
                  <c:v>3.1674208144796379E-2</c:v>
                </c:pt>
                <c:pt idx="6">
                  <c:v>3.098106712564544E-2</c:v>
                </c:pt>
                <c:pt idx="7">
                  <c:v>4.2283298097251586E-2</c:v>
                </c:pt>
                <c:pt idx="8">
                  <c:v>2.2075055187637971E-2</c:v>
                </c:pt>
                <c:pt idx="9">
                  <c:v>2.4390243902439025E-2</c:v>
                </c:pt>
                <c:pt idx="10">
                  <c:v>2.8388278388278388E-2</c:v>
                </c:pt>
                <c:pt idx="11">
                  <c:v>1.7016449234259785E-2</c:v>
                </c:pt>
                <c:pt idx="12">
                  <c:v>1.5656909462219197E-2</c:v>
                </c:pt>
                <c:pt idx="13">
                  <c:v>2.3735810113519093E-2</c:v>
                </c:pt>
                <c:pt idx="14">
                  <c:v>2.2822543083372147E-2</c:v>
                </c:pt>
                <c:pt idx="15">
                  <c:v>1.5826873385012919E-2</c:v>
                </c:pt>
                <c:pt idx="16">
                  <c:v>1.2328767123287671E-2</c:v>
                </c:pt>
                <c:pt idx="17">
                  <c:v>1.8091625328275459E-2</c:v>
                </c:pt>
                <c:pt idx="18">
                  <c:v>1.4017094017094018E-2</c:v>
                </c:pt>
                <c:pt idx="19">
                  <c:v>2.0270270270270271E-2</c:v>
                </c:pt>
                <c:pt idx="20">
                  <c:v>2.0008992805755396E-2</c:v>
                </c:pt>
                <c:pt idx="21">
                  <c:v>2.6966710061372513E-2</c:v>
                </c:pt>
                <c:pt idx="22">
                  <c:v>2.739018087855297E-2</c:v>
                </c:pt>
                <c:pt idx="23">
                  <c:v>2.3865598995132672E-2</c:v>
                </c:pt>
                <c:pt idx="24">
                  <c:v>2.2812735021308598E-2</c:v>
                </c:pt>
                <c:pt idx="25">
                  <c:v>1.0594668489405332E-2</c:v>
                </c:pt>
                <c:pt idx="26">
                  <c:v>7.1787508973438618E-3</c:v>
                </c:pt>
                <c:pt idx="27">
                  <c:v>5.6320400500625778E-3</c:v>
                </c:pt>
                <c:pt idx="28">
                  <c:v>2.787178976707147E-3</c:v>
                </c:pt>
                <c:pt idx="29">
                  <c:v>3.0740127689761173E-3</c:v>
                </c:pt>
                <c:pt idx="30">
                  <c:v>2.625360987135731E-3</c:v>
                </c:pt>
                <c:pt idx="31">
                  <c:v>1.2550988390335738E-3</c:v>
                </c:pt>
                <c:pt idx="32">
                  <c:v>0</c:v>
                </c:pt>
              </c:numCache>
            </c:numRef>
          </c:val>
          <c:smooth val="0"/>
        </c:ser>
        <c:dLbls>
          <c:showLegendKey val="0"/>
          <c:showVal val="0"/>
          <c:showCatName val="0"/>
          <c:showSerName val="0"/>
          <c:showPercent val="0"/>
          <c:showBubbleSize val="0"/>
        </c:dLbls>
        <c:marker val="1"/>
        <c:smooth val="0"/>
        <c:axId val="121183616"/>
        <c:axId val="121214848"/>
      </c:lineChart>
      <c:catAx>
        <c:axId val="12118361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21214848"/>
        <c:crosses val="autoZero"/>
        <c:auto val="1"/>
        <c:lblAlgn val="ctr"/>
        <c:lblOffset val="100"/>
        <c:tickLblSkip val="2"/>
        <c:tickMarkSkip val="1"/>
        <c:noMultiLvlLbl val="0"/>
      </c:catAx>
      <c:valAx>
        <c:axId val="121214848"/>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1183616"/>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92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14666641696"/>
          <c:y val="2.0642201834862386E-2"/>
        </c:manualLayout>
      </c:layout>
      <c:overlay val="0"/>
      <c:spPr>
        <a:noFill/>
        <a:ln w="25400">
          <a:noFill/>
        </a:ln>
      </c:spPr>
    </c:title>
    <c:autoTitleDeleted val="0"/>
    <c:plotArea>
      <c:layout>
        <c:manualLayout>
          <c:layoutTarget val="inner"/>
          <c:xMode val="edge"/>
          <c:yMode val="edge"/>
          <c:x val="9.2545045228805245E-2"/>
          <c:y val="0.15825705796778491"/>
          <c:w val="0.88817536462644897"/>
          <c:h val="0.6215603291198494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Opacity'!$A$11:$A$43</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'(2)(i) Opacity'!$B$11:$B$43</c:f>
              <c:numCache>
                <c:formatCode>#,##0</c:formatCode>
                <c:ptCount val="33"/>
                <c:pt idx="0">
                  <c:v>0</c:v>
                </c:pt>
                <c:pt idx="1">
                  <c:v>0</c:v>
                </c:pt>
                <c:pt idx="2">
                  <c:v>2</c:v>
                </c:pt>
                <c:pt idx="3">
                  <c:v>0</c:v>
                </c:pt>
                <c:pt idx="4">
                  <c:v>2</c:v>
                </c:pt>
                <c:pt idx="5">
                  <c:v>0</c:v>
                </c:pt>
                <c:pt idx="6">
                  <c:v>0</c:v>
                </c:pt>
                <c:pt idx="7">
                  <c:v>0</c:v>
                </c:pt>
                <c:pt idx="8">
                  <c:v>2</c:v>
                </c:pt>
                <c:pt idx="9">
                  <c:v>1</c:v>
                </c:pt>
                <c:pt idx="10">
                  <c:v>2</c:v>
                </c:pt>
                <c:pt idx="11">
                  <c:v>3</c:v>
                </c:pt>
                <c:pt idx="12">
                  <c:v>6</c:v>
                </c:pt>
                <c:pt idx="13">
                  <c:v>16</c:v>
                </c:pt>
                <c:pt idx="14">
                  <c:v>11</c:v>
                </c:pt>
                <c:pt idx="15">
                  <c:v>6</c:v>
                </c:pt>
                <c:pt idx="16">
                  <c:v>15</c:v>
                </c:pt>
                <c:pt idx="17">
                  <c:v>22</c:v>
                </c:pt>
                <c:pt idx="18">
                  <c:v>17</c:v>
                </c:pt>
                <c:pt idx="19">
                  <c:v>8</c:v>
                </c:pt>
                <c:pt idx="20">
                  <c:v>20</c:v>
                </c:pt>
                <c:pt idx="21">
                  <c:v>5</c:v>
                </c:pt>
                <c:pt idx="22">
                  <c:v>21</c:v>
                </c:pt>
              </c:numCache>
            </c:numRef>
          </c:val>
          <c:smooth val="0"/>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Opacity'!$E$11:$E$43</c:f>
              <c:numCache>
                <c:formatCode>#,##0</c:formatCode>
                <c:ptCount val="33"/>
                <c:pt idx="0">
                  <c:v>6</c:v>
                </c:pt>
                <c:pt idx="1">
                  <c:v>18</c:v>
                </c:pt>
                <c:pt idx="2">
                  <c:v>18</c:v>
                </c:pt>
                <c:pt idx="3">
                  <c:v>37</c:v>
                </c:pt>
                <c:pt idx="4">
                  <c:v>32</c:v>
                </c:pt>
                <c:pt idx="5">
                  <c:v>21</c:v>
                </c:pt>
                <c:pt idx="6">
                  <c:v>18</c:v>
                </c:pt>
                <c:pt idx="7">
                  <c:v>20</c:v>
                </c:pt>
                <c:pt idx="8">
                  <c:v>10</c:v>
                </c:pt>
                <c:pt idx="9">
                  <c:v>18</c:v>
                </c:pt>
                <c:pt idx="10">
                  <c:v>31</c:v>
                </c:pt>
                <c:pt idx="11">
                  <c:v>30</c:v>
                </c:pt>
                <c:pt idx="12">
                  <c:v>23</c:v>
                </c:pt>
                <c:pt idx="13">
                  <c:v>46</c:v>
                </c:pt>
                <c:pt idx="14">
                  <c:v>49</c:v>
                </c:pt>
                <c:pt idx="15">
                  <c:v>49</c:v>
                </c:pt>
                <c:pt idx="16">
                  <c:v>45</c:v>
                </c:pt>
                <c:pt idx="17">
                  <c:v>62</c:v>
                </c:pt>
                <c:pt idx="18">
                  <c:v>41</c:v>
                </c:pt>
                <c:pt idx="19">
                  <c:v>63</c:v>
                </c:pt>
                <c:pt idx="20">
                  <c:v>89</c:v>
                </c:pt>
                <c:pt idx="21">
                  <c:v>145</c:v>
                </c:pt>
                <c:pt idx="22">
                  <c:v>159</c:v>
                </c:pt>
                <c:pt idx="23">
                  <c:v>152</c:v>
                </c:pt>
                <c:pt idx="24">
                  <c:v>91</c:v>
                </c:pt>
                <c:pt idx="25">
                  <c:v>31</c:v>
                </c:pt>
                <c:pt idx="26">
                  <c:v>20</c:v>
                </c:pt>
                <c:pt idx="27">
                  <c:v>18</c:v>
                </c:pt>
                <c:pt idx="28">
                  <c:v>14</c:v>
                </c:pt>
                <c:pt idx="29">
                  <c:v>13</c:v>
                </c:pt>
                <c:pt idx="30">
                  <c:v>10</c:v>
                </c:pt>
                <c:pt idx="31">
                  <c:v>4</c:v>
                </c:pt>
              </c:numCache>
            </c:numRef>
          </c:val>
          <c:smooth val="0"/>
        </c:ser>
        <c:dLbls>
          <c:showLegendKey val="0"/>
          <c:showVal val="0"/>
          <c:showCatName val="0"/>
          <c:showSerName val="0"/>
          <c:showPercent val="0"/>
          <c:showBubbleSize val="0"/>
        </c:dLbls>
        <c:marker val="1"/>
        <c:smooth val="0"/>
        <c:axId val="113990272"/>
        <c:axId val="113996928"/>
      </c:lineChart>
      <c:catAx>
        <c:axId val="11399027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202187122568"/>
              <c:y val="0.912844999879602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13996928"/>
        <c:crosses val="autoZero"/>
        <c:auto val="1"/>
        <c:lblAlgn val="ctr"/>
        <c:lblOffset val="100"/>
        <c:tickLblSkip val="2"/>
        <c:tickMarkSkip val="1"/>
        <c:noMultiLvlLbl val="0"/>
      </c:catAx>
      <c:valAx>
        <c:axId val="11399692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127788128751E-3"/>
              <c:y val="0.30275253437357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990272"/>
        <c:crosses val="autoZero"/>
        <c:crossBetween val="between"/>
      </c:valAx>
      <c:spPr>
        <a:noFill/>
        <a:ln w="12700">
          <a:solidFill>
            <a:srgbClr val="808080"/>
          </a:solidFill>
          <a:prstDash val="solid"/>
        </a:ln>
      </c:spPr>
    </c:plotArea>
    <c:legend>
      <c:legendPos val="r"/>
      <c:layout>
        <c:manualLayout>
          <c:xMode val="edge"/>
          <c:yMode val="edge"/>
          <c:x val="0.86503905798933645"/>
          <c:y val="0.17431216740109423"/>
          <c:w val="0.10668389400195342"/>
          <c:h val="8.256880733945026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652032122863387"/>
          <c:y val="0.23993288590604372"/>
          <c:w val="0.76556867841961262"/>
          <c:h val="0.60906040268459027"/>
        </c:manualLayout>
      </c:layout>
      <c:scatterChart>
        <c:scatterStyle val="lineMarker"/>
        <c:varyColors val="0"/>
        <c:ser>
          <c:idx val="0"/>
          <c:order val="0"/>
          <c:tx>
            <c:strRef>
              <c:f>'(2)(ii)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'(2)(ii) OBD'!$D$9:$D$24</c:f>
              <c:numCache>
                <c:formatCode>0.0%</c:formatCode>
                <c:ptCount val="16"/>
                <c:pt idx="0">
                  <c:v>5.8106414492423382E-2</c:v>
                </c:pt>
                <c:pt idx="1">
                  <c:v>5.2371873948637432E-2</c:v>
                </c:pt>
                <c:pt idx="2">
                  <c:v>4.6469454833956703E-2</c:v>
                </c:pt>
                <c:pt idx="3">
                  <c:v>3.5623732251521295E-2</c:v>
                </c:pt>
                <c:pt idx="4">
                  <c:v>3.3553429456946504E-2</c:v>
                </c:pt>
                <c:pt idx="5">
                  <c:v>3.0032342522716773E-2</c:v>
                </c:pt>
                <c:pt idx="6">
                  <c:v>2.6514454060025779E-2</c:v>
                </c:pt>
                <c:pt idx="7">
                  <c:v>1.8982891961565503E-2</c:v>
                </c:pt>
                <c:pt idx="8">
                  <c:v>1.9883756500458857E-2</c:v>
                </c:pt>
                <c:pt idx="9">
                  <c:v>1.0884353741496598E-2</c:v>
                </c:pt>
                <c:pt idx="10">
                  <c:v>1.1848341232227487E-2</c:v>
                </c:pt>
                <c:pt idx="11">
                  <c:v>8.108984755108661E-3</c:v>
                </c:pt>
                <c:pt idx="12">
                  <c:v>9.2866188265090764E-3</c:v>
                </c:pt>
                <c:pt idx="13">
                  <c:v>7.0422535211267607E-3</c:v>
                </c:pt>
                <c:pt idx="14">
                  <c:v>1.8214936247723133E-3</c:v>
                </c:pt>
                <c:pt idx="15">
                  <c:v>5.5555555555555552E-2</c:v>
                </c:pt>
              </c:numCache>
            </c:numRef>
          </c:yVal>
          <c:smooth val="0"/>
        </c:ser>
        <c:ser>
          <c:idx val="1"/>
          <c:order val="1"/>
          <c:tx>
            <c:strRef>
              <c:f>'(2)(ii)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'(2)(ii) OBD'!$G$9:$G$24</c:f>
              <c:numCache>
                <c:formatCode>0.0%</c:formatCode>
                <c:ptCount val="16"/>
                <c:pt idx="0">
                  <c:v>6.014009909448146E-2</c:v>
                </c:pt>
                <c:pt idx="1">
                  <c:v>4.2697930235924157E-2</c:v>
                </c:pt>
                <c:pt idx="2">
                  <c:v>3.8032786885245903E-2</c:v>
                </c:pt>
                <c:pt idx="3">
                  <c:v>3.4083917804848041E-2</c:v>
                </c:pt>
                <c:pt idx="4">
                  <c:v>2.9456506707232748E-2</c:v>
                </c:pt>
                <c:pt idx="5">
                  <c:v>2.4364592462751973E-2</c:v>
                </c:pt>
                <c:pt idx="6">
                  <c:v>2.4479278505475627E-2</c:v>
                </c:pt>
                <c:pt idx="7">
                  <c:v>1.7075773745997867E-2</c:v>
                </c:pt>
                <c:pt idx="8">
                  <c:v>1.4740846409890632E-2</c:v>
                </c:pt>
                <c:pt idx="9">
                  <c:v>9.8441345365053324E-3</c:v>
                </c:pt>
                <c:pt idx="10">
                  <c:v>1.1054421768707483E-2</c:v>
                </c:pt>
                <c:pt idx="11">
                  <c:v>6.0408921933085506E-3</c:v>
                </c:pt>
                <c:pt idx="12">
                  <c:v>4.7265361242403783E-3</c:v>
                </c:pt>
                <c:pt idx="13">
                  <c:v>5.5118110236220472E-3</c:v>
                </c:pt>
                <c:pt idx="14">
                  <c:v>5.076142131979695E-3</c:v>
                </c:pt>
                <c:pt idx="15">
                  <c:v>4.3478260869565216E-2</c:v>
                </c:pt>
              </c:numCache>
            </c:numRef>
          </c:yVal>
          <c:smooth val="0"/>
        </c:ser>
        <c:ser>
          <c:idx val="2"/>
          <c:order val="2"/>
          <c:tx>
            <c:strRef>
              <c:f>'(2)(ii)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'(2)(ii) OBD'!$J$9:$J$24</c:f>
              <c:numCache>
                <c:formatCode>0.0%</c:formatCode>
                <c:ptCount val="16"/>
                <c:pt idx="7">
                  <c:v>2.7287319422150885E-2</c:v>
                </c:pt>
                <c:pt idx="8">
                  <c:v>1.4814814814814815E-2</c:v>
                </c:pt>
                <c:pt idx="9">
                  <c:v>1.3850415512465374E-2</c:v>
                </c:pt>
                <c:pt idx="10">
                  <c:v>2.2172949002217295E-3</c:v>
                </c:pt>
                <c:pt idx="11">
                  <c:v>1.0169491525423728E-2</c:v>
                </c:pt>
                <c:pt idx="12">
                  <c:v>1.5706806282722512E-2</c:v>
                </c:pt>
                <c:pt idx="13">
                  <c:v>5.0251256281407036E-3</c:v>
                </c:pt>
                <c:pt idx="14">
                  <c:v>0</c:v>
                </c:pt>
                <c:pt idx="15">
                  <c:v>0</c:v>
                </c:pt>
              </c:numCache>
            </c:numRef>
          </c:yVal>
          <c:smooth val="0"/>
        </c:ser>
        <c:dLbls>
          <c:showLegendKey val="0"/>
          <c:showVal val="0"/>
          <c:showCatName val="0"/>
          <c:showSerName val="0"/>
          <c:showPercent val="0"/>
          <c:showBubbleSize val="0"/>
        </c:dLbls>
        <c:axId val="111254144"/>
        <c:axId val="113906816"/>
      </c:scatterChart>
      <c:valAx>
        <c:axId val="111254144"/>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906816"/>
        <c:crosses val="autoZero"/>
        <c:crossBetween val="midCat"/>
        <c:majorUnit val="1"/>
      </c:valAx>
      <c:valAx>
        <c:axId val="113906816"/>
        <c:scaling>
          <c:orientation val="minMax"/>
          <c:max val="0.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1254144"/>
        <c:crosses val="autoZero"/>
        <c:crossBetween val="midCat"/>
        <c:majorUnit val="2.0000000000000011E-2"/>
      </c:valAx>
      <c:spPr>
        <a:noFill/>
        <a:ln w="12700">
          <a:solidFill>
            <a:srgbClr val="808080"/>
          </a:solidFill>
          <a:prstDash val="solid"/>
        </a:ln>
      </c:spPr>
    </c:plotArea>
    <c:legend>
      <c:legendPos val="r"/>
      <c:layout>
        <c:manualLayout>
          <c:xMode val="edge"/>
          <c:yMode val="edge"/>
          <c:x val="0.76312664848098244"/>
          <c:y val="0.27684560544796782"/>
          <c:w val="0.11599527945984672"/>
          <c:h val="0.1040269206214097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'(2)(ii) OBD'!$B$9:$B$24</c:f>
              <c:numCache>
                <c:formatCode>#,##0</c:formatCode>
                <c:ptCount val="16"/>
                <c:pt idx="0">
                  <c:v>510</c:v>
                </c:pt>
                <c:pt idx="1">
                  <c:v>467</c:v>
                </c:pt>
                <c:pt idx="2">
                  <c:v>410</c:v>
                </c:pt>
                <c:pt idx="3">
                  <c:v>281</c:v>
                </c:pt>
                <c:pt idx="4">
                  <c:v>249</c:v>
                </c:pt>
                <c:pt idx="5">
                  <c:v>195</c:v>
                </c:pt>
                <c:pt idx="6">
                  <c:v>144</c:v>
                </c:pt>
                <c:pt idx="7">
                  <c:v>81</c:v>
                </c:pt>
                <c:pt idx="8">
                  <c:v>65</c:v>
                </c:pt>
                <c:pt idx="9">
                  <c:v>32</c:v>
                </c:pt>
                <c:pt idx="10">
                  <c:v>30</c:v>
                </c:pt>
                <c:pt idx="11">
                  <c:v>25</c:v>
                </c:pt>
                <c:pt idx="12">
                  <c:v>22</c:v>
                </c:pt>
                <c:pt idx="13">
                  <c:v>11</c:v>
                </c:pt>
                <c:pt idx="14">
                  <c:v>1</c:v>
                </c:pt>
                <c:pt idx="15">
                  <c:v>1</c:v>
                </c:pt>
              </c:numCache>
            </c:numRef>
          </c:val>
          <c:smooth val="0"/>
        </c:ser>
        <c:ser>
          <c:idx val="1"/>
          <c:order val="1"/>
          <c:tx>
            <c:strRef>
              <c:f>'(2)(ii)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'(2)(ii) OBD'!$E$9:$E$24</c:f>
              <c:numCache>
                <c:formatCode>#,##0</c:formatCode>
                <c:ptCount val="16"/>
                <c:pt idx="0">
                  <c:v>352</c:v>
                </c:pt>
                <c:pt idx="1">
                  <c:v>295</c:v>
                </c:pt>
                <c:pt idx="2">
                  <c:v>290</c:v>
                </c:pt>
                <c:pt idx="3">
                  <c:v>277</c:v>
                </c:pt>
                <c:pt idx="4">
                  <c:v>213</c:v>
                </c:pt>
                <c:pt idx="5">
                  <c:v>139</c:v>
                </c:pt>
                <c:pt idx="6">
                  <c:v>114</c:v>
                </c:pt>
                <c:pt idx="7">
                  <c:v>64</c:v>
                </c:pt>
                <c:pt idx="8">
                  <c:v>31</c:v>
                </c:pt>
                <c:pt idx="9">
                  <c:v>24</c:v>
                </c:pt>
                <c:pt idx="10">
                  <c:v>26</c:v>
                </c:pt>
                <c:pt idx="11">
                  <c:v>13</c:v>
                </c:pt>
                <c:pt idx="12">
                  <c:v>7</c:v>
                </c:pt>
                <c:pt idx="13">
                  <c:v>7</c:v>
                </c:pt>
                <c:pt idx="14">
                  <c:v>2</c:v>
                </c:pt>
                <c:pt idx="15">
                  <c:v>1</c:v>
                </c:pt>
              </c:numCache>
            </c:numRef>
          </c:val>
          <c:smooth val="0"/>
        </c:ser>
        <c:ser>
          <c:idx val="2"/>
          <c:order val="2"/>
          <c:tx>
            <c:strRef>
              <c:f>'(2)(ii)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'(2)(ii) OBD'!$H$9:$H$24</c:f>
              <c:numCache>
                <c:formatCode>#,##0</c:formatCode>
                <c:ptCount val="16"/>
                <c:pt idx="7">
                  <c:v>17</c:v>
                </c:pt>
                <c:pt idx="8">
                  <c:v>6</c:v>
                </c:pt>
                <c:pt idx="9">
                  <c:v>5</c:v>
                </c:pt>
                <c:pt idx="10">
                  <c:v>1</c:v>
                </c:pt>
                <c:pt idx="11">
                  <c:v>3</c:v>
                </c:pt>
                <c:pt idx="12">
                  <c:v>3</c:v>
                </c:pt>
                <c:pt idx="13">
                  <c:v>1</c:v>
                </c:pt>
                <c:pt idx="14">
                  <c:v>0</c:v>
                </c:pt>
                <c:pt idx="15">
                  <c:v>0</c:v>
                </c:pt>
              </c:numCache>
            </c:numRef>
          </c:val>
          <c:smooth val="0"/>
        </c:ser>
        <c:dLbls>
          <c:showLegendKey val="0"/>
          <c:showVal val="0"/>
          <c:showCatName val="0"/>
          <c:showSerName val="0"/>
          <c:showPercent val="0"/>
          <c:showBubbleSize val="0"/>
        </c:dLbls>
        <c:marker val="1"/>
        <c:smooth val="0"/>
        <c:axId val="113949312"/>
        <c:axId val="113951488"/>
      </c:lineChart>
      <c:catAx>
        <c:axId val="113949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951488"/>
        <c:crosses val="autoZero"/>
        <c:auto val="1"/>
        <c:lblAlgn val="ctr"/>
        <c:lblOffset val="100"/>
        <c:tickLblSkip val="1"/>
        <c:tickMarkSkip val="1"/>
        <c:noMultiLvlLbl val="0"/>
      </c:catAx>
      <c:valAx>
        <c:axId val="1139514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949312"/>
        <c:crosses val="autoZero"/>
        <c:crossBetween val="midCat"/>
        <c:majorUnit val="100"/>
      </c:valAx>
      <c:spPr>
        <a:noFill/>
        <a:ln w="12700">
          <a:solidFill>
            <a:srgbClr val="808080"/>
          </a:solidFill>
          <a:prstDash val="solid"/>
        </a:ln>
      </c:spPr>
    </c:plotArea>
    <c:legend>
      <c:legendPos val="r"/>
      <c:layout>
        <c:manualLayout>
          <c:xMode val="edge"/>
          <c:yMode val="edge"/>
          <c:x val="0.76772615600172112"/>
          <c:y val="0.20370402938211404"/>
          <c:w val="0.11613692199914062"/>
          <c:h val="0.1026938637746426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OBD'!$V$10:$V$25</c:f>
              <c:numCache>
                <c:formatCode>0.0%</c:formatCode>
                <c:ptCount val="16"/>
                <c:pt idx="0">
                  <c:v>0.20330834171466886</c:v>
                </c:pt>
                <c:pt idx="1">
                  <c:v>0.15887153945431079</c:v>
                </c:pt>
                <c:pt idx="2">
                  <c:v>0.13262462216302065</c:v>
                </c:pt>
                <c:pt idx="3">
                  <c:v>0.10661059271914838</c:v>
                </c:pt>
                <c:pt idx="4">
                  <c:v>8.719921915962861E-2</c:v>
                </c:pt>
                <c:pt idx="5">
                  <c:v>7.2102514411470059E-2</c:v>
                </c:pt>
                <c:pt idx="6">
                  <c:v>5.368529826209488E-2</c:v>
                </c:pt>
                <c:pt idx="7">
                  <c:v>4.4744247823327178E-2</c:v>
                </c:pt>
                <c:pt idx="8">
                  <c:v>3.716017348635043E-2</c:v>
                </c:pt>
                <c:pt idx="9">
                  <c:v>2.9594675069162288E-2</c:v>
                </c:pt>
                <c:pt idx="10">
                  <c:v>2.5691065880981852E-2</c:v>
                </c:pt>
                <c:pt idx="11">
                  <c:v>2.3772724638241146E-2</c:v>
                </c:pt>
                <c:pt idx="12">
                  <c:v>1.6474006116207952E-2</c:v>
                </c:pt>
                <c:pt idx="13">
                  <c:v>1.2743032024681501E-2</c:v>
                </c:pt>
                <c:pt idx="14">
                  <c:v>1.9228738848123317E-2</c:v>
                </c:pt>
                <c:pt idx="15">
                  <c:v>0.13559322033898305</c:v>
                </c:pt>
              </c:numCache>
            </c:numRef>
          </c:val>
          <c:smooth val="0"/>
        </c:ser>
        <c:dLbls>
          <c:showLegendKey val="0"/>
          <c:showVal val="0"/>
          <c:showCatName val="0"/>
          <c:showSerName val="0"/>
          <c:showPercent val="0"/>
          <c:showBubbleSize val="0"/>
        </c:dLbls>
        <c:marker val="1"/>
        <c:smooth val="0"/>
        <c:axId val="109028480"/>
        <c:axId val="109030400"/>
      </c:lineChart>
      <c:catAx>
        <c:axId val="109028480"/>
        <c:scaling>
          <c:orientation val="minMax"/>
        </c:scaling>
        <c:delete val="0"/>
        <c:axPos val="b"/>
        <c:title>
          <c:tx>
            <c:rich>
              <a:bodyPr/>
              <a:lstStyle/>
              <a:p>
                <a:pPr>
                  <a:defRPr/>
                </a:pPr>
                <a:r>
                  <a:rPr lang="en-US"/>
                  <a:t>Model Year</a:t>
                </a:r>
              </a:p>
            </c:rich>
          </c:tx>
          <c:overlay val="0"/>
        </c:title>
        <c:numFmt formatCode="General" sourceLinked="1"/>
        <c:majorTickMark val="out"/>
        <c:minorTickMark val="none"/>
        <c:tickLblPos val="nextTo"/>
        <c:crossAx val="109030400"/>
        <c:crosses val="autoZero"/>
        <c:auto val="1"/>
        <c:lblAlgn val="ctr"/>
        <c:lblOffset val="100"/>
        <c:noMultiLvlLbl val="0"/>
      </c:catAx>
      <c:valAx>
        <c:axId val="109030400"/>
        <c:scaling>
          <c:orientation val="minMax"/>
        </c:scaling>
        <c:delete val="0"/>
        <c:axPos val="l"/>
        <c:majorGridlines/>
        <c:title>
          <c:tx>
            <c:rich>
              <a:bodyPr rot="-5400000" vert="horz"/>
              <a:lstStyle/>
              <a:p>
                <a:pPr>
                  <a:defRPr/>
                </a:pPr>
                <a:r>
                  <a:rPr lang="en-US"/>
                  <a:t>Failure Rate</a:t>
                </a:r>
              </a:p>
            </c:rich>
          </c:tx>
          <c:overlay val="0"/>
        </c:title>
        <c:numFmt formatCode="0%" sourceLinked="0"/>
        <c:majorTickMark val="out"/>
        <c:minorTickMark val="none"/>
        <c:tickLblPos val="nextTo"/>
        <c:crossAx val="109028480"/>
        <c:crosses val="autoZero"/>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'(2)(iii) OBD'!$D$9:$D$24</c:f>
              <c:numCache>
                <c:formatCode>0.0%</c:formatCode>
                <c:ptCount val="16"/>
                <c:pt idx="0">
                  <c:v>0.94189358550757663</c:v>
                </c:pt>
                <c:pt idx="1">
                  <c:v>0.9476281260513626</c:v>
                </c:pt>
                <c:pt idx="2">
                  <c:v>0.9535305451660433</c:v>
                </c:pt>
                <c:pt idx="3">
                  <c:v>0.96437626774847873</c:v>
                </c:pt>
                <c:pt idx="4">
                  <c:v>0.9664465705430535</c:v>
                </c:pt>
                <c:pt idx="5">
                  <c:v>0.9699676574772832</c:v>
                </c:pt>
                <c:pt idx="6">
                  <c:v>0.97348554593997427</c:v>
                </c:pt>
                <c:pt idx="7">
                  <c:v>0.98101710803843445</c:v>
                </c:pt>
                <c:pt idx="8">
                  <c:v>0.98011624349954118</c:v>
                </c:pt>
                <c:pt idx="9">
                  <c:v>0.98911564625850346</c:v>
                </c:pt>
                <c:pt idx="10">
                  <c:v>0.98815165876777256</c:v>
                </c:pt>
                <c:pt idx="11">
                  <c:v>0.99189101524489132</c:v>
                </c:pt>
                <c:pt idx="12">
                  <c:v>0.99071338117349095</c:v>
                </c:pt>
                <c:pt idx="13">
                  <c:v>0.99295774647887325</c:v>
                </c:pt>
                <c:pt idx="14">
                  <c:v>0.99817850637522765</c:v>
                </c:pt>
                <c:pt idx="15">
                  <c:v>0.94444444444444442</c:v>
                </c:pt>
              </c:numCache>
            </c:numRef>
          </c:yVal>
          <c:smooth val="0"/>
        </c:ser>
        <c:ser>
          <c:idx val="1"/>
          <c:order val="1"/>
          <c:tx>
            <c:strRef>
              <c:f>'(2)(iii)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'(2)(iii) OBD'!$G$9:$G$24</c:f>
              <c:numCache>
                <c:formatCode>0.0%</c:formatCode>
                <c:ptCount val="16"/>
                <c:pt idx="0">
                  <c:v>0.93985990090551852</c:v>
                </c:pt>
                <c:pt idx="1">
                  <c:v>0.95730206976407584</c:v>
                </c:pt>
                <c:pt idx="2">
                  <c:v>0.96196721311475408</c:v>
                </c:pt>
                <c:pt idx="3">
                  <c:v>0.96591608219515201</c:v>
                </c:pt>
                <c:pt idx="4">
                  <c:v>0.97054349329276723</c:v>
                </c:pt>
                <c:pt idx="5">
                  <c:v>0.97563540753724798</c:v>
                </c:pt>
                <c:pt idx="6">
                  <c:v>0.9755207214945244</c:v>
                </c:pt>
                <c:pt idx="7">
                  <c:v>0.98292422625400211</c:v>
                </c:pt>
                <c:pt idx="8">
                  <c:v>0.9852591535901094</c:v>
                </c:pt>
                <c:pt idx="9">
                  <c:v>0.99015586546349466</c:v>
                </c:pt>
                <c:pt idx="10">
                  <c:v>0.98894557823129248</c:v>
                </c:pt>
                <c:pt idx="11">
                  <c:v>0.9939591078066915</c:v>
                </c:pt>
                <c:pt idx="12">
                  <c:v>0.99527346387575966</c:v>
                </c:pt>
                <c:pt idx="13">
                  <c:v>0.99448818897637792</c:v>
                </c:pt>
                <c:pt idx="14">
                  <c:v>0.99492385786802029</c:v>
                </c:pt>
                <c:pt idx="15">
                  <c:v>0.95652173913043481</c:v>
                </c:pt>
              </c:numCache>
            </c:numRef>
          </c:yVal>
          <c:smooth val="0"/>
        </c:ser>
        <c:ser>
          <c:idx val="2"/>
          <c:order val="2"/>
          <c:tx>
            <c:strRef>
              <c:f>'(2)(iii)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'(2)(iii) OBD'!$J$9:$J$24</c:f>
              <c:numCache>
                <c:formatCode>0.0%</c:formatCode>
                <c:ptCount val="16"/>
                <c:pt idx="7">
                  <c:v>0.9727126805778491</c:v>
                </c:pt>
                <c:pt idx="8">
                  <c:v>0.98518518518518516</c:v>
                </c:pt>
                <c:pt idx="9">
                  <c:v>0.98614958448753465</c:v>
                </c:pt>
                <c:pt idx="10">
                  <c:v>0.99778270509977829</c:v>
                </c:pt>
                <c:pt idx="11">
                  <c:v>0.98983050847457632</c:v>
                </c:pt>
                <c:pt idx="12">
                  <c:v>0.98429319371727753</c:v>
                </c:pt>
                <c:pt idx="13">
                  <c:v>0.99497487437185927</c:v>
                </c:pt>
                <c:pt idx="14">
                  <c:v>1</c:v>
                </c:pt>
                <c:pt idx="15">
                  <c:v>1</c:v>
                </c:pt>
              </c:numCache>
            </c:numRef>
          </c:yVal>
          <c:smooth val="0"/>
        </c:ser>
        <c:dLbls>
          <c:showLegendKey val="0"/>
          <c:showVal val="0"/>
          <c:showCatName val="0"/>
          <c:showSerName val="0"/>
          <c:showPercent val="0"/>
          <c:showBubbleSize val="0"/>
        </c:dLbls>
        <c:axId val="120503680"/>
        <c:axId val="120510336"/>
      </c:scatterChart>
      <c:valAx>
        <c:axId val="120503680"/>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0510336"/>
        <c:crosses val="autoZero"/>
        <c:crossBetween val="midCat"/>
        <c:majorUnit val="1"/>
      </c:valAx>
      <c:valAx>
        <c:axId val="120510336"/>
        <c:scaling>
          <c:orientation val="minMax"/>
          <c:max val="1"/>
          <c:min val="0.800000000000001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0503680"/>
        <c:crosses val="autoZero"/>
        <c:crossBetween val="midCat"/>
        <c:majorUnit val="0.05"/>
      </c:valAx>
      <c:spPr>
        <a:noFill/>
        <a:ln w="12700">
          <a:solidFill>
            <a:srgbClr val="808080"/>
          </a:solidFill>
          <a:prstDash val="solid"/>
        </a:ln>
      </c:spPr>
    </c:plotArea>
    <c:legend>
      <c:legendPos val="r"/>
      <c:layout>
        <c:manualLayout>
          <c:xMode val="edge"/>
          <c:yMode val="edge"/>
          <c:x val="0.74403083472833642"/>
          <c:y val="0.40474392662258879"/>
          <c:w val="0.10763896780943608"/>
          <c:h val="0.10906036745406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'(2)(iii) OBD'!$B$9:$B$24</c:f>
              <c:numCache>
                <c:formatCode>#,##0</c:formatCode>
                <c:ptCount val="16"/>
                <c:pt idx="0">
                  <c:v>8267</c:v>
                </c:pt>
                <c:pt idx="1">
                  <c:v>8450</c:v>
                </c:pt>
                <c:pt idx="2">
                  <c:v>8413</c:v>
                </c:pt>
                <c:pt idx="3">
                  <c:v>7607</c:v>
                </c:pt>
                <c:pt idx="4">
                  <c:v>7172</c:v>
                </c:pt>
                <c:pt idx="5">
                  <c:v>6298</c:v>
                </c:pt>
                <c:pt idx="6">
                  <c:v>5287</c:v>
                </c:pt>
                <c:pt idx="7">
                  <c:v>4186</c:v>
                </c:pt>
                <c:pt idx="8">
                  <c:v>3204</c:v>
                </c:pt>
                <c:pt idx="9">
                  <c:v>2908</c:v>
                </c:pt>
                <c:pt idx="10">
                  <c:v>2502</c:v>
                </c:pt>
                <c:pt idx="11">
                  <c:v>3058</c:v>
                </c:pt>
                <c:pt idx="12">
                  <c:v>2347</c:v>
                </c:pt>
                <c:pt idx="13">
                  <c:v>1551</c:v>
                </c:pt>
                <c:pt idx="14">
                  <c:v>548</c:v>
                </c:pt>
                <c:pt idx="15">
                  <c:v>17</c:v>
                </c:pt>
              </c:numCache>
            </c:numRef>
          </c:val>
          <c:smooth val="0"/>
        </c:ser>
        <c:ser>
          <c:idx val="1"/>
          <c:order val="1"/>
          <c:tx>
            <c:strRef>
              <c:f>'(2)(iii)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'(2)(iii) OBD'!$E$9:$E$24</c:f>
              <c:numCache>
                <c:formatCode>#,##0</c:formatCode>
                <c:ptCount val="16"/>
                <c:pt idx="0">
                  <c:v>5501</c:v>
                </c:pt>
                <c:pt idx="1">
                  <c:v>6614</c:v>
                </c:pt>
                <c:pt idx="2">
                  <c:v>7335</c:v>
                </c:pt>
                <c:pt idx="3">
                  <c:v>7850</c:v>
                </c:pt>
                <c:pt idx="4">
                  <c:v>7018</c:v>
                </c:pt>
                <c:pt idx="5">
                  <c:v>5566</c:v>
                </c:pt>
                <c:pt idx="6">
                  <c:v>4543</c:v>
                </c:pt>
                <c:pt idx="7">
                  <c:v>3684</c:v>
                </c:pt>
                <c:pt idx="8">
                  <c:v>2072</c:v>
                </c:pt>
                <c:pt idx="9">
                  <c:v>2414</c:v>
                </c:pt>
                <c:pt idx="10">
                  <c:v>2326</c:v>
                </c:pt>
                <c:pt idx="11">
                  <c:v>2139</c:v>
                </c:pt>
                <c:pt idx="12">
                  <c:v>1474</c:v>
                </c:pt>
                <c:pt idx="13">
                  <c:v>1263</c:v>
                </c:pt>
                <c:pt idx="14">
                  <c:v>392</c:v>
                </c:pt>
                <c:pt idx="15">
                  <c:v>22</c:v>
                </c:pt>
              </c:numCache>
            </c:numRef>
          </c:val>
          <c:smooth val="0"/>
        </c:ser>
        <c:ser>
          <c:idx val="2"/>
          <c:order val="2"/>
          <c:tx>
            <c:strRef>
              <c:f>'(2)(iii)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'(2)(iii)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'(2)(iii) OBD'!$H$9:$H$24</c:f>
              <c:numCache>
                <c:formatCode>#,##0</c:formatCode>
                <c:ptCount val="16"/>
                <c:pt idx="7">
                  <c:v>606</c:v>
                </c:pt>
                <c:pt idx="8">
                  <c:v>399</c:v>
                </c:pt>
                <c:pt idx="9">
                  <c:v>356</c:v>
                </c:pt>
                <c:pt idx="10">
                  <c:v>450</c:v>
                </c:pt>
                <c:pt idx="11">
                  <c:v>292</c:v>
                </c:pt>
                <c:pt idx="12">
                  <c:v>188</c:v>
                </c:pt>
                <c:pt idx="13">
                  <c:v>198</c:v>
                </c:pt>
                <c:pt idx="14">
                  <c:v>78</c:v>
                </c:pt>
                <c:pt idx="15">
                  <c:v>6</c:v>
                </c:pt>
              </c:numCache>
            </c:numRef>
          </c:val>
          <c:smooth val="0"/>
        </c:ser>
        <c:dLbls>
          <c:showLegendKey val="0"/>
          <c:showVal val="0"/>
          <c:showCatName val="0"/>
          <c:showSerName val="0"/>
          <c:showPercent val="0"/>
          <c:showBubbleSize val="0"/>
        </c:dLbls>
        <c:marker val="1"/>
        <c:smooth val="0"/>
        <c:axId val="120561024"/>
        <c:axId val="120575872"/>
      </c:lineChart>
      <c:catAx>
        <c:axId val="12056102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0575872"/>
        <c:crosses val="autoZero"/>
        <c:auto val="1"/>
        <c:lblAlgn val="ctr"/>
        <c:lblOffset val="100"/>
        <c:tickLblSkip val="1"/>
        <c:tickMarkSkip val="1"/>
        <c:noMultiLvlLbl val="0"/>
      </c:catAx>
      <c:valAx>
        <c:axId val="12057587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0561024"/>
        <c:crosses val="autoZero"/>
        <c:crossBetween val="midCat"/>
      </c:valAx>
      <c:spPr>
        <a:noFill/>
        <a:ln w="12700">
          <a:solidFill>
            <a:srgbClr val="808080"/>
          </a:solidFill>
          <a:prstDash val="solid"/>
        </a:ln>
      </c:spPr>
    </c:plotArea>
    <c:legend>
      <c:legendPos val="r"/>
      <c:layout>
        <c:manualLayout>
          <c:xMode val="edge"/>
          <c:yMode val="edge"/>
          <c:x val="0.77546382217096999"/>
          <c:y val="0.20033698833331121"/>
          <c:w val="0.10995381298161594"/>
          <c:h val="0.1077442477050780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'(2)(iv)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'(2)(iv) OBD'!$D$9:$D$24</c:f>
              <c:numCache>
                <c:formatCode>0.0%</c:formatCode>
                <c:ptCount val="16"/>
                <c:pt idx="0">
                  <c:v>0.91268758526603</c:v>
                </c:pt>
                <c:pt idx="1">
                  <c:v>0.9135802469135802</c:v>
                </c:pt>
                <c:pt idx="2">
                  <c:v>0.91709401709401706</c:v>
                </c:pt>
                <c:pt idx="3">
                  <c:v>0.93054136874361593</c:v>
                </c:pt>
                <c:pt idx="4">
                  <c:v>0.9460431654676259</c:v>
                </c:pt>
                <c:pt idx="5">
                  <c:v>0.94233687405159328</c:v>
                </c:pt>
                <c:pt idx="6">
                  <c:v>0.92887931034482762</c:v>
                </c:pt>
                <c:pt idx="7">
                  <c:v>0.96049382716049381</c:v>
                </c:pt>
                <c:pt idx="8">
                  <c:v>0.95778364116094983</c:v>
                </c:pt>
                <c:pt idx="9">
                  <c:v>0.98757763975155277</c:v>
                </c:pt>
                <c:pt idx="10">
                  <c:v>0.97787610619469023</c:v>
                </c:pt>
                <c:pt idx="11">
                  <c:v>0.98662207357859533</c:v>
                </c:pt>
                <c:pt idx="12">
                  <c:v>0.99259259259259258</c:v>
                </c:pt>
                <c:pt idx="13">
                  <c:v>0.95180722891566261</c:v>
                </c:pt>
                <c:pt idx="14">
                  <c:v>1</c:v>
                </c:pt>
                <c:pt idx="15">
                  <c:v>1</c:v>
                </c:pt>
              </c:numCache>
            </c:numRef>
          </c:yVal>
          <c:smooth val="0"/>
        </c:ser>
        <c:ser>
          <c:idx val="1"/>
          <c:order val="1"/>
          <c:tx>
            <c:strRef>
              <c:f>'(2)(iv)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'(2)(iv)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'(2)(iv) OBD'!$G$9:$G$24</c:f>
              <c:numCache>
                <c:formatCode>0.0%</c:formatCode>
                <c:ptCount val="16"/>
                <c:pt idx="0">
                  <c:v>0.89058039961941005</c:v>
                </c:pt>
                <c:pt idx="1">
                  <c:v>0.90489381348107112</c:v>
                </c:pt>
                <c:pt idx="2">
                  <c:v>0.94204425711275031</c:v>
                </c:pt>
                <c:pt idx="3">
                  <c:v>0.93842645381984036</c:v>
                </c:pt>
                <c:pt idx="4">
                  <c:v>0.94379391100702581</c:v>
                </c:pt>
                <c:pt idx="5">
                  <c:v>0.94529914529914527</c:v>
                </c:pt>
                <c:pt idx="6">
                  <c:v>0.95896328293736499</c:v>
                </c:pt>
                <c:pt idx="7">
                  <c:v>0.97948717948717945</c:v>
                </c:pt>
                <c:pt idx="8">
                  <c:v>0.94329896907216493</c:v>
                </c:pt>
                <c:pt idx="9">
                  <c:v>0.98536585365853657</c:v>
                </c:pt>
                <c:pt idx="10">
                  <c:v>0.97354497354497349</c:v>
                </c:pt>
                <c:pt idx="11">
                  <c:v>0.97419354838709682</c:v>
                </c:pt>
                <c:pt idx="12">
                  <c:v>0.99224806201550386</c:v>
                </c:pt>
                <c:pt idx="13">
                  <c:v>0.98913043478260865</c:v>
                </c:pt>
                <c:pt idx="14">
                  <c:v>0.95</c:v>
                </c:pt>
                <c:pt idx="15">
                  <c:v>0.83333333333333337</c:v>
                </c:pt>
              </c:numCache>
            </c:numRef>
          </c:yVal>
          <c:smooth val="0"/>
        </c:ser>
        <c:ser>
          <c:idx val="2"/>
          <c:order val="2"/>
          <c:tx>
            <c:strRef>
              <c:f>'(2)(iv)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'(2)(iv)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'(2)(iv) OBD'!$J$9:$J$24</c:f>
              <c:numCache>
                <c:formatCode>0.0%</c:formatCode>
                <c:ptCount val="16"/>
                <c:pt idx="7">
                  <c:v>0.91836734693877553</c:v>
                </c:pt>
                <c:pt idx="8">
                  <c:v>0.98333333333333328</c:v>
                </c:pt>
                <c:pt idx="9">
                  <c:v>0.93877551020408168</c:v>
                </c:pt>
                <c:pt idx="10">
                  <c:v>0.98113207547169812</c:v>
                </c:pt>
                <c:pt idx="11">
                  <c:v>1</c:v>
                </c:pt>
                <c:pt idx="12">
                  <c:v>1</c:v>
                </c:pt>
                <c:pt idx="13">
                  <c:v>0.95</c:v>
                </c:pt>
                <c:pt idx="14">
                  <c:v>1</c:v>
                </c:pt>
              </c:numCache>
            </c:numRef>
          </c:yVal>
          <c:smooth val="0"/>
        </c:ser>
        <c:dLbls>
          <c:showLegendKey val="0"/>
          <c:showVal val="0"/>
          <c:showCatName val="0"/>
          <c:showSerName val="0"/>
          <c:showPercent val="0"/>
          <c:showBubbleSize val="0"/>
        </c:dLbls>
        <c:axId val="121844096"/>
        <c:axId val="121846400"/>
      </c:scatterChart>
      <c:valAx>
        <c:axId val="121844096"/>
        <c:scaling>
          <c:orientation val="minMax"/>
          <c:max val="2016"/>
          <c:min val="2001"/>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1846400"/>
        <c:crosses val="autoZero"/>
        <c:crossBetween val="midCat"/>
        <c:majorUnit val="1"/>
      </c:valAx>
      <c:valAx>
        <c:axId val="121846400"/>
        <c:scaling>
          <c:orientation val="minMax"/>
          <c:max val="1"/>
          <c:min val="0.80000000000000104"/>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1844096"/>
        <c:crosses val="autoZero"/>
        <c:crossBetween val="midCat"/>
        <c:majorUnit val="0.05"/>
      </c:valAx>
      <c:spPr>
        <a:noFill/>
        <a:ln w="12700">
          <a:solidFill>
            <a:srgbClr val="808080"/>
          </a:solidFill>
          <a:prstDash val="solid"/>
        </a:ln>
      </c:spPr>
    </c:plotArea>
    <c:legend>
      <c:legendPos val="r"/>
      <c:layout>
        <c:manualLayout>
          <c:xMode val="edge"/>
          <c:yMode val="edge"/>
          <c:x val="0.14104046242774679"/>
          <c:y val="0.23993304129878046"/>
          <c:w val="0.12023121387283274"/>
          <c:h val="0.1224831124878896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'(2)(iv)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'(2)(iv) OBD'!$B$9:$B$24</c:f>
              <c:numCache>
                <c:formatCode>#,##0</c:formatCode>
                <c:ptCount val="16"/>
                <c:pt idx="0">
                  <c:v>1338</c:v>
                </c:pt>
                <c:pt idx="1">
                  <c:v>1184</c:v>
                </c:pt>
                <c:pt idx="2">
                  <c:v>1073</c:v>
                </c:pt>
                <c:pt idx="3">
                  <c:v>911</c:v>
                </c:pt>
                <c:pt idx="4">
                  <c:v>789</c:v>
                </c:pt>
                <c:pt idx="5">
                  <c:v>621</c:v>
                </c:pt>
                <c:pt idx="6">
                  <c:v>431</c:v>
                </c:pt>
                <c:pt idx="7">
                  <c:v>389</c:v>
                </c:pt>
                <c:pt idx="8">
                  <c:v>363</c:v>
                </c:pt>
                <c:pt idx="9">
                  <c:v>318</c:v>
                </c:pt>
                <c:pt idx="10">
                  <c:v>221</c:v>
                </c:pt>
                <c:pt idx="11">
                  <c:v>295</c:v>
                </c:pt>
                <c:pt idx="12">
                  <c:v>268</c:v>
                </c:pt>
                <c:pt idx="13">
                  <c:v>158</c:v>
                </c:pt>
                <c:pt idx="14">
                  <c:v>55</c:v>
                </c:pt>
                <c:pt idx="15">
                  <c:v>4</c:v>
                </c:pt>
              </c:numCache>
            </c:numRef>
          </c:val>
          <c:smooth val="0"/>
        </c:ser>
        <c:ser>
          <c:idx val="1"/>
          <c:order val="1"/>
          <c:tx>
            <c:strRef>
              <c:f>'(2)(iv)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'(2)(iv)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'(2)(iv) OBD'!$E$9:$E$24</c:f>
              <c:numCache>
                <c:formatCode>#,##0</c:formatCode>
                <c:ptCount val="16"/>
                <c:pt idx="0">
                  <c:v>936</c:v>
                </c:pt>
                <c:pt idx="1">
                  <c:v>980</c:v>
                </c:pt>
                <c:pt idx="2">
                  <c:v>894</c:v>
                </c:pt>
                <c:pt idx="3">
                  <c:v>823</c:v>
                </c:pt>
                <c:pt idx="4">
                  <c:v>806</c:v>
                </c:pt>
                <c:pt idx="5">
                  <c:v>553</c:v>
                </c:pt>
                <c:pt idx="6">
                  <c:v>444</c:v>
                </c:pt>
                <c:pt idx="7">
                  <c:v>382</c:v>
                </c:pt>
                <c:pt idx="8">
                  <c:v>183</c:v>
                </c:pt>
                <c:pt idx="9">
                  <c:v>202</c:v>
                </c:pt>
                <c:pt idx="10">
                  <c:v>184</c:v>
                </c:pt>
                <c:pt idx="11">
                  <c:v>151</c:v>
                </c:pt>
                <c:pt idx="12">
                  <c:v>128</c:v>
                </c:pt>
                <c:pt idx="13">
                  <c:v>91</c:v>
                </c:pt>
                <c:pt idx="14">
                  <c:v>38</c:v>
                </c:pt>
                <c:pt idx="15">
                  <c:v>5</c:v>
                </c:pt>
              </c:numCache>
            </c:numRef>
          </c:val>
          <c:smooth val="0"/>
        </c:ser>
        <c:ser>
          <c:idx val="2"/>
          <c:order val="2"/>
          <c:tx>
            <c:strRef>
              <c:f>'(2)(iv)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'(2)(iv) OBD'!$A$9:$A$24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'(2)(iv) OBD'!$H$9:$H$24</c:f>
              <c:numCache>
                <c:formatCode>#,##0</c:formatCode>
                <c:ptCount val="16"/>
                <c:pt idx="7">
                  <c:v>45</c:v>
                </c:pt>
                <c:pt idx="8">
                  <c:v>59</c:v>
                </c:pt>
                <c:pt idx="9">
                  <c:v>46</c:v>
                </c:pt>
                <c:pt idx="10">
                  <c:v>52</c:v>
                </c:pt>
                <c:pt idx="11">
                  <c:v>34</c:v>
                </c:pt>
                <c:pt idx="12">
                  <c:v>30</c:v>
                </c:pt>
                <c:pt idx="13">
                  <c:v>19</c:v>
                </c:pt>
                <c:pt idx="14">
                  <c:v>16</c:v>
                </c:pt>
              </c:numCache>
            </c:numRef>
          </c:val>
          <c:smooth val="0"/>
        </c:ser>
        <c:dLbls>
          <c:showLegendKey val="0"/>
          <c:showVal val="0"/>
          <c:showCatName val="0"/>
          <c:showSerName val="0"/>
          <c:showPercent val="0"/>
          <c:showBubbleSize val="0"/>
        </c:dLbls>
        <c:marker val="1"/>
        <c:smooth val="0"/>
        <c:axId val="121893248"/>
        <c:axId val="121895552"/>
      </c:lineChart>
      <c:catAx>
        <c:axId val="121893248"/>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1895552"/>
        <c:crosses val="autoZero"/>
        <c:auto val="1"/>
        <c:lblAlgn val="ctr"/>
        <c:lblOffset val="100"/>
        <c:tickLblSkip val="1"/>
        <c:tickMarkSkip val="1"/>
        <c:noMultiLvlLbl val="0"/>
      </c:catAx>
      <c:valAx>
        <c:axId val="121895552"/>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1893248"/>
        <c:crosses val="autoZero"/>
        <c:crossBetween val="midCat"/>
      </c:valAx>
      <c:spPr>
        <a:noFill/>
        <a:ln w="12700">
          <a:solidFill>
            <a:srgbClr val="808080"/>
          </a:solidFill>
          <a:prstDash val="solid"/>
        </a:ln>
      </c:spPr>
    </c:plotArea>
    <c:legend>
      <c:legendPos val="r"/>
      <c:layout>
        <c:manualLayout>
          <c:xMode val="edge"/>
          <c:yMode val="edge"/>
          <c:x val="0.76074424299734256"/>
          <c:y val="0.19528654877736348"/>
          <c:w val="0.11614409630666844"/>
          <c:h val="0.114478291223697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'(2)(v) Waivers'!$D$12:$D$25</c:f>
              <c:numCache>
                <c:formatCode>0.0%</c:formatCode>
                <c:ptCount val="14"/>
                <c:pt idx="0">
                  <c:v>0</c:v>
                </c:pt>
                <c:pt idx="1">
                  <c:v>0</c:v>
                </c:pt>
                <c:pt idx="2">
                  <c:v>1.3901438798915688E-4</c:v>
                </c:pt>
                <c:pt idx="3">
                  <c:v>0</c:v>
                </c:pt>
                <c:pt idx="4">
                  <c:v>0</c:v>
                </c:pt>
                <c:pt idx="5">
                  <c:v>0</c:v>
                </c:pt>
                <c:pt idx="6">
                  <c:v>1.3065064018813691E-4</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1.2417732522041475E-4</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121958784"/>
        <c:axId val="121961088"/>
      </c:lineChart>
      <c:catAx>
        <c:axId val="12195878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1961088"/>
        <c:crosses val="autoZero"/>
        <c:auto val="1"/>
        <c:lblAlgn val="ctr"/>
        <c:lblOffset val="100"/>
        <c:tickLblSkip val="2"/>
        <c:tickMarkSkip val="1"/>
        <c:noMultiLvlLbl val="0"/>
      </c:catAx>
      <c:valAx>
        <c:axId val="121961088"/>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195878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'(2)(v) Waivers'!$B$12:$B$25</c:f>
              <c:numCache>
                <c:formatCode>#,##0</c:formatCode>
                <c:ptCount val="14"/>
                <c:pt idx="0">
                  <c:v>0</c:v>
                </c:pt>
                <c:pt idx="1">
                  <c:v>0</c:v>
                </c:pt>
                <c:pt idx="2">
                  <c:v>2</c:v>
                </c:pt>
                <c:pt idx="3">
                  <c:v>0</c:v>
                </c:pt>
                <c:pt idx="4">
                  <c:v>0</c:v>
                </c:pt>
                <c:pt idx="5">
                  <c:v>0</c:v>
                </c:pt>
                <c:pt idx="6">
                  <c:v>1</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10174</c:v>
                </c:pt>
                <c:pt idx="1">
                  <c:v>10842</c:v>
                </c:pt>
                <c:pt idx="2">
                  <c:v>11458</c:v>
                </c:pt>
                <c:pt idx="3">
                  <c:v>11803</c:v>
                </c:pt>
                <c:pt idx="4">
                  <c:v>10379</c:v>
                </c:pt>
                <c:pt idx="5">
                  <c:v>8053</c:v>
                </c:pt>
                <c:pt idx="6">
                  <c:v>6328</c:v>
                </c:pt>
                <c:pt idx="7">
                  <c:v>5104</c:v>
                </c:pt>
                <c:pt idx="8">
                  <c:v>2738</c:v>
                </c:pt>
                <c:pt idx="9">
                  <c:v>3070</c:v>
                </c:pt>
                <c:pt idx="10">
                  <c:v>2884</c:v>
                </c:pt>
                <c:pt idx="11">
                  <c:v>2586</c:v>
                </c:pt>
                <c:pt idx="12">
                  <c:v>1782</c:v>
                </c:pt>
                <c:pt idx="13">
                  <c:v>1553</c:v>
                </c:pt>
              </c:numCache>
            </c:numRef>
          </c:val>
          <c:smooth val="0"/>
        </c:ser>
        <c:dLbls>
          <c:showLegendKey val="0"/>
          <c:showVal val="0"/>
          <c:showCatName val="0"/>
          <c:showSerName val="0"/>
          <c:showPercent val="0"/>
          <c:showBubbleSize val="0"/>
        </c:dLbls>
        <c:marker val="1"/>
        <c:smooth val="0"/>
        <c:axId val="122391936"/>
        <c:axId val="122406784"/>
      </c:lineChart>
      <c:catAx>
        <c:axId val="12239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2406784"/>
        <c:crosses val="autoZero"/>
        <c:auto val="1"/>
        <c:lblAlgn val="ctr"/>
        <c:lblOffset val="100"/>
        <c:tickLblSkip val="8"/>
        <c:tickMarkSkip val="1"/>
        <c:noMultiLvlLbl val="0"/>
      </c:catAx>
      <c:valAx>
        <c:axId val="122406784"/>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239193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'(2)(v) Waivers'!$D$12:$D$25</c:f>
              <c:numCache>
                <c:formatCode>0.0%</c:formatCode>
                <c:ptCount val="14"/>
                <c:pt idx="0">
                  <c:v>0</c:v>
                </c:pt>
                <c:pt idx="1">
                  <c:v>0</c:v>
                </c:pt>
                <c:pt idx="2">
                  <c:v>1.3901438798915688E-4</c:v>
                </c:pt>
                <c:pt idx="3">
                  <c:v>0</c:v>
                </c:pt>
                <c:pt idx="4">
                  <c:v>0</c:v>
                </c:pt>
                <c:pt idx="5">
                  <c:v>0</c:v>
                </c:pt>
                <c:pt idx="6">
                  <c:v>1.3065064018813691E-4</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1.2417732522041475E-4</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121651584"/>
        <c:axId val="122465280"/>
      </c:lineChart>
      <c:catAx>
        <c:axId val="121651584"/>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2465280"/>
        <c:crosses val="autoZero"/>
        <c:auto val="1"/>
        <c:lblAlgn val="ctr"/>
        <c:lblOffset val="100"/>
        <c:tickLblSkip val="2"/>
        <c:tickMarkSkip val="1"/>
        <c:noMultiLvlLbl val="0"/>
      </c:catAx>
      <c:valAx>
        <c:axId val="122465280"/>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165158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'(2)(v) Waivers'!$B$12:$B$25</c:f>
              <c:numCache>
                <c:formatCode>#,##0</c:formatCode>
                <c:ptCount val="14"/>
                <c:pt idx="0">
                  <c:v>0</c:v>
                </c:pt>
                <c:pt idx="1">
                  <c:v>0</c:v>
                </c:pt>
                <c:pt idx="2">
                  <c:v>2</c:v>
                </c:pt>
                <c:pt idx="3">
                  <c:v>0</c:v>
                </c:pt>
                <c:pt idx="4">
                  <c:v>0</c:v>
                </c:pt>
                <c:pt idx="5">
                  <c:v>0</c:v>
                </c:pt>
                <c:pt idx="6">
                  <c:v>1</c:v>
                </c:pt>
                <c:pt idx="7">
                  <c:v>0</c:v>
                </c:pt>
                <c:pt idx="8">
                  <c:v>0</c:v>
                </c:pt>
                <c:pt idx="9">
                  <c:v>0</c:v>
                </c:pt>
                <c:pt idx="10">
                  <c:v>0</c:v>
                </c:pt>
                <c:pt idx="11">
                  <c:v>0</c:v>
                </c:pt>
                <c:pt idx="12">
                  <c:v>0</c:v>
                </c:pt>
                <c:pt idx="13">
                  <c:v>0</c:v>
                </c:pt>
              </c:numCache>
            </c:numRef>
          </c:val>
          <c:smooth val="0"/>
        </c:ser>
        <c:ser>
          <c:idx val="1"/>
          <c:order val="1"/>
          <c:tx>
            <c:strRef>
              <c:f>'(2)(v)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10174</c:v>
                </c:pt>
                <c:pt idx="1">
                  <c:v>10842</c:v>
                </c:pt>
                <c:pt idx="2">
                  <c:v>11458</c:v>
                </c:pt>
                <c:pt idx="3">
                  <c:v>11803</c:v>
                </c:pt>
                <c:pt idx="4">
                  <c:v>10379</c:v>
                </c:pt>
                <c:pt idx="5">
                  <c:v>8053</c:v>
                </c:pt>
                <c:pt idx="6">
                  <c:v>6328</c:v>
                </c:pt>
                <c:pt idx="7">
                  <c:v>5104</c:v>
                </c:pt>
                <c:pt idx="8">
                  <c:v>2738</c:v>
                </c:pt>
                <c:pt idx="9">
                  <c:v>3070</c:v>
                </c:pt>
                <c:pt idx="10">
                  <c:v>2884</c:v>
                </c:pt>
                <c:pt idx="11">
                  <c:v>2586</c:v>
                </c:pt>
                <c:pt idx="12">
                  <c:v>1782</c:v>
                </c:pt>
                <c:pt idx="13">
                  <c:v>1553</c:v>
                </c:pt>
              </c:numCache>
            </c:numRef>
          </c:val>
          <c:smooth val="0"/>
        </c:ser>
        <c:dLbls>
          <c:showLegendKey val="0"/>
          <c:showVal val="0"/>
          <c:showCatName val="0"/>
          <c:showSerName val="0"/>
          <c:showPercent val="0"/>
          <c:showBubbleSize val="0"/>
        </c:dLbls>
        <c:marker val="1"/>
        <c:smooth val="0"/>
        <c:axId val="121683328"/>
        <c:axId val="121177600"/>
      </c:lineChart>
      <c:catAx>
        <c:axId val="121683328"/>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1177600"/>
        <c:crosses val="autoZero"/>
        <c:auto val="1"/>
        <c:lblAlgn val="ctr"/>
        <c:lblOffset val="100"/>
        <c:tickLblSkip val="1"/>
        <c:tickMarkSkip val="1"/>
        <c:noMultiLvlLbl val="0"/>
      </c:catAx>
      <c:valAx>
        <c:axId val="121177600"/>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168332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'(2)(vi) No Outcome'!$D$13:$D$28</c:f>
              <c:numCache>
                <c:formatCode>0.0%</c:formatCode>
                <c:ptCount val="16"/>
                <c:pt idx="0">
                  <c:v>7.5291738738519257E-2</c:v>
                </c:pt>
                <c:pt idx="1">
                  <c:v>3.5213475162483542E-2</c:v>
                </c:pt>
                <c:pt idx="2">
                  <c:v>2.6480967646345735E-2</c:v>
                </c:pt>
                <c:pt idx="3">
                  <c:v>2.2289706471948067E-2</c:v>
                </c:pt>
                <c:pt idx="4">
                  <c:v>1.6370964076301873E-2</c:v>
                </c:pt>
                <c:pt idx="5">
                  <c:v>1.2695003129322134E-2</c:v>
                </c:pt>
                <c:pt idx="6">
                  <c:v>8.0034062709981313E-3</c:v>
                </c:pt>
                <c:pt idx="7">
                  <c:v>5.7001750615561977E-3</c:v>
                </c:pt>
                <c:pt idx="8">
                  <c:v>3.4525119031369685E-3</c:v>
                </c:pt>
                <c:pt idx="9">
                  <c:v>2.4303882335686899E-3</c:v>
                </c:pt>
                <c:pt idx="10">
                  <c:v>2.1182648129363327E-3</c:v>
                </c:pt>
                <c:pt idx="11">
                  <c:v>1.2351931224446942E-3</c:v>
                </c:pt>
                <c:pt idx="12">
                  <c:v>9.5498034037385716E-4</c:v>
                </c:pt>
                <c:pt idx="13">
                  <c:v>8.2129004651676398E-4</c:v>
                </c:pt>
                <c:pt idx="14">
                  <c:v>1.9543765218505704E-3</c:v>
                </c:pt>
                <c:pt idx="15">
                  <c:v>2.9850746268656716E-2</c:v>
                </c:pt>
              </c:numCache>
            </c:numRef>
          </c:yVal>
          <c:smooth val="0"/>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'(2)(vi) No Outcome'!$G$13:$G$28</c:f>
              <c:numCache>
                <c:formatCode>0.0%</c:formatCode>
                <c:ptCount val="16"/>
                <c:pt idx="0">
                  <c:v>2.2625173568569794E-2</c:v>
                </c:pt>
                <c:pt idx="1">
                  <c:v>8.4786295056306794E-3</c:v>
                </c:pt>
                <c:pt idx="2">
                  <c:v>7.2521966364192132E-3</c:v>
                </c:pt>
                <c:pt idx="3">
                  <c:v>4.7800716108841327E-3</c:v>
                </c:pt>
                <c:pt idx="4">
                  <c:v>3.6848342257090709E-3</c:v>
                </c:pt>
                <c:pt idx="5">
                  <c:v>2.6443173532228166E-3</c:v>
                </c:pt>
                <c:pt idx="6">
                  <c:v>1.6853734293378513E-3</c:v>
                </c:pt>
                <c:pt idx="7">
                  <c:v>1.1712932751033248E-3</c:v>
                </c:pt>
                <c:pt idx="8">
                  <c:v>6.7944185110157651E-4</c:v>
                </c:pt>
                <c:pt idx="9">
                  <c:v>4.6968327395827792E-4</c:v>
                </c:pt>
                <c:pt idx="10">
                  <c:v>1.9834804414660753E-4</c:v>
                </c:pt>
                <c:pt idx="11">
                  <c:v>2.0258559241279441E-4</c:v>
                </c:pt>
                <c:pt idx="12">
                  <c:v>1.255125094134382E-4</c:v>
                </c:pt>
                <c:pt idx="13">
                  <c:v>1.1024818090501507E-4</c:v>
                </c:pt>
                <c:pt idx="14">
                  <c:v>1E-4</c:v>
                </c:pt>
                <c:pt idx="15">
                  <c:v>3.3557046979865771E-3</c:v>
                </c:pt>
              </c:numCache>
            </c:numRef>
          </c:yVal>
          <c:smooth val="0"/>
        </c:ser>
        <c:dLbls>
          <c:showLegendKey val="0"/>
          <c:showVal val="0"/>
          <c:showCatName val="0"/>
          <c:showSerName val="0"/>
          <c:showPercent val="0"/>
          <c:showBubbleSize val="0"/>
        </c:dLbls>
        <c:axId val="122764288"/>
        <c:axId val="122766848"/>
      </c:scatterChart>
      <c:valAx>
        <c:axId val="122764288"/>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766848"/>
        <c:crosses val="autoZero"/>
        <c:crossBetween val="midCat"/>
        <c:majorUnit val="1"/>
      </c:valAx>
      <c:valAx>
        <c:axId val="122766848"/>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764288"/>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Outcome'!$B$11:$D$11</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Outcome'!$A$13:$A$28</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'(2)(vi) No Outcome'!$B$13:$B$28</c:f>
              <c:numCache>
                <c:formatCode>#,##0</c:formatCode>
                <c:ptCount val="16"/>
                <c:pt idx="0">
                  <c:v>6181</c:v>
                </c:pt>
                <c:pt idx="1">
                  <c:v>3370</c:v>
                </c:pt>
                <c:pt idx="2">
                  <c:v>2949</c:v>
                </c:pt>
                <c:pt idx="3">
                  <c:v>2613</c:v>
                </c:pt>
                <c:pt idx="4">
                  <c:v>2161</c:v>
                </c:pt>
                <c:pt idx="5">
                  <c:v>1643</c:v>
                </c:pt>
                <c:pt idx="6">
                  <c:v>1203</c:v>
                </c:pt>
                <c:pt idx="7">
                  <c:v>801</c:v>
                </c:pt>
                <c:pt idx="8">
                  <c:v>430</c:v>
                </c:pt>
                <c:pt idx="9">
                  <c:v>348</c:v>
                </c:pt>
                <c:pt idx="10">
                  <c:v>284</c:v>
                </c:pt>
                <c:pt idx="11">
                  <c:v>200</c:v>
                </c:pt>
                <c:pt idx="12">
                  <c:v>162</c:v>
                </c:pt>
                <c:pt idx="13">
                  <c:v>119</c:v>
                </c:pt>
                <c:pt idx="14">
                  <c:v>61</c:v>
                </c:pt>
                <c:pt idx="15">
                  <c:v>8</c:v>
                </c:pt>
              </c:numCache>
            </c:numRef>
          </c:yVal>
          <c:smooth val="0"/>
        </c:ser>
        <c:ser>
          <c:idx val="1"/>
          <c:order val="1"/>
          <c:tx>
            <c:strRef>
              <c:f>'(2)(vi) No Outcome'!$E$11:$G$11</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Outcome'!$A$13:$A$28</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'(2)(vi) No Outcome'!$E$13:$E$28</c:f>
              <c:numCache>
                <c:formatCode>#,##0</c:formatCode>
                <c:ptCount val="16"/>
                <c:pt idx="0">
                  <c:v>1108</c:v>
                </c:pt>
                <c:pt idx="1">
                  <c:v>585</c:v>
                </c:pt>
                <c:pt idx="2">
                  <c:v>605</c:v>
                </c:pt>
                <c:pt idx="3">
                  <c:v>530</c:v>
                </c:pt>
                <c:pt idx="4">
                  <c:v>426</c:v>
                </c:pt>
                <c:pt idx="5">
                  <c:v>301</c:v>
                </c:pt>
                <c:pt idx="6">
                  <c:v>191</c:v>
                </c:pt>
                <c:pt idx="7">
                  <c:v>140</c:v>
                </c:pt>
                <c:pt idx="8">
                  <c:v>54</c:v>
                </c:pt>
                <c:pt idx="9">
                  <c:v>53</c:v>
                </c:pt>
                <c:pt idx="10">
                  <c:v>28</c:v>
                </c:pt>
                <c:pt idx="11">
                  <c:v>27</c:v>
                </c:pt>
                <c:pt idx="12">
                  <c:v>18</c:v>
                </c:pt>
                <c:pt idx="13">
                  <c:v>18</c:v>
                </c:pt>
                <c:pt idx="14">
                  <c:v>4</c:v>
                </c:pt>
                <c:pt idx="15">
                  <c:v>1</c:v>
                </c:pt>
              </c:numCache>
            </c:numRef>
          </c:yVal>
          <c:smooth val="0"/>
        </c:ser>
        <c:dLbls>
          <c:showLegendKey val="0"/>
          <c:showVal val="0"/>
          <c:showCatName val="0"/>
          <c:showSerName val="0"/>
          <c:showPercent val="0"/>
          <c:showBubbleSize val="0"/>
        </c:dLbls>
        <c:axId val="122820864"/>
        <c:axId val="122827520"/>
      </c:scatterChart>
      <c:valAx>
        <c:axId val="122820864"/>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2827520"/>
        <c:crosses val="autoZero"/>
        <c:crossBetween val="midCat"/>
        <c:majorUnit val="1"/>
      </c:valAx>
      <c:valAx>
        <c:axId val="12282752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2820864"/>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tested'!$B$11</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tested'!$B$12:$B$44</c:f>
              <c:numCache>
                <c:formatCode>#,##0</c:formatCode>
                <c:ptCount val="33"/>
                <c:pt idx="17">
                  <c:v>82094</c:v>
                </c:pt>
                <c:pt idx="18">
                  <c:v>95702</c:v>
                </c:pt>
                <c:pt idx="19">
                  <c:v>111363</c:v>
                </c:pt>
                <c:pt idx="20">
                  <c:v>117229</c:v>
                </c:pt>
                <c:pt idx="21">
                  <c:v>132002</c:v>
                </c:pt>
                <c:pt idx="22">
                  <c:v>129421</c:v>
                </c:pt>
                <c:pt idx="23">
                  <c:v>150311</c:v>
                </c:pt>
                <c:pt idx="24">
                  <c:v>140522</c:v>
                </c:pt>
                <c:pt idx="25">
                  <c:v>124547</c:v>
                </c:pt>
                <c:pt idx="26">
                  <c:v>143187</c:v>
                </c:pt>
                <c:pt idx="27">
                  <c:v>134072</c:v>
                </c:pt>
                <c:pt idx="28">
                  <c:v>161918</c:v>
                </c:pt>
                <c:pt idx="29">
                  <c:v>169637</c:v>
                </c:pt>
                <c:pt idx="30">
                  <c:v>144894</c:v>
                </c:pt>
                <c:pt idx="31">
                  <c:v>31212</c:v>
                </c:pt>
                <c:pt idx="32">
                  <c:v>268</c:v>
                </c:pt>
              </c:numCache>
            </c:numRef>
          </c:val>
          <c:smooth val="0"/>
        </c:ser>
        <c:ser>
          <c:idx val="1"/>
          <c:order val="1"/>
          <c:tx>
            <c:strRef>
              <c:f>'(1) VINs tested'!$C$11</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tested'!$C$12:$C$44</c:f>
              <c:numCache>
                <c:formatCode>#,##0</c:formatCode>
                <c:ptCount val="33"/>
                <c:pt idx="17">
                  <c:v>48972</c:v>
                </c:pt>
                <c:pt idx="18">
                  <c:v>68997</c:v>
                </c:pt>
                <c:pt idx="19">
                  <c:v>83423</c:v>
                </c:pt>
                <c:pt idx="20">
                  <c:v>110877</c:v>
                </c:pt>
                <c:pt idx="21">
                  <c:v>115609</c:v>
                </c:pt>
                <c:pt idx="22">
                  <c:v>113829</c:v>
                </c:pt>
                <c:pt idx="23">
                  <c:v>113328</c:v>
                </c:pt>
                <c:pt idx="24">
                  <c:v>119526</c:v>
                </c:pt>
                <c:pt idx="25">
                  <c:v>79477</c:v>
                </c:pt>
                <c:pt idx="26">
                  <c:v>112842</c:v>
                </c:pt>
                <c:pt idx="27">
                  <c:v>141166</c:v>
                </c:pt>
                <c:pt idx="28">
                  <c:v>133277</c:v>
                </c:pt>
                <c:pt idx="29">
                  <c:v>143412</c:v>
                </c:pt>
                <c:pt idx="30">
                  <c:v>163268</c:v>
                </c:pt>
                <c:pt idx="31">
                  <c:v>40000</c:v>
                </c:pt>
                <c:pt idx="32">
                  <c:v>298</c:v>
                </c:pt>
              </c:numCache>
            </c:numRef>
          </c:val>
          <c:smooth val="0"/>
        </c:ser>
        <c:ser>
          <c:idx val="2"/>
          <c:order val="2"/>
          <c:tx>
            <c:strRef>
              <c:f>'(1) VINs tested'!$D$11</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tested'!$D$12:$D$44</c:f>
              <c:numCache>
                <c:formatCode>#,##0</c:formatCode>
                <c:ptCount val="33"/>
                <c:pt idx="24">
                  <c:v>9588</c:v>
                </c:pt>
                <c:pt idx="25">
                  <c:v>6263</c:v>
                </c:pt>
                <c:pt idx="26">
                  <c:v>6173</c:v>
                </c:pt>
                <c:pt idx="27">
                  <c:v>9831</c:v>
                </c:pt>
                <c:pt idx="28">
                  <c:v>10066</c:v>
                </c:pt>
                <c:pt idx="29">
                  <c:v>9251</c:v>
                </c:pt>
                <c:pt idx="30">
                  <c:v>9386</c:v>
                </c:pt>
                <c:pt idx="31">
                  <c:v>3064</c:v>
                </c:pt>
                <c:pt idx="32">
                  <c:v>15</c:v>
                </c:pt>
              </c:numCache>
            </c:numRef>
          </c:val>
          <c:smooth val="0"/>
        </c:ser>
        <c:ser>
          <c:idx val="4"/>
          <c:order val="3"/>
          <c:tx>
            <c:strRef>
              <c:f>'(1) VINs tested'!$E$11</c:f>
              <c:strCache>
                <c:ptCount val="1"/>
                <c:pt idx="0">
                  <c:v>LDDV</c:v>
                </c:pt>
              </c:strCache>
            </c:strRef>
          </c:tx>
          <c:spPr>
            <a:ln w="12700">
              <a:solidFill>
                <a:srgbClr val="800080"/>
              </a:solidFill>
              <a:prstDash val="solid"/>
            </a:ln>
          </c:spPr>
          <c:marker>
            <c:symbol val="star"/>
            <c:size val="5"/>
            <c:spPr>
              <a:noFill/>
              <a:ln>
                <a:solidFill>
                  <a:srgbClr val="800080"/>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tested'!$E$12:$E$44</c:f>
              <c:numCache>
                <c:formatCode>#,##0</c:formatCode>
                <c:ptCount val="33"/>
                <c:pt idx="17">
                  <c:v>178</c:v>
                </c:pt>
                <c:pt idx="18">
                  <c:v>340</c:v>
                </c:pt>
                <c:pt idx="19">
                  <c:v>404</c:v>
                </c:pt>
                <c:pt idx="20">
                  <c:v>159</c:v>
                </c:pt>
                <c:pt idx="21">
                  <c:v>297</c:v>
                </c:pt>
                <c:pt idx="22">
                  <c:v>268</c:v>
                </c:pt>
                <c:pt idx="23">
                  <c:v>32</c:v>
                </c:pt>
                <c:pt idx="24">
                  <c:v>28</c:v>
                </c:pt>
                <c:pt idx="25">
                  <c:v>884</c:v>
                </c:pt>
                <c:pt idx="26">
                  <c:v>1840</c:v>
                </c:pt>
                <c:pt idx="27">
                  <c:v>1757</c:v>
                </c:pt>
                <c:pt idx="28">
                  <c:v>2310</c:v>
                </c:pt>
                <c:pt idx="29">
                  <c:v>2354</c:v>
                </c:pt>
                <c:pt idx="30">
                  <c:v>2786</c:v>
                </c:pt>
                <c:pt idx="31">
                  <c:v>246</c:v>
                </c:pt>
                <c:pt idx="32">
                  <c:v>3</c:v>
                </c:pt>
              </c:numCache>
            </c:numRef>
          </c:val>
          <c:smooth val="0"/>
        </c:ser>
        <c:ser>
          <c:idx val="5"/>
          <c:order val="4"/>
          <c:tx>
            <c:strRef>
              <c:f>'(1) VINs tested'!$F$11</c:f>
              <c:strCache>
                <c:ptCount val="1"/>
                <c:pt idx="0">
                  <c:v>LDDT</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tested'!$F$12:$F$44</c:f>
              <c:numCache>
                <c:formatCode>#,##0</c:formatCode>
                <c:ptCount val="33"/>
                <c:pt idx="20">
                  <c:v>5</c:v>
                </c:pt>
                <c:pt idx="21">
                  <c:v>30</c:v>
                </c:pt>
                <c:pt idx="22">
                  <c:v>38</c:v>
                </c:pt>
                <c:pt idx="23">
                  <c:v>49</c:v>
                </c:pt>
                <c:pt idx="24">
                  <c:v>68</c:v>
                </c:pt>
                <c:pt idx="25">
                  <c:v>177</c:v>
                </c:pt>
                <c:pt idx="26">
                  <c:v>274</c:v>
                </c:pt>
                <c:pt idx="27">
                  <c:v>495</c:v>
                </c:pt>
                <c:pt idx="28">
                  <c:v>748</c:v>
                </c:pt>
                <c:pt idx="29">
                  <c:v>543</c:v>
                </c:pt>
                <c:pt idx="30">
                  <c:v>1242</c:v>
                </c:pt>
                <c:pt idx="31">
                  <c:v>343</c:v>
                </c:pt>
                <c:pt idx="32">
                  <c:v>3</c:v>
                </c:pt>
              </c:numCache>
            </c:numRef>
          </c:val>
          <c:smooth val="0"/>
        </c:ser>
        <c:ser>
          <c:idx val="6"/>
          <c:order val="5"/>
          <c:tx>
            <c:strRef>
              <c:f>'(1) VINs tested'!$G$11</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tested'!$G$12:$G$44</c:f>
              <c:numCache>
                <c:formatCode>#,##0</c:formatCode>
                <c:ptCount val="33"/>
                <c:pt idx="0">
                  <c:v>6</c:v>
                </c:pt>
                <c:pt idx="1">
                  <c:v>16</c:v>
                </c:pt>
                <c:pt idx="2">
                  <c:v>37</c:v>
                </c:pt>
                <c:pt idx="3">
                  <c:v>45</c:v>
                </c:pt>
                <c:pt idx="4">
                  <c:v>52</c:v>
                </c:pt>
                <c:pt idx="5">
                  <c:v>41</c:v>
                </c:pt>
                <c:pt idx="6">
                  <c:v>34</c:v>
                </c:pt>
                <c:pt idx="7">
                  <c:v>23</c:v>
                </c:pt>
                <c:pt idx="8">
                  <c:v>38</c:v>
                </c:pt>
                <c:pt idx="9">
                  <c:v>76</c:v>
                </c:pt>
                <c:pt idx="10">
                  <c:v>129</c:v>
                </c:pt>
                <c:pt idx="11">
                  <c:v>187</c:v>
                </c:pt>
                <c:pt idx="12">
                  <c:v>206</c:v>
                </c:pt>
                <c:pt idx="13">
                  <c:v>420</c:v>
                </c:pt>
                <c:pt idx="14">
                  <c:v>190</c:v>
                </c:pt>
                <c:pt idx="15">
                  <c:v>634</c:v>
                </c:pt>
                <c:pt idx="16">
                  <c:v>634</c:v>
                </c:pt>
                <c:pt idx="17">
                  <c:v>711</c:v>
                </c:pt>
                <c:pt idx="18">
                  <c:v>779</c:v>
                </c:pt>
                <c:pt idx="19">
                  <c:v>757</c:v>
                </c:pt>
                <c:pt idx="20">
                  <c:v>1004</c:v>
                </c:pt>
                <c:pt idx="21">
                  <c:v>1689</c:v>
                </c:pt>
                <c:pt idx="22">
                  <c:v>2511</c:v>
                </c:pt>
                <c:pt idx="23">
                  <c:v>2405</c:v>
                </c:pt>
                <c:pt idx="24">
                  <c:v>2817</c:v>
                </c:pt>
                <c:pt idx="25">
                  <c:v>1003</c:v>
                </c:pt>
                <c:pt idx="26">
                  <c:v>1002</c:v>
                </c:pt>
                <c:pt idx="27">
                  <c:v>2702</c:v>
                </c:pt>
                <c:pt idx="28">
                  <c:v>2247</c:v>
                </c:pt>
                <c:pt idx="29">
                  <c:v>1803</c:v>
                </c:pt>
                <c:pt idx="30">
                  <c:v>1581</c:v>
                </c:pt>
                <c:pt idx="31">
                  <c:v>907</c:v>
                </c:pt>
                <c:pt idx="32">
                  <c:v>3</c:v>
                </c:pt>
              </c:numCache>
            </c:numRef>
          </c:val>
          <c:smooth val="0"/>
        </c:ser>
        <c:ser>
          <c:idx val="7"/>
          <c:order val="6"/>
          <c:tx>
            <c:strRef>
              <c:f>'(1) VINs tested'!$H$11</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tested'!$A$12:$A$44</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VINs tested'!$H$12:$H$44</c:f>
              <c:numCache>
                <c:formatCode>#,##0</c:formatCode>
                <c:ptCount val="33"/>
                <c:pt idx="0">
                  <c:v>229</c:v>
                </c:pt>
                <c:pt idx="1">
                  <c:v>407</c:v>
                </c:pt>
                <c:pt idx="2">
                  <c:v>524</c:v>
                </c:pt>
                <c:pt idx="3">
                  <c:v>851</c:v>
                </c:pt>
                <c:pt idx="4">
                  <c:v>833</c:v>
                </c:pt>
                <c:pt idx="5">
                  <c:v>663</c:v>
                </c:pt>
                <c:pt idx="6">
                  <c:v>581</c:v>
                </c:pt>
                <c:pt idx="7">
                  <c:v>473</c:v>
                </c:pt>
                <c:pt idx="8">
                  <c:v>453</c:v>
                </c:pt>
                <c:pt idx="9">
                  <c:v>738</c:v>
                </c:pt>
                <c:pt idx="10">
                  <c:v>1092</c:v>
                </c:pt>
                <c:pt idx="11">
                  <c:v>1763</c:v>
                </c:pt>
                <c:pt idx="12">
                  <c:v>1469</c:v>
                </c:pt>
                <c:pt idx="13">
                  <c:v>1938</c:v>
                </c:pt>
                <c:pt idx="14">
                  <c:v>2147</c:v>
                </c:pt>
                <c:pt idx="15">
                  <c:v>3096</c:v>
                </c:pt>
                <c:pt idx="16">
                  <c:v>3650</c:v>
                </c:pt>
                <c:pt idx="17">
                  <c:v>3427</c:v>
                </c:pt>
                <c:pt idx="18">
                  <c:v>2925</c:v>
                </c:pt>
                <c:pt idx="19">
                  <c:v>3108</c:v>
                </c:pt>
                <c:pt idx="20">
                  <c:v>4448</c:v>
                </c:pt>
                <c:pt idx="21">
                  <c:v>5377</c:v>
                </c:pt>
                <c:pt idx="22">
                  <c:v>5805</c:v>
                </c:pt>
                <c:pt idx="23">
                  <c:v>6369</c:v>
                </c:pt>
                <c:pt idx="24">
                  <c:v>3989</c:v>
                </c:pt>
                <c:pt idx="25">
                  <c:v>2926</c:v>
                </c:pt>
                <c:pt idx="26">
                  <c:v>2786</c:v>
                </c:pt>
                <c:pt idx="27">
                  <c:v>3196</c:v>
                </c:pt>
                <c:pt idx="28">
                  <c:v>5023</c:v>
                </c:pt>
                <c:pt idx="29">
                  <c:v>4229</c:v>
                </c:pt>
                <c:pt idx="30">
                  <c:v>3809</c:v>
                </c:pt>
                <c:pt idx="31">
                  <c:v>3187</c:v>
                </c:pt>
                <c:pt idx="32">
                  <c:v>200</c:v>
                </c:pt>
              </c:numCache>
            </c:numRef>
          </c:val>
          <c:smooth val="0"/>
        </c:ser>
        <c:dLbls>
          <c:showLegendKey val="0"/>
          <c:showVal val="0"/>
          <c:showCatName val="0"/>
          <c:showSerName val="0"/>
          <c:showPercent val="0"/>
          <c:showBubbleSize val="0"/>
        </c:dLbls>
        <c:marker val="1"/>
        <c:smooth val="0"/>
        <c:axId val="111345664"/>
        <c:axId val="111347968"/>
      </c:lineChart>
      <c:catAx>
        <c:axId val="111345664"/>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11347968"/>
        <c:crosses val="autoZero"/>
        <c:auto val="1"/>
        <c:lblAlgn val="ctr"/>
        <c:lblOffset val="100"/>
        <c:tickLblSkip val="2"/>
        <c:tickMarkSkip val="1"/>
        <c:noMultiLvlLbl val="0"/>
      </c:catAx>
      <c:valAx>
        <c:axId val="111347968"/>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11345664"/>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26286595341501595"/>
          <c:h val="0.24363654275119195"/>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 Pass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 Pass OBD'!$D$8:$D$23</c:f>
              <c:numCache>
                <c:formatCode>0.0%</c:formatCode>
                <c:ptCount val="16"/>
                <c:pt idx="0">
                  <c:v>0.81444058178195089</c:v>
                </c:pt>
                <c:pt idx="1">
                  <c:v>0.8496058159845159</c:v>
                </c:pt>
                <c:pt idx="2">
                  <c:v>0.87727018029598869</c:v>
                </c:pt>
                <c:pt idx="3">
                  <c:v>0.89798248953178528</c:v>
                </c:pt>
                <c:pt idx="4">
                  <c:v>0.91800765737182455</c:v>
                </c:pt>
                <c:pt idx="5">
                  <c:v>0.92877801615253386</c:v>
                </c:pt>
                <c:pt idx="6">
                  <c:v>0.9498674826831236</c:v>
                </c:pt>
                <c:pt idx="7">
                  <c:v>0.95868975302009729</c:v>
                </c:pt>
                <c:pt idx="8">
                  <c:v>0.96524825461211439</c:v>
                </c:pt>
                <c:pt idx="9">
                  <c:v>0.97333542735013556</c:v>
                </c:pt>
                <c:pt idx="10">
                  <c:v>0.97625520719140535</c:v>
                </c:pt>
                <c:pt idx="11">
                  <c:v>0.97695099818511799</c:v>
                </c:pt>
                <c:pt idx="12">
                  <c:v>0.98269056630058738</c:v>
                </c:pt>
                <c:pt idx="13">
                  <c:v>0.98676187748086919</c:v>
                </c:pt>
                <c:pt idx="14">
                  <c:v>0.97696127734473226</c:v>
                </c:pt>
                <c:pt idx="15">
                  <c:v>0.8896551724137931</c:v>
                </c:pt>
              </c:numCache>
            </c:numRef>
          </c:yVal>
          <c:smooth val="0"/>
        </c:ser>
        <c:ser>
          <c:idx val="1"/>
          <c:order val="1"/>
          <c:tx>
            <c:strRef>
              <c:f>'(2)(xi) Pass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 Pass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 Pass OBD'!$G$8:$G$23</c:f>
              <c:numCache>
                <c:formatCode>0.0%</c:formatCode>
                <c:ptCount val="16"/>
                <c:pt idx="0">
                  <c:v>0.809560455293865</c:v>
                </c:pt>
                <c:pt idx="1">
                  <c:v>0.85400511761420461</c:v>
                </c:pt>
                <c:pt idx="2">
                  <c:v>0.87170233811972131</c:v>
                </c:pt>
                <c:pt idx="3">
                  <c:v>0.89878295976843703</c:v>
                </c:pt>
                <c:pt idx="4">
                  <c:v>0.91398127637557203</c:v>
                </c:pt>
                <c:pt idx="5">
                  <c:v>0.93153456155978653</c:v>
                </c:pt>
                <c:pt idx="6">
                  <c:v>0.94545285694988523</c:v>
                </c:pt>
                <c:pt idx="7">
                  <c:v>0.95814465001940741</c:v>
                </c:pt>
                <c:pt idx="8">
                  <c:v>0.96600386430894902</c:v>
                </c:pt>
                <c:pt idx="9">
                  <c:v>0.973182664415292</c:v>
                </c:pt>
                <c:pt idx="10">
                  <c:v>0.97971567147042249</c:v>
                </c:pt>
                <c:pt idx="11">
                  <c:v>0.98080156950672648</c:v>
                </c:pt>
                <c:pt idx="12">
                  <c:v>0.98765704513797903</c:v>
                </c:pt>
                <c:pt idx="13">
                  <c:v>0.99051813156775803</c:v>
                </c:pt>
                <c:pt idx="14">
                  <c:v>0.98718899935697679</c:v>
                </c:pt>
                <c:pt idx="15">
                  <c:v>0.87461773700305812</c:v>
                </c:pt>
              </c:numCache>
            </c:numRef>
          </c:yVal>
          <c:smooth val="0"/>
        </c:ser>
        <c:ser>
          <c:idx val="2"/>
          <c:order val="2"/>
          <c:tx>
            <c:strRef>
              <c:f>'(2)(xi) Pass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 Pass OBD'!$A$19:$A$23</c:f>
              <c:numCache>
                <c:formatCode>General</c:formatCode>
                <c:ptCount val="5"/>
                <c:pt idx="0">
                  <c:v>2012</c:v>
                </c:pt>
                <c:pt idx="1">
                  <c:v>2013</c:v>
                </c:pt>
                <c:pt idx="2">
                  <c:v>2014</c:v>
                </c:pt>
                <c:pt idx="3">
                  <c:v>2015</c:v>
                </c:pt>
                <c:pt idx="4">
                  <c:v>2016</c:v>
                </c:pt>
              </c:numCache>
            </c:numRef>
          </c:xVal>
          <c:yVal>
            <c:numRef>
              <c:f>'(2)(xi) Pass OBD'!$J$8:$J$23</c:f>
              <c:numCache>
                <c:formatCode>0.0%</c:formatCode>
                <c:ptCount val="16"/>
                <c:pt idx="8">
                  <c:v>0.91453626634958385</c:v>
                </c:pt>
                <c:pt idx="9">
                  <c:v>0.92404678717909772</c:v>
                </c:pt>
                <c:pt idx="10">
                  <c:v>0.9399129172714078</c:v>
                </c:pt>
                <c:pt idx="11">
                  <c:v>0.96123136123136121</c:v>
                </c:pt>
                <c:pt idx="12">
                  <c:v>0.97043918918918914</c:v>
                </c:pt>
                <c:pt idx="13">
                  <c:v>0.97407600208224887</c:v>
                </c:pt>
                <c:pt idx="14">
                  <c:v>0.96073464217859406</c:v>
                </c:pt>
                <c:pt idx="15">
                  <c:v>0.61904761904761907</c:v>
                </c:pt>
              </c:numCache>
            </c:numRef>
          </c:yVal>
          <c:smooth val="0"/>
        </c:ser>
        <c:dLbls>
          <c:showLegendKey val="0"/>
          <c:showVal val="0"/>
          <c:showCatName val="0"/>
          <c:showSerName val="0"/>
          <c:showPercent val="0"/>
          <c:showBubbleSize val="0"/>
        </c:dLbls>
        <c:axId val="122499072"/>
        <c:axId val="122500992"/>
      </c:scatterChart>
      <c:valAx>
        <c:axId val="122499072"/>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500992"/>
        <c:crosses val="autoZero"/>
        <c:crossBetween val="midCat"/>
        <c:majorUnit val="1"/>
      </c:valAx>
      <c:valAx>
        <c:axId val="122500992"/>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499072"/>
        <c:crosses val="autoZero"/>
        <c:crossBetween val="midCat"/>
        <c:majorUnit val="0.1"/>
      </c:valAx>
      <c:spPr>
        <a:noFill/>
        <a:ln w="12700">
          <a:solidFill>
            <a:srgbClr val="808080"/>
          </a:solidFill>
          <a:prstDash val="solid"/>
        </a:ln>
      </c:spPr>
    </c:plotArea>
    <c:legend>
      <c:legendPos val="r"/>
      <c:layout>
        <c:manualLayout>
          <c:xMode val="edge"/>
          <c:yMode val="edge"/>
          <c:x val="0.675405032659118"/>
          <c:y val="0.3508339598253738"/>
          <c:w val="0.11013214355789359"/>
          <c:h val="0.11111128696852576"/>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 Pass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'(2)(xi) Pass OBD'!$B$8:$B$23</c:f>
              <c:numCache>
                <c:formatCode>#,##0</c:formatCode>
                <c:ptCount val="16"/>
                <c:pt idx="0">
                  <c:v>75203</c:v>
                </c:pt>
                <c:pt idx="1">
                  <c:v>89986</c:v>
                </c:pt>
                <c:pt idx="2">
                  <c:v>106462</c:v>
                </c:pt>
                <c:pt idx="3">
                  <c:v>113232</c:v>
                </c:pt>
                <c:pt idx="4">
                  <c:v>128757</c:v>
                </c:pt>
                <c:pt idx="5">
                  <c:v>126846</c:v>
                </c:pt>
                <c:pt idx="6">
                  <c:v>148375</c:v>
                </c:pt>
                <c:pt idx="7">
                  <c:v>139196</c:v>
                </c:pt>
                <c:pt idx="8">
                  <c:v>123740</c:v>
                </c:pt>
                <c:pt idx="9">
                  <c:v>142544</c:v>
                </c:pt>
                <c:pt idx="10">
                  <c:v>133581</c:v>
                </c:pt>
                <c:pt idx="11">
                  <c:v>161490</c:v>
                </c:pt>
                <c:pt idx="12">
                  <c:v>169294</c:v>
                </c:pt>
                <c:pt idx="13">
                  <c:v>144681</c:v>
                </c:pt>
                <c:pt idx="14">
                  <c:v>31083</c:v>
                </c:pt>
                <c:pt idx="15">
                  <c:v>258</c:v>
                </c:pt>
              </c:numCache>
            </c:numRef>
          </c:val>
          <c:smooth val="0"/>
        </c:ser>
        <c:ser>
          <c:idx val="1"/>
          <c:order val="1"/>
          <c:tx>
            <c:strRef>
              <c:f>'(2)(xi) Pass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 Pass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'(2)(xi) Pass OBD'!$E$8:$E$23</c:f>
              <c:numCache>
                <c:formatCode>#,##0</c:formatCode>
                <c:ptCount val="16"/>
                <c:pt idx="0">
                  <c:v>45235</c:v>
                </c:pt>
                <c:pt idx="1">
                  <c:v>65749</c:v>
                </c:pt>
                <c:pt idx="2">
                  <c:v>80194</c:v>
                </c:pt>
                <c:pt idx="3">
                  <c:v>107747</c:v>
                </c:pt>
                <c:pt idx="4">
                  <c:v>113054</c:v>
                </c:pt>
                <c:pt idx="5">
                  <c:v>111895</c:v>
                </c:pt>
                <c:pt idx="6">
                  <c:v>111987</c:v>
                </c:pt>
                <c:pt idx="7">
                  <c:v>118488</c:v>
                </c:pt>
                <c:pt idx="8">
                  <c:v>78994</c:v>
                </c:pt>
                <c:pt idx="9">
                  <c:v>112388</c:v>
                </c:pt>
                <c:pt idx="10">
                  <c:v>140792</c:v>
                </c:pt>
                <c:pt idx="11">
                  <c:v>132981</c:v>
                </c:pt>
                <c:pt idx="12">
                  <c:v>143232</c:v>
                </c:pt>
                <c:pt idx="13">
                  <c:v>163069</c:v>
                </c:pt>
                <c:pt idx="14">
                  <c:v>39916</c:v>
                </c:pt>
                <c:pt idx="15">
                  <c:v>286</c:v>
                </c:pt>
              </c:numCache>
            </c:numRef>
          </c:val>
          <c:smooth val="0"/>
        </c:ser>
        <c:ser>
          <c:idx val="2"/>
          <c:order val="2"/>
          <c:tx>
            <c:strRef>
              <c:f>'(2)(xi) Pass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'(2)(xi) Pass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'(2)(xi) Pass OBD'!$H$8:$H$23</c:f>
              <c:numCache>
                <c:formatCode>#,##0</c:formatCode>
                <c:ptCount val="16"/>
                <c:pt idx="7">
                  <c:v>9392</c:v>
                </c:pt>
                <c:pt idx="8">
                  <c:v>6153</c:v>
                </c:pt>
                <c:pt idx="9">
                  <c:v>6083</c:v>
                </c:pt>
                <c:pt idx="10">
                  <c:v>9714</c:v>
                </c:pt>
                <c:pt idx="11">
                  <c:v>9992</c:v>
                </c:pt>
                <c:pt idx="12">
                  <c:v>9192</c:v>
                </c:pt>
                <c:pt idx="13">
                  <c:v>9356</c:v>
                </c:pt>
                <c:pt idx="14">
                  <c:v>3034</c:v>
                </c:pt>
                <c:pt idx="15">
                  <c:v>13</c:v>
                </c:pt>
              </c:numCache>
            </c:numRef>
          </c:val>
          <c:smooth val="0"/>
        </c:ser>
        <c:dLbls>
          <c:showLegendKey val="0"/>
          <c:showVal val="0"/>
          <c:showCatName val="0"/>
          <c:showSerName val="0"/>
          <c:showPercent val="0"/>
          <c:showBubbleSize val="0"/>
        </c:dLbls>
        <c:marker val="1"/>
        <c:smooth val="0"/>
        <c:axId val="122551296"/>
        <c:axId val="122684928"/>
      </c:lineChart>
      <c:catAx>
        <c:axId val="12255129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684928"/>
        <c:crosses val="autoZero"/>
        <c:auto val="1"/>
        <c:lblAlgn val="ctr"/>
        <c:lblOffset val="100"/>
        <c:tickLblSkip val="1"/>
        <c:tickMarkSkip val="1"/>
        <c:noMultiLvlLbl val="0"/>
      </c:catAx>
      <c:valAx>
        <c:axId val="122684928"/>
        <c:scaling>
          <c:orientation val="minMax"/>
          <c:max val="3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551296"/>
        <c:crosses val="autoZero"/>
        <c:crossBetween val="midCat"/>
        <c:majorUnit val="50000"/>
      </c:valAx>
      <c:spPr>
        <a:noFill/>
        <a:ln w="12700">
          <a:solidFill>
            <a:srgbClr val="808080"/>
          </a:solidFill>
          <a:prstDash val="solid"/>
        </a:ln>
      </c:spPr>
    </c:plotArea>
    <c:legend>
      <c:legendPos val="r"/>
      <c:layout>
        <c:manualLayout>
          <c:xMode val="edge"/>
          <c:yMode val="edge"/>
          <c:x val="0.8167778810963906"/>
          <c:y val="0.16720264779300631"/>
          <c:w val="9.2715355325980728E-2"/>
          <c:h val="0.1028939898010301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'(2)(xii) Fail OBD'!$D$8:$D$23</c:f>
              <c:numCache>
                <c:formatCode>0.0%</c:formatCode>
                <c:ptCount val="16"/>
                <c:pt idx="0">
                  <c:v>0.18555941821804911</c:v>
                </c:pt>
                <c:pt idx="1">
                  <c:v>0.15039418401548413</c:v>
                </c:pt>
                <c:pt idx="2">
                  <c:v>0.12272981970401134</c:v>
                </c:pt>
                <c:pt idx="3">
                  <c:v>0.10201751046821469</c:v>
                </c:pt>
                <c:pt idx="4">
                  <c:v>8.1992342628175424E-2</c:v>
                </c:pt>
                <c:pt idx="5">
                  <c:v>7.1221983847466197E-2</c:v>
                </c:pt>
                <c:pt idx="6">
                  <c:v>5.0132517316876429E-2</c:v>
                </c:pt>
                <c:pt idx="7">
                  <c:v>4.1310246979902751E-2</c:v>
                </c:pt>
                <c:pt idx="8">
                  <c:v>3.4751745387885641E-2</c:v>
                </c:pt>
                <c:pt idx="9">
                  <c:v>2.6664572649864458E-2</c:v>
                </c:pt>
                <c:pt idx="10">
                  <c:v>2.3744792808594605E-2</c:v>
                </c:pt>
                <c:pt idx="11">
                  <c:v>2.3049001814882033E-2</c:v>
                </c:pt>
                <c:pt idx="12">
                  <c:v>1.7309433699412572E-2</c:v>
                </c:pt>
                <c:pt idx="13">
                  <c:v>1.3238122519130827E-2</c:v>
                </c:pt>
                <c:pt idx="14">
                  <c:v>2.3038722655267789E-2</c:v>
                </c:pt>
                <c:pt idx="15">
                  <c:v>0.1103448275862069</c:v>
                </c:pt>
              </c:numCache>
            </c:numRef>
          </c:yVal>
          <c:smooth val="0"/>
        </c:ser>
        <c:ser>
          <c:idx val="1"/>
          <c:order val="1"/>
          <c:tx>
            <c:strRef>
              <c:f>'(2)(xii) Fail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'(2)(xii) Fail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'(2)(xii) Fail OBD'!$G$8:$G$23</c:f>
              <c:numCache>
                <c:formatCode>0.0%</c:formatCode>
                <c:ptCount val="16"/>
                <c:pt idx="0">
                  <c:v>0.190439544706135</c:v>
                </c:pt>
                <c:pt idx="1">
                  <c:v>0.14599488238579536</c:v>
                </c:pt>
                <c:pt idx="2">
                  <c:v>0.12829766188027872</c:v>
                </c:pt>
                <c:pt idx="3">
                  <c:v>0.10121704023156297</c:v>
                </c:pt>
                <c:pt idx="4">
                  <c:v>8.6018723624428028E-2</c:v>
                </c:pt>
                <c:pt idx="5">
                  <c:v>6.8465438440213452E-2</c:v>
                </c:pt>
                <c:pt idx="6">
                  <c:v>5.4547143050114821E-2</c:v>
                </c:pt>
                <c:pt idx="7">
                  <c:v>4.1855349980592572E-2</c:v>
                </c:pt>
                <c:pt idx="8">
                  <c:v>3.3996135691050942E-2</c:v>
                </c:pt>
                <c:pt idx="9">
                  <c:v>2.6817335584707971E-2</c:v>
                </c:pt>
                <c:pt idx="10">
                  <c:v>2.0284328529577542E-2</c:v>
                </c:pt>
                <c:pt idx="11">
                  <c:v>1.9198430493273543E-2</c:v>
                </c:pt>
                <c:pt idx="12">
                  <c:v>1.2342954862020935E-2</c:v>
                </c:pt>
                <c:pt idx="13">
                  <c:v>9.4818684322419966E-3</c:v>
                </c:pt>
                <c:pt idx="14">
                  <c:v>1.2811000643023198E-2</c:v>
                </c:pt>
                <c:pt idx="15">
                  <c:v>0.12538226299694188</c:v>
                </c:pt>
              </c:numCache>
            </c:numRef>
          </c:yVal>
          <c:smooth val="0"/>
        </c:ser>
        <c:ser>
          <c:idx val="2"/>
          <c:order val="2"/>
          <c:tx>
            <c:strRef>
              <c:f>'(2)(xii) Fail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'(2)(xii) Fail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'(2)(xii) Fail OBD'!$J$8:$J$23</c:f>
              <c:numCache>
                <c:formatCode>0.0%</c:formatCode>
                <c:ptCount val="16"/>
                <c:pt idx="7">
                  <c:v>8.4600389863547759E-2</c:v>
                </c:pt>
                <c:pt idx="8">
                  <c:v>8.5463733650416165E-2</c:v>
                </c:pt>
                <c:pt idx="9">
                  <c:v>7.5953212820902324E-2</c:v>
                </c:pt>
                <c:pt idx="10">
                  <c:v>6.0087082728592166E-2</c:v>
                </c:pt>
                <c:pt idx="11">
                  <c:v>3.8768638768638772E-2</c:v>
                </c:pt>
                <c:pt idx="12">
                  <c:v>2.9560810810810811E-2</c:v>
                </c:pt>
                <c:pt idx="13">
                  <c:v>2.5923997917751171E-2</c:v>
                </c:pt>
                <c:pt idx="14">
                  <c:v>3.9265357821405951E-2</c:v>
                </c:pt>
                <c:pt idx="15">
                  <c:v>0.38095238095238093</c:v>
                </c:pt>
              </c:numCache>
            </c:numRef>
          </c:yVal>
          <c:smooth val="0"/>
        </c:ser>
        <c:dLbls>
          <c:showLegendKey val="0"/>
          <c:showVal val="0"/>
          <c:showCatName val="0"/>
          <c:showSerName val="0"/>
          <c:showPercent val="0"/>
          <c:showBubbleSize val="0"/>
        </c:dLbls>
        <c:axId val="123228160"/>
        <c:axId val="123230464"/>
      </c:scatterChart>
      <c:valAx>
        <c:axId val="123228160"/>
        <c:scaling>
          <c:orientation val="minMax"/>
          <c:max val="2016"/>
          <c:min val="2001"/>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23230464"/>
        <c:crosses val="autoZero"/>
        <c:crossBetween val="midCat"/>
        <c:majorUnit val="1"/>
      </c:valAx>
      <c:valAx>
        <c:axId val="123230464"/>
        <c:scaling>
          <c:orientation val="minMax"/>
          <c:max val="0.60000000000000064"/>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3228160"/>
        <c:crosses val="autoZero"/>
        <c:crossBetween val="midCat"/>
        <c:majorUnit val="0.1"/>
      </c:valAx>
      <c:spPr>
        <a:noFill/>
        <a:ln w="12700">
          <a:solidFill>
            <a:srgbClr val="808080"/>
          </a:solidFill>
          <a:prstDash val="solid"/>
        </a:ln>
      </c:spPr>
    </c:plotArea>
    <c:legend>
      <c:legendPos val="r"/>
      <c:layout>
        <c:manualLayout>
          <c:xMode val="edge"/>
          <c:yMode val="edge"/>
          <c:x val="0.74910842091875074"/>
          <c:y val="0.17785244310214757"/>
          <c:w val="0.11786603767040216"/>
          <c:h val="0.114093948872830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'(2)(xii) Fail OBD'!$B$8:$B$23</c:f>
              <c:numCache>
                <c:formatCode>#,##0</c:formatCode>
                <c:ptCount val="16"/>
                <c:pt idx="0">
                  <c:v>17134</c:v>
                </c:pt>
                <c:pt idx="1">
                  <c:v>15929</c:v>
                </c:pt>
                <c:pt idx="2">
                  <c:v>14894</c:v>
                </c:pt>
                <c:pt idx="3">
                  <c:v>12864</c:v>
                </c:pt>
                <c:pt idx="4">
                  <c:v>11500</c:v>
                </c:pt>
                <c:pt idx="5">
                  <c:v>9727</c:v>
                </c:pt>
                <c:pt idx="6">
                  <c:v>7831</c:v>
                </c:pt>
                <c:pt idx="7">
                  <c:v>5998</c:v>
                </c:pt>
                <c:pt idx="8">
                  <c:v>4455</c:v>
                </c:pt>
                <c:pt idx="9">
                  <c:v>3905</c:v>
                </c:pt>
                <c:pt idx="10">
                  <c:v>3249</c:v>
                </c:pt>
                <c:pt idx="11">
                  <c:v>3810</c:v>
                </c:pt>
                <c:pt idx="12">
                  <c:v>2982</c:v>
                </c:pt>
                <c:pt idx="13">
                  <c:v>1941</c:v>
                </c:pt>
                <c:pt idx="14">
                  <c:v>733</c:v>
                </c:pt>
                <c:pt idx="15">
                  <c:v>32</c:v>
                </c:pt>
              </c:numCache>
            </c:numRef>
          </c:yVal>
          <c:smooth val="0"/>
        </c:ser>
        <c:ser>
          <c:idx val="1"/>
          <c:order val="1"/>
          <c:tx>
            <c:strRef>
              <c:f>'(2)(xii) Fail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'(2)(xii) Fail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'(2)(xii) Fail OBD'!$E$8:$E$23</c:f>
              <c:numCache>
                <c:formatCode>#,##0</c:formatCode>
                <c:ptCount val="16"/>
                <c:pt idx="0">
                  <c:v>10641</c:v>
                </c:pt>
                <c:pt idx="1">
                  <c:v>11240</c:v>
                </c:pt>
                <c:pt idx="2">
                  <c:v>11803</c:v>
                </c:pt>
                <c:pt idx="3">
                  <c:v>12134</c:v>
                </c:pt>
                <c:pt idx="4">
                  <c:v>10640</c:v>
                </c:pt>
                <c:pt idx="5">
                  <c:v>8224</c:v>
                </c:pt>
                <c:pt idx="6">
                  <c:v>6461</c:v>
                </c:pt>
                <c:pt idx="7">
                  <c:v>5176</c:v>
                </c:pt>
                <c:pt idx="8">
                  <c:v>2780</c:v>
                </c:pt>
                <c:pt idx="9">
                  <c:v>3097</c:v>
                </c:pt>
                <c:pt idx="10">
                  <c:v>2915</c:v>
                </c:pt>
                <c:pt idx="11">
                  <c:v>2603</c:v>
                </c:pt>
                <c:pt idx="12">
                  <c:v>1790</c:v>
                </c:pt>
                <c:pt idx="13">
                  <c:v>1561</c:v>
                </c:pt>
                <c:pt idx="14">
                  <c:v>518</c:v>
                </c:pt>
                <c:pt idx="15">
                  <c:v>41</c:v>
                </c:pt>
              </c:numCache>
            </c:numRef>
          </c:yVal>
          <c:smooth val="0"/>
        </c:ser>
        <c:ser>
          <c:idx val="2"/>
          <c:order val="2"/>
          <c:tx>
            <c:strRef>
              <c:f>'(2)(xii) Fail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'(2)(xii) Fail OBD'!$A$8:$A$23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'(2)(xii) Fail OBD'!$J$8:$J$23</c:f>
              <c:numCache>
                <c:formatCode>0.0%</c:formatCode>
                <c:ptCount val="16"/>
                <c:pt idx="7">
                  <c:v>8.4600389863547759E-2</c:v>
                </c:pt>
                <c:pt idx="8">
                  <c:v>8.5463733650416165E-2</c:v>
                </c:pt>
                <c:pt idx="9">
                  <c:v>7.5953212820902324E-2</c:v>
                </c:pt>
                <c:pt idx="10">
                  <c:v>6.0087082728592166E-2</c:v>
                </c:pt>
                <c:pt idx="11">
                  <c:v>3.8768638768638772E-2</c:v>
                </c:pt>
                <c:pt idx="12">
                  <c:v>2.9560810810810811E-2</c:v>
                </c:pt>
                <c:pt idx="13">
                  <c:v>2.5923997917751171E-2</c:v>
                </c:pt>
                <c:pt idx="14">
                  <c:v>3.9265357821405951E-2</c:v>
                </c:pt>
                <c:pt idx="15">
                  <c:v>0.38095238095238093</c:v>
                </c:pt>
              </c:numCache>
            </c:numRef>
          </c:yVal>
          <c:smooth val="0"/>
        </c:ser>
        <c:dLbls>
          <c:showLegendKey val="0"/>
          <c:showVal val="0"/>
          <c:showCatName val="0"/>
          <c:showSerName val="0"/>
          <c:showPercent val="0"/>
          <c:showBubbleSize val="0"/>
        </c:dLbls>
        <c:axId val="123154432"/>
        <c:axId val="123156736"/>
      </c:scatterChart>
      <c:valAx>
        <c:axId val="123154432"/>
        <c:scaling>
          <c:orientation val="minMax"/>
          <c:max val="2016"/>
          <c:min val="2001"/>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23156736"/>
        <c:crosses val="autoZero"/>
        <c:crossBetween val="midCat"/>
        <c:majorUnit val="1"/>
      </c:valAx>
      <c:valAx>
        <c:axId val="123156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3154432"/>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1786603767040027"/>
          <c:h val="0.1077442576918098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 MIL Commanded on and No DTCs Present</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50274805392932"/>
          <c:y val="2.8619610048744002E-2"/>
        </c:manualLayout>
      </c:layout>
      <c:overlay val="0"/>
      <c:spPr>
        <a:noFill/>
        <a:ln w="25400">
          <a:noFill/>
        </a:ln>
      </c:spPr>
    </c:title>
    <c:autoTitleDeleted val="0"/>
    <c:plotArea>
      <c:layout>
        <c:manualLayout>
          <c:layoutTarget val="inner"/>
          <c:xMode val="edge"/>
          <c:yMode val="edge"/>
          <c:x val="0.12184412733260162"/>
          <c:y val="0.18181848073588175"/>
          <c:w val="0.79473106476399569"/>
          <c:h val="0.6599337448931919"/>
        </c:manualLayout>
      </c:layout>
      <c:lineChart>
        <c:grouping val="standard"/>
        <c:varyColors val="0"/>
        <c:ser>
          <c:idx val="0"/>
          <c:order val="0"/>
          <c:tx>
            <c:strRef>
              <c:f>'(2)(xix) MIL on no DTCs'!$B$9:$D$9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'(2)(xix) MIL on no DTCs'!$A$11:$A$26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'(2)(xix) MIL on no DTCs'!$B$11:$B$26</c:f>
              <c:numCache>
                <c:formatCode>#,##0</c:formatCode>
                <c:ptCount val="16"/>
                <c:pt idx="0">
                  <c:v>26</c:v>
                </c:pt>
                <c:pt idx="1">
                  <c:v>30</c:v>
                </c:pt>
                <c:pt idx="2">
                  <c:v>35</c:v>
                </c:pt>
                <c:pt idx="3">
                  <c:v>20</c:v>
                </c:pt>
                <c:pt idx="4">
                  <c:v>7</c:v>
                </c:pt>
                <c:pt idx="5">
                  <c:v>10</c:v>
                </c:pt>
                <c:pt idx="6">
                  <c:v>19</c:v>
                </c:pt>
                <c:pt idx="7">
                  <c:v>9</c:v>
                </c:pt>
                <c:pt idx="8">
                  <c:v>13</c:v>
                </c:pt>
                <c:pt idx="9">
                  <c:v>0</c:v>
                </c:pt>
                <c:pt idx="10">
                  <c:v>11</c:v>
                </c:pt>
                <c:pt idx="11">
                  <c:v>12</c:v>
                </c:pt>
                <c:pt idx="12">
                  <c:v>0</c:v>
                </c:pt>
                <c:pt idx="13">
                  <c:v>1</c:v>
                </c:pt>
                <c:pt idx="14">
                  <c:v>0</c:v>
                </c:pt>
                <c:pt idx="15">
                  <c:v>0</c:v>
                </c:pt>
              </c:numCache>
            </c:numRef>
          </c:val>
          <c:smooth val="0"/>
        </c:ser>
        <c:ser>
          <c:idx val="1"/>
          <c:order val="1"/>
          <c:tx>
            <c:strRef>
              <c:f>'(2)(xix) MIL on no DTCs'!$E$9:$G$9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'(2)(xix) MIL on no DTCs'!$A$11:$A$26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'(2)(xix) MIL on no DTCs'!$E$11:$E$26</c:f>
              <c:numCache>
                <c:formatCode>#,##0</c:formatCode>
                <c:ptCount val="16"/>
                <c:pt idx="0">
                  <c:v>4</c:v>
                </c:pt>
                <c:pt idx="1">
                  <c:v>3</c:v>
                </c:pt>
                <c:pt idx="2">
                  <c:v>6</c:v>
                </c:pt>
                <c:pt idx="3">
                  <c:v>6</c:v>
                </c:pt>
                <c:pt idx="4">
                  <c:v>9</c:v>
                </c:pt>
                <c:pt idx="5">
                  <c:v>7</c:v>
                </c:pt>
                <c:pt idx="6">
                  <c:v>16</c:v>
                </c:pt>
                <c:pt idx="7">
                  <c:v>2</c:v>
                </c:pt>
                <c:pt idx="8">
                  <c:v>3</c:v>
                </c:pt>
                <c:pt idx="9">
                  <c:v>5</c:v>
                </c:pt>
                <c:pt idx="10">
                  <c:v>6</c:v>
                </c:pt>
                <c:pt idx="11">
                  <c:v>3</c:v>
                </c:pt>
                <c:pt idx="12">
                  <c:v>3</c:v>
                </c:pt>
                <c:pt idx="13">
                  <c:v>6</c:v>
                </c:pt>
                <c:pt idx="14">
                  <c:v>0</c:v>
                </c:pt>
                <c:pt idx="15">
                  <c:v>0</c:v>
                </c:pt>
              </c:numCache>
            </c:numRef>
          </c:val>
          <c:smooth val="0"/>
        </c:ser>
        <c:dLbls>
          <c:showLegendKey val="0"/>
          <c:showVal val="0"/>
          <c:showCatName val="0"/>
          <c:showSerName val="0"/>
          <c:showPercent val="0"/>
          <c:showBubbleSize val="0"/>
        </c:dLbls>
        <c:marker val="1"/>
        <c:smooth val="0"/>
        <c:axId val="122884480"/>
        <c:axId val="123190272"/>
      </c:lineChart>
      <c:catAx>
        <c:axId val="1228844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20418601520981"/>
              <c:y val="0.92087682789651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3190272"/>
        <c:crosses val="autoZero"/>
        <c:auto val="1"/>
        <c:lblAlgn val="ctr"/>
        <c:lblOffset val="100"/>
        <c:tickLblSkip val="1"/>
        <c:tickMarkSkip val="1"/>
        <c:noMultiLvlLbl val="0"/>
      </c:catAx>
      <c:valAx>
        <c:axId val="123190272"/>
        <c:scaling>
          <c:orientation val="minMax"/>
          <c:max val="20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2.4149337102093195E-2"/>
              <c:y val="0.36195350581177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2884480"/>
        <c:crosses val="autoZero"/>
        <c:crossBetween val="midCat"/>
        <c:majorUnit val="25"/>
      </c:valAx>
      <c:spPr>
        <a:noFill/>
        <a:ln w="12700">
          <a:solidFill>
            <a:srgbClr val="808080"/>
          </a:solidFill>
          <a:prstDash val="solid"/>
        </a:ln>
      </c:spPr>
    </c:plotArea>
    <c:legend>
      <c:legendPos val="r"/>
      <c:layout>
        <c:manualLayout>
          <c:xMode val="edge"/>
          <c:yMode val="edge"/>
          <c:x val="0.77716793413643803"/>
          <c:y val="0.23569066366704164"/>
          <c:w val="9.879253875316997E-2"/>
          <c:h val="8.24917510311207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'(2)(xx) MIL off w  DTCs'!$D$10:$D$22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'(2)(xx) MIL off w  DTCs'!$G$10:$G$22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'(2)(xx) MIL off w  DTCs'!$J$10:$J$22</c:f>
              <c:numCache>
                <c:formatCode>0.0%</c:formatCode>
                <c:ptCount val="13"/>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23118336"/>
        <c:axId val="123120256"/>
      </c:lineChart>
      <c:catAx>
        <c:axId val="12311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3120256"/>
        <c:crosses val="autoZero"/>
        <c:auto val="1"/>
        <c:lblAlgn val="ctr"/>
        <c:lblOffset val="100"/>
        <c:tickLblSkip val="1"/>
        <c:tickMarkSkip val="1"/>
        <c:noMultiLvlLbl val="0"/>
      </c:catAx>
      <c:valAx>
        <c:axId val="123120256"/>
        <c:scaling>
          <c:orientation val="minMax"/>
          <c:max val="1.0000000000000005E-2"/>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3118336"/>
        <c:crosses val="autoZero"/>
        <c:crossBetween val="midCat"/>
        <c:majorUnit val="5.0000000000000114E-3"/>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'(2)(xx) MIL off w  DTCs'!$B$10:$B$22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'(2)(xx) MIL off w  DTCs'!$E$10:$E$22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'(2)(xx) MIL off w  DTCs'!$H$10:$H$22</c:f>
              <c:numCache>
                <c:formatCode>#,##0</c:formatCode>
                <c:ptCount val="13"/>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123026816"/>
        <c:axId val="123028992"/>
      </c:lineChart>
      <c:catAx>
        <c:axId val="12302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3028992"/>
        <c:crosses val="autoZero"/>
        <c:auto val="1"/>
        <c:lblAlgn val="ctr"/>
        <c:lblOffset val="100"/>
        <c:tickLblSkip val="1"/>
        <c:tickMarkSkip val="1"/>
        <c:noMultiLvlLbl val="0"/>
      </c:catAx>
      <c:valAx>
        <c:axId val="123028992"/>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23026816"/>
        <c:crosses val="autoZero"/>
        <c:crossBetween val="midCat"/>
        <c:majorUnit val="54.696600000000011"/>
        <c:minorUnit val="54.69660000000001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'(2)(xxi) MIL on w DTCs '!$A$9:$A$24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'(2)(xxi) MIL on w DTCs '!$D$9:$D$24</c:f>
              <c:numCache>
                <c:formatCode>0.0%</c:formatCode>
                <c:ptCount val="16"/>
                <c:pt idx="0">
                  <c:v>8.1068135552628429E-2</c:v>
                </c:pt>
                <c:pt idx="1">
                  <c:v>6.6893499256001743E-2</c:v>
                </c:pt>
                <c:pt idx="2">
                  <c:v>5.3014398360140845E-2</c:v>
                </c:pt>
                <c:pt idx="3">
                  <c:v>4.3545656165788281E-2</c:v>
                </c:pt>
                <c:pt idx="4">
                  <c:v>3.4510358824832596E-2</c:v>
                </c:pt>
                <c:pt idx="5">
                  <c:v>2.9629847152275096E-2</c:v>
                </c:pt>
                <c:pt idx="6">
                  <c:v>1.9858883899935856E-2</c:v>
                </c:pt>
                <c:pt idx="7">
                  <c:v>1.4841993461798418E-2</c:v>
                </c:pt>
                <c:pt idx="8">
                  <c:v>1.0089651079249055E-2</c:v>
                </c:pt>
                <c:pt idx="9">
                  <c:v>6.9984075888982296E-3</c:v>
                </c:pt>
                <c:pt idx="10">
                  <c:v>6.0719119206993676E-3</c:v>
                </c:pt>
                <c:pt idx="11">
                  <c:v>3.3907746709132083E-3</c:v>
                </c:pt>
                <c:pt idx="12">
                  <c:v>2.2536520198646647E-3</c:v>
                </c:pt>
                <c:pt idx="13">
                  <c:v>1.1943843460575079E-3</c:v>
                </c:pt>
                <c:pt idx="14">
                  <c:v>9.4318860628163608E-4</c:v>
                </c:pt>
                <c:pt idx="15">
                  <c:v>0</c:v>
                </c:pt>
              </c:numCache>
            </c:numRef>
          </c:yVal>
          <c:smooth val="0"/>
        </c:ser>
        <c:ser>
          <c:idx val="1"/>
          <c:order val="1"/>
          <c:tx>
            <c:strRef>
              <c:f>'(2)(xxi) MIL on w DTCs '!$E$7:$G$7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'(2)(xxi) MIL on w DTCs '!$A$9:$A$24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'(2)(xxi) MIL on w DTCs '!$G$9:$G$24</c:f>
              <c:numCache>
                <c:formatCode>0.0%</c:formatCode>
                <c:ptCount val="16"/>
                <c:pt idx="0">
                  <c:v>7.6279891157443283E-2</c:v>
                </c:pt>
                <c:pt idx="1">
                  <c:v>5.9124755062050949E-2</c:v>
                </c:pt>
                <c:pt idx="2">
                  <c:v>5.2755802264084967E-2</c:v>
                </c:pt>
                <c:pt idx="3">
                  <c:v>4.1261302027032688E-2</c:v>
                </c:pt>
                <c:pt idx="4">
                  <c:v>3.4007919763705409E-2</c:v>
                </c:pt>
                <c:pt idx="5">
                  <c:v>2.6158033597167951E-2</c:v>
                </c:pt>
                <c:pt idx="6">
                  <c:v>2.0840205357218373E-2</c:v>
                </c:pt>
                <c:pt idx="7">
                  <c:v>1.5197888327503562E-2</c:v>
                </c:pt>
                <c:pt idx="8">
                  <c:v>1.1908404420673872E-2</c:v>
                </c:pt>
                <c:pt idx="9">
                  <c:v>7.6261785912368277E-3</c:v>
                </c:pt>
                <c:pt idx="10">
                  <c:v>4.825468446449834E-3</c:v>
                </c:pt>
                <c:pt idx="11">
                  <c:v>3.3870789211526398E-3</c:v>
                </c:pt>
                <c:pt idx="12">
                  <c:v>2.0558671551075881E-3</c:v>
                </c:pt>
                <c:pt idx="13">
                  <c:v>1.7984955827490248E-3</c:v>
                </c:pt>
                <c:pt idx="14">
                  <c:v>7.1762638885451984E-4</c:v>
                </c:pt>
                <c:pt idx="15">
                  <c:v>6.1162079510703364E-3</c:v>
                </c:pt>
              </c:numCache>
            </c:numRef>
          </c:yVal>
          <c:smooth val="0"/>
        </c:ser>
        <c:ser>
          <c:idx val="2"/>
          <c:order val="2"/>
          <c:tx>
            <c:strRef>
              <c:f>'(2)(xxi) MIL on w DTCs '!$H$7:$J$7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'(2)(xxi) MIL on w DTCs '!$A$9:$A$24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'(2)(xxi) MIL on w DTCs '!$J$9:$J$24</c:f>
              <c:numCache>
                <c:formatCode>0.0%</c:formatCode>
                <c:ptCount val="16"/>
                <c:pt idx="7">
                  <c:v>3.3906585890170024E-2</c:v>
                </c:pt>
                <c:pt idx="8">
                  <c:v>2.4161073825503355E-2</c:v>
                </c:pt>
                <c:pt idx="9">
                  <c:v>2.0420603474550443E-2</c:v>
                </c:pt>
                <c:pt idx="10">
                  <c:v>1.2592018597442852E-2</c:v>
                </c:pt>
                <c:pt idx="11">
                  <c:v>9.1513341681918898E-3</c:v>
                </c:pt>
                <c:pt idx="12">
                  <c:v>5.8164128595600681E-3</c:v>
                </c:pt>
                <c:pt idx="13">
                  <c:v>3.4410844629822732E-3</c:v>
                </c:pt>
                <c:pt idx="14">
                  <c:v>9.5087163232963554E-4</c:v>
                </c:pt>
                <c:pt idx="15">
                  <c:v>0</c:v>
                </c:pt>
              </c:numCache>
            </c:numRef>
          </c:yVal>
          <c:smooth val="0"/>
        </c:ser>
        <c:dLbls>
          <c:showLegendKey val="0"/>
          <c:showVal val="0"/>
          <c:showCatName val="0"/>
          <c:showSerName val="0"/>
          <c:showPercent val="0"/>
          <c:showBubbleSize val="0"/>
        </c:dLbls>
        <c:axId val="121576448"/>
        <c:axId val="121587200"/>
      </c:scatterChart>
      <c:valAx>
        <c:axId val="121576448"/>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1587200"/>
        <c:crosses val="autoZero"/>
        <c:crossBetween val="midCat"/>
        <c:majorUnit val="1"/>
      </c:valAx>
      <c:valAx>
        <c:axId val="121587200"/>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1576448"/>
        <c:crosses val="autoZero"/>
        <c:crossBetween val="midCat"/>
        <c:majorUnit val="0.05"/>
      </c:valAx>
      <c:spPr>
        <a:noFill/>
        <a:ln w="12700">
          <a:solidFill>
            <a:srgbClr val="808080"/>
          </a:solidFill>
          <a:prstDash val="solid"/>
        </a:ln>
      </c:spPr>
    </c:plotArea>
    <c:legend>
      <c:legendPos val="r"/>
      <c:layout>
        <c:manualLayout>
          <c:xMode val="edge"/>
          <c:yMode val="edge"/>
          <c:x val="0.80519544147890665"/>
          <c:y val="0.25000008778166982"/>
          <c:w val="8.2251173148810364E-2"/>
          <c:h val="0.1359060385010416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 MIL on w DTCs '!$A$9:$A$24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 MIL on w DTCs '!$B$9:$B$24</c:f>
              <c:numCache>
                <c:formatCode>#,##0</c:formatCode>
                <c:ptCount val="16"/>
                <c:pt idx="0">
                  <c:v>7447</c:v>
                </c:pt>
                <c:pt idx="1">
                  <c:v>7058</c:v>
                </c:pt>
                <c:pt idx="2">
                  <c:v>6414</c:v>
                </c:pt>
                <c:pt idx="3">
                  <c:v>5478</c:v>
                </c:pt>
                <c:pt idx="4">
                  <c:v>4829</c:v>
                </c:pt>
                <c:pt idx="5">
                  <c:v>4036</c:v>
                </c:pt>
                <c:pt idx="6">
                  <c:v>3096</c:v>
                </c:pt>
                <c:pt idx="7">
                  <c:v>2152</c:v>
                </c:pt>
                <c:pt idx="8">
                  <c:v>1292</c:v>
                </c:pt>
                <c:pt idx="9">
                  <c:v>1024</c:v>
                </c:pt>
                <c:pt idx="10">
                  <c:v>830</c:v>
                </c:pt>
                <c:pt idx="11">
                  <c:v>560</c:v>
                </c:pt>
                <c:pt idx="12">
                  <c:v>388</c:v>
                </c:pt>
                <c:pt idx="13">
                  <c:v>175</c:v>
                </c:pt>
                <c:pt idx="14">
                  <c:v>30</c:v>
                </c:pt>
                <c:pt idx="15">
                  <c:v>0</c:v>
                </c:pt>
              </c:numCache>
            </c:numRef>
          </c:val>
          <c:smooth val="0"/>
        </c:ser>
        <c:ser>
          <c:idx val="1"/>
          <c:order val="1"/>
          <c:tx>
            <c:strRef>
              <c:f>'(2)(xxi) MIL on w DTCs '!$E$7:$G$7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 MIL on w DTCs '!$A$9:$A$24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 MIL on w DTCs '!$E$9:$E$24</c:f>
              <c:numCache>
                <c:formatCode>#,##0</c:formatCode>
                <c:ptCount val="16"/>
                <c:pt idx="0">
                  <c:v>4233</c:v>
                </c:pt>
                <c:pt idx="1">
                  <c:v>4526</c:v>
                </c:pt>
                <c:pt idx="2">
                  <c:v>4828</c:v>
                </c:pt>
                <c:pt idx="3">
                  <c:v>4924</c:v>
                </c:pt>
                <c:pt idx="4">
                  <c:v>4191</c:v>
                </c:pt>
                <c:pt idx="5">
                  <c:v>3133</c:v>
                </c:pt>
                <c:pt idx="6">
                  <c:v>2464</c:v>
                </c:pt>
                <c:pt idx="7">
                  <c:v>1877</c:v>
                </c:pt>
                <c:pt idx="8">
                  <c:v>973</c:v>
                </c:pt>
                <c:pt idx="9">
                  <c:v>880</c:v>
                </c:pt>
                <c:pt idx="10">
                  <c:v>693</c:v>
                </c:pt>
                <c:pt idx="11">
                  <c:v>459</c:v>
                </c:pt>
                <c:pt idx="12">
                  <c:v>298</c:v>
                </c:pt>
                <c:pt idx="13">
                  <c:v>296</c:v>
                </c:pt>
                <c:pt idx="14">
                  <c:v>29</c:v>
                </c:pt>
                <c:pt idx="15">
                  <c:v>2</c:v>
                </c:pt>
              </c:numCache>
            </c:numRef>
          </c:val>
          <c:smooth val="0"/>
        </c:ser>
        <c:ser>
          <c:idx val="2"/>
          <c:order val="2"/>
          <c:tx>
            <c:strRef>
              <c:f>'(2)(xxi) MIL on w DTCs '!$H$7:$J$7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'(2)(xxi) MIL on w DTCs '!$A$9:$A$24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 MIL on w DTCs '!$H$9:$H$24</c:f>
              <c:numCache>
                <c:formatCode>#,##0</c:formatCode>
                <c:ptCount val="16"/>
                <c:pt idx="7">
                  <c:v>347</c:v>
                </c:pt>
                <c:pt idx="8">
                  <c:v>162</c:v>
                </c:pt>
                <c:pt idx="9">
                  <c:v>134</c:v>
                </c:pt>
                <c:pt idx="10">
                  <c:v>130</c:v>
                </c:pt>
                <c:pt idx="11">
                  <c:v>95</c:v>
                </c:pt>
                <c:pt idx="12">
                  <c:v>55</c:v>
                </c:pt>
                <c:pt idx="13">
                  <c:v>33</c:v>
                </c:pt>
                <c:pt idx="14">
                  <c:v>3</c:v>
                </c:pt>
                <c:pt idx="15">
                  <c:v>0</c:v>
                </c:pt>
              </c:numCache>
            </c:numRef>
          </c:val>
          <c:smooth val="0"/>
        </c:ser>
        <c:dLbls>
          <c:showLegendKey val="0"/>
          <c:showVal val="0"/>
          <c:showCatName val="0"/>
          <c:showSerName val="0"/>
          <c:showPercent val="0"/>
          <c:showBubbleSize val="0"/>
        </c:dLbls>
        <c:marker val="1"/>
        <c:smooth val="0"/>
        <c:axId val="121613312"/>
        <c:axId val="122918400"/>
      </c:lineChart>
      <c:catAx>
        <c:axId val="1216133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2918400"/>
        <c:crosses val="autoZero"/>
        <c:auto val="1"/>
        <c:lblAlgn val="ctr"/>
        <c:lblOffset val="100"/>
        <c:tickLblSkip val="1"/>
        <c:tickMarkSkip val="1"/>
        <c:noMultiLvlLbl val="0"/>
      </c:catAx>
      <c:valAx>
        <c:axId val="12291840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1613312"/>
        <c:crosses val="autoZero"/>
        <c:crossBetween val="midCat"/>
      </c:valAx>
      <c:spPr>
        <a:noFill/>
        <a:ln w="12700">
          <a:solidFill>
            <a:srgbClr val="808080"/>
          </a:solidFill>
          <a:prstDash val="solid"/>
        </a:ln>
      </c:spPr>
    </c:plotArea>
    <c:legend>
      <c:legendPos val="r"/>
      <c:layout>
        <c:manualLayout>
          <c:xMode val="edge"/>
          <c:yMode val="edge"/>
          <c:x val="0.81244598098530652"/>
          <c:y val="0.20875456224537589"/>
          <c:w val="8.2108902333621794E-2"/>
          <c:h val="0.1380473147927233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'(2)(xxii) MIL off no DTCs '!$A$10:$A$25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'(2)(xxii) MIL off no DTCs '!$B$10:$B$25</c:f>
              <c:numCache>
                <c:formatCode>#,##0</c:formatCode>
                <c:ptCount val="16"/>
                <c:pt idx="0">
                  <c:v>84388</c:v>
                </c:pt>
                <c:pt idx="1">
                  <c:v>98423</c:v>
                </c:pt>
                <c:pt idx="2">
                  <c:v>114537</c:v>
                </c:pt>
                <c:pt idx="3">
                  <c:v>120301</c:v>
                </c:pt>
                <c:pt idx="4">
                  <c:v>135093</c:v>
                </c:pt>
                <c:pt idx="5">
                  <c:v>132168</c:v>
                </c:pt>
                <c:pt idx="6">
                  <c:v>152785</c:v>
                </c:pt>
                <c:pt idx="7">
                  <c:v>142833</c:v>
                </c:pt>
                <c:pt idx="8">
                  <c:v>126747</c:v>
                </c:pt>
                <c:pt idx="9">
                  <c:v>145295</c:v>
                </c:pt>
                <c:pt idx="10">
                  <c:v>135854</c:v>
                </c:pt>
                <c:pt idx="11">
                  <c:v>164582</c:v>
                </c:pt>
                <c:pt idx="12">
                  <c:v>171777</c:v>
                </c:pt>
                <c:pt idx="13">
                  <c:v>146343</c:v>
                </c:pt>
                <c:pt idx="14">
                  <c:v>31777</c:v>
                </c:pt>
                <c:pt idx="15">
                  <c:v>288</c:v>
                </c:pt>
              </c:numCache>
            </c:numRef>
          </c:yVal>
          <c:smooth val="0"/>
        </c:ser>
        <c:ser>
          <c:idx val="1"/>
          <c:order val="1"/>
          <c:tx>
            <c:strRef>
              <c:f>'(2)(xxii) MIL off no DTCs '!$E$8:$G$8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'(2)(xxii) MIL off no DTCs '!$A$10:$A$25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'(2)(xxii) MIL off no DTCs '!$E$10:$E$25</c:f>
              <c:numCache>
                <c:formatCode>#,##0</c:formatCode>
                <c:ptCount val="16"/>
                <c:pt idx="0">
                  <c:v>51256</c:v>
                </c:pt>
                <c:pt idx="1">
                  <c:v>72021</c:v>
                </c:pt>
                <c:pt idx="2">
                  <c:v>86682</c:v>
                </c:pt>
                <c:pt idx="3">
                  <c:v>114407</c:v>
                </c:pt>
                <c:pt idx="4">
                  <c:v>119036</c:v>
                </c:pt>
                <c:pt idx="5">
                  <c:v>116632</c:v>
                </c:pt>
                <c:pt idx="6">
                  <c:v>115753</c:v>
                </c:pt>
                <c:pt idx="7">
                  <c:v>121625</c:v>
                </c:pt>
                <c:pt idx="8">
                  <c:v>80731</c:v>
                </c:pt>
                <c:pt idx="9">
                  <c:v>114507</c:v>
                </c:pt>
                <c:pt idx="10">
                  <c:v>142914</c:v>
                </c:pt>
                <c:pt idx="11">
                  <c:v>135053</c:v>
                </c:pt>
                <c:pt idx="12">
                  <c:v>144650</c:v>
                </c:pt>
                <c:pt idx="13">
                  <c:v>164280</c:v>
                </c:pt>
                <c:pt idx="14">
                  <c:v>40382</c:v>
                </c:pt>
                <c:pt idx="15">
                  <c:v>325</c:v>
                </c:pt>
              </c:numCache>
            </c:numRef>
          </c:yVal>
          <c:smooth val="0"/>
        </c:ser>
        <c:ser>
          <c:idx val="2"/>
          <c:order val="2"/>
          <c:tx>
            <c:strRef>
              <c:f>'(2)(xxii) MIL off no DTCs '!$H$8:$J$8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'(2)(xxii) MIL off no DTCs '!$A$10:$A$25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'(2)(xxii) MIL off no DTCs '!$H$10:$H$25</c:f>
              <c:numCache>
                <c:formatCode>#,##0</c:formatCode>
                <c:ptCount val="16"/>
                <c:pt idx="7">
                  <c:v>9887</c:v>
                </c:pt>
                <c:pt idx="8">
                  <c:v>6543</c:v>
                </c:pt>
                <c:pt idx="9">
                  <c:v>6428</c:v>
                </c:pt>
                <c:pt idx="10">
                  <c:v>10194</c:v>
                </c:pt>
                <c:pt idx="11">
                  <c:v>10286</c:v>
                </c:pt>
                <c:pt idx="12">
                  <c:v>9400</c:v>
                </c:pt>
                <c:pt idx="13">
                  <c:v>9557</c:v>
                </c:pt>
                <c:pt idx="14">
                  <c:v>3151</c:v>
                </c:pt>
                <c:pt idx="15">
                  <c:v>21</c:v>
                </c:pt>
              </c:numCache>
            </c:numRef>
          </c:yVal>
          <c:smooth val="0"/>
        </c:ser>
        <c:dLbls>
          <c:showLegendKey val="0"/>
          <c:showVal val="0"/>
          <c:showCatName val="0"/>
          <c:showSerName val="0"/>
          <c:showPercent val="0"/>
          <c:showBubbleSize val="0"/>
        </c:dLbls>
        <c:axId val="123830272"/>
        <c:axId val="123832576"/>
      </c:scatterChart>
      <c:valAx>
        <c:axId val="123830272"/>
        <c:scaling>
          <c:orientation val="minMax"/>
          <c:max val="2016"/>
          <c:min val="2001"/>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3832576"/>
        <c:crosses val="autoZero"/>
        <c:crossBetween val="midCat"/>
        <c:majorUnit val="1"/>
      </c:valAx>
      <c:valAx>
        <c:axId val="1238325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3830272"/>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Tests'!$B$7:$B$39</c:f>
              <c:numCache>
                <c:formatCode>#,##0</c:formatCode>
                <c:ptCount val="33"/>
                <c:pt idx="17">
                  <c:v>94666</c:v>
                </c:pt>
                <c:pt idx="18">
                  <c:v>107708</c:v>
                </c:pt>
                <c:pt idx="19">
                  <c:v>122986</c:v>
                </c:pt>
                <c:pt idx="20">
                  <c:v>127409</c:v>
                </c:pt>
                <c:pt idx="21">
                  <c:v>141312</c:v>
                </c:pt>
                <c:pt idx="22">
                  <c:v>137390</c:v>
                </c:pt>
                <c:pt idx="23">
                  <c:v>156764</c:v>
                </c:pt>
                <c:pt idx="24">
                  <c:v>145726</c:v>
                </c:pt>
                <c:pt idx="25">
                  <c:v>128662</c:v>
                </c:pt>
                <c:pt idx="26">
                  <c:v>146882</c:v>
                </c:pt>
                <c:pt idx="27">
                  <c:v>137087</c:v>
                </c:pt>
                <c:pt idx="28">
                  <c:v>165663</c:v>
                </c:pt>
                <c:pt idx="29">
                  <c:v>172605</c:v>
                </c:pt>
                <c:pt idx="30">
                  <c:v>146839</c:v>
                </c:pt>
                <c:pt idx="31">
                  <c:v>31904</c:v>
                </c:pt>
                <c:pt idx="32">
                  <c:v>294</c:v>
                </c:pt>
              </c:numCache>
            </c:numRef>
          </c:val>
          <c:smooth val="0"/>
        </c:ser>
        <c:ser>
          <c:idx val="1"/>
          <c:order val="1"/>
          <c:tx>
            <c:strRef>
              <c:f>'(1) Total Tests'!$C$6</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Tests'!$C$7:$C$39</c:f>
              <c:numCache>
                <c:formatCode>#,##0</c:formatCode>
                <c:ptCount val="33"/>
                <c:pt idx="17">
                  <c:v>57428</c:v>
                </c:pt>
                <c:pt idx="18">
                  <c:v>78375</c:v>
                </c:pt>
                <c:pt idx="19">
                  <c:v>93208</c:v>
                </c:pt>
                <c:pt idx="20">
                  <c:v>121003</c:v>
                </c:pt>
                <c:pt idx="21">
                  <c:v>124753</c:v>
                </c:pt>
                <c:pt idx="22">
                  <c:v>120852</c:v>
                </c:pt>
                <c:pt idx="23">
                  <c:v>118989</c:v>
                </c:pt>
                <c:pt idx="24">
                  <c:v>124181</c:v>
                </c:pt>
                <c:pt idx="25">
                  <c:v>82009</c:v>
                </c:pt>
                <c:pt idx="26">
                  <c:v>115732</c:v>
                </c:pt>
                <c:pt idx="27">
                  <c:v>143923</c:v>
                </c:pt>
                <c:pt idx="28">
                  <c:v>135768</c:v>
                </c:pt>
                <c:pt idx="29">
                  <c:v>145175</c:v>
                </c:pt>
                <c:pt idx="30">
                  <c:v>164991</c:v>
                </c:pt>
                <c:pt idx="31">
                  <c:v>40481</c:v>
                </c:pt>
                <c:pt idx="32">
                  <c:v>331</c:v>
                </c:pt>
              </c:numCache>
            </c:numRef>
          </c:val>
          <c:smooth val="0"/>
        </c:ser>
        <c:ser>
          <c:idx val="2"/>
          <c:order val="2"/>
          <c:tx>
            <c:strRef>
              <c:f>'(1) Total Tests'!$D$6</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Tests'!$D$7:$D$39</c:f>
              <c:numCache>
                <c:formatCode>#,##0</c:formatCode>
                <c:ptCount val="33"/>
                <c:pt idx="24">
                  <c:v>10315</c:v>
                </c:pt>
                <c:pt idx="25">
                  <c:v>6817</c:v>
                </c:pt>
                <c:pt idx="26">
                  <c:v>6642</c:v>
                </c:pt>
                <c:pt idx="27">
                  <c:v>10410</c:v>
                </c:pt>
                <c:pt idx="28">
                  <c:v>10448</c:v>
                </c:pt>
                <c:pt idx="29">
                  <c:v>9513</c:v>
                </c:pt>
                <c:pt idx="30">
                  <c:v>9633</c:v>
                </c:pt>
                <c:pt idx="31">
                  <c:v>3178</c:v>
                </c:pt>
                <c:pt idx="32">
                  <c:v>21</c:v>
                </c:pt>
              </c:numCache>
            </c:numRef>
          </c:val>
          <c:smooth val="0"/>
        </c:ser>
        <c:ser>
          <c:idx val="4"/>
          <c:order val="3"/>
          <c:tx>
            <c:strRef>
              <c:f>'(1) Total Tests'!$E$6</c:f>
              <c:strCache>
                <c:ptCount val="1"/>
                <c:pt idx="0">
                  <c:v>LDDV</c:v>
                </c:pt>
              </c:strCache>
            </c:strRef>
          </c:tx>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Tests'!$E$7:$E$39</c:f>
              <c:numCache>
                <c:formatCode>#,##0</c:formatCode>
                <c:ptCount val="33"/>
                <c:pt idx="17">
                  <c:v>188</c:v>
                </c:pt>
                <c:pt idx="18">
                  <c:v>355</c:v>
                </c:pt>
                <c:pt idx="19">
                  <c:v>435</c:v>
                </c:pt>
                <c:pt idx="20">
                  <c:v>168</c:v>
                </c:pt>
                <c:pt idx="21">
                  <c:v>313</c:v>
                </c:pt>
                <c:pt idx="22">
                  <c:v>277</c:v>
                </c:pt>
                <c:pt idx="23">
                  <c:v>35</c:v>
                </c:pt>
                <c:pt idx="24">
                  <c:v>29</c:v>
                </c:pt>
                <c:pt idx="25">
                  <c:v>958</c:v>
                </c:pt>
                <c:pt idx="26">
                  <c:v>2116</c:v>
                </c:pt>
                <c:pt idx="27">
                  <c:v>1939</c:v>
                </c:pt>
                <c:pt idx="28">
                  <c:v>2505</c:v>
                </c:pt>
                <c:pt idx="29">
                  <c:v>2487</c:v>
                </c:pt>
                <c:pt idx="30">
                  <c:v>2898</c:v>
                </c:pt>
                <c:pt idx="31">
                  <c:v>260</c:v>
                </c:pt>
                <c:pt idx="32">
                  <c:v>3</c:v>
                </c:pt>
              </c:numCache>
            </c:numRef>
          </c:val>
          <c:smooth val="0"/>
        </c:ser>
        <c:ser>
          <c:idx val="5"/>
          <c:order val="4"/>
          <c:tx>
            <c:strRef>
              <c:f>'(1) Total Tests'!$F$6</c:f>
              <c:strCache>
                <c:ptCount val="1"/>
                <c:pt idx="0">
                  <c:v>LDDT</c:v>
                </c:pt>
              </c:strCache>
            </c:strRef>
          </c:tx>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Tests'!$F$7:$F$39</c:f>
              <c:numCache>
                <c:formatCode>#,##0</c:formatCode>
                <c:ptCount val="33"/>
                <c:pt idx="20">
                  <c:v>5</c:v>
                </c:pt>
                <c:pt idx="21">
                  <c:v>36</c:v>
                </c:pt>
                <c:pt idx="22">
                  <c:v>41</c:v>
                </c:pt>
                <c:pt idx="23">
                  <c:v>51</c:v>
                </c:pt>
                <c:pt idx="24">
                  <c:v>69</c:v>
                </c:pt>
                <c:pt idx="25">
                  <c:v>204</c:v>
                </c:pt>
                <c:pt idx="26">
                  <c:v>316</c:v>
                </c:pt>
                <c:pt idx="27">
                  <c:v>557</c:v>
                </c:pt>
                <c:pt idx="28">
                  <c:v>859</c:v>
                </c:pt>
                <c:pt idx="29">
                  <c:v>580</c:v>
                </c:pt>
                <c:pt idx="30">
                  <c:v>1369</c:v>
                </c:pt>
                <c:pt idx="31">
                  <c:v>359</c:v>
                </c:pt>
                <c:pt idx="32">
                  <c:v>3</c:v>
                </c:pt>
              </c:numCache>
            </c:numRef>
          </c:val>
          <c:smooth val="0"/>
        </c:ser>
        <c:ser>
          <c:idx val="6"/>
          <c:order val="5"/>
          <c:tx>
            <c:strRef>
              <c:f>'(1) Total Tests'!$G$6</c:f>
              <c:strCache>
                <c:ptCount val="1"/>
                <c:pt idx="0">
                  <c:v>MDDV</c:v>
                </c:pt>
              </c:strCache>
            </c:strRef>
          </c:tx>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Tests'!$G$7:$G$39</c:f>
              <c:numCache>
                <c:formatCode>#,##0</c:formatCode>
                <c:ptCount val="33"/>
                <c:pt idx="0">
                  <c:v>6</c:v>
                </c:pt>
                <c:pt idx="1">
                  <c:v>16</c:v>
                </c:pt>
                <c:pt idx="2">
                  <c:v>38</c:v>
                </c:pt>
                <c:pt idx="3">
                  <c:v>45</c:v>
                </c:pt>
                <c:pt idx="4">
                  <c:v>53</c:v>
                </c:pt>
                <c:pt idx="5">
                  <c:v>41</c:v>
                </c:pt>
                <c:pt idx="6">
                  <c:v>34</c:v>
                </c:pt>
                <c:pt idx="7">
                  <c:v>23</c:v>
                </c:pt>
                <c:pt idx="8">
                  <c:v>40</c:v>
                </c:pt>
                <c:pt idx="9">
                  <c:v>76</c:v>
                </c:pt>
                <c:pt idx="10">
                  <c:v>131</c:v>
                </c:pt>
                <c:pt idx="11">
                  <c:v>188</c:v>
                </c:pt>
                <c:pt idx="12">
                  <c:v>211</c:v>
                </c:pt>
                <c:pt idx="13">
                  <c:v>431</c:v>
                </c:pt>
                <c:pt idx="14">
                  <c:v>202</c:v>
                </c:pt>
                <c:pt idx="15">
                  <c:v>637</c:v>
                </c:pt>
                <c:pt idx="16">
                  <c:v>645</c:v>
                </c:pt>
                <c:pt idx="17">
                  <c:v>733</c:v>
                </c:pt>
                <c:pt idx="18">
                  <c:v>801</c:v>
                </c:pt>
                <c:pt idx="19">
                  <c:v>771</c:v>
                </c:pt>
                <c:pt idx="20">
                  <c:v>1020</c:v>
                </c:pt>
                <c:pt idx="21">
                  <c:v>1696</c:v>
                </c:pt>
                <c:pt idx="22">
                  <c:v>2527</c:v>
                </c:pt>
                <c:pt idx="23">
                  <c:v>2656</c:v>
                </c:pt>
                <c:pt idx="24">
                  <c:v>3109</c:v>
                </c:pt>
                <c:pt idx="25">
                  <c:v>1084</c:v>
                </c:pt>
                <c:pt idx="26">
                  <c:v>1109</c:v>
                </c:pt>
                <c:pt idx="27">
                  <c:v>3274</c:v>
                </c:pt>
                <c:pt idx="28">
                  <c:v>2610</c:v>
                </c:pt>
                <c:pt idx="29">
                  <c:v>2030</c:v>
                </c:pt>
                <c:pt idx="30">
                  <c:v>1754</c:v>
                </c:pt>
                <c:pt idx="31">
                  <c:v>969</c:v>
                </c:pt>
                <c:pt idx="32">
                  <c:v>4</c:v>
                </c:pt>
              </c:numCache>
            </c:numRef>
          </c:val>
          <c:smooth val="0"/>
        </c:ser>
        <c:ser>
          <c:idx val="3"/>
          <c:order val="6"/>
          <c:tx>
            <c:strRef>
              <c:f>'(1) Total Tests'!$H$6</c:f>
              <c:strCache>
                <c:ptCount val="1"/>
                <c:pt idx="0">
                  <c:v>HDDV</c:v>
                </c:pt>
              </c:strCache>
            </c:strRef>
          </c:tx>
          <c:cat>
            <c:numRef>
              <c:f>'(1) Total Tests'!$A$7:$A$39</c:f>
              <c:numCache>
                <c:formatCode>0</c:formatCode>
                <c:ptCount val="3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numCache>
            </c:numRef>
          </c:cat>
          <c:val>
            <c:numRef>
              <c:f>'(1) Total Tests'!$H$7:$H$39</c:f>
              <c:numCache>
                <c:formatCode>#,##0</c:formatCode>
                <c:ptCount val="33"/>
                <c:pt idx="0">
                  <c:v>234</c:v>
                </c:pt>
                <c:pt idx="1">
                  <c:v>425</c:v>
                </c:pt>
                <c:pt idx="2">
                  <c:v>542</c:v>
                </c:pt>
                <c:pt idx="3">
                  <c:v>881</c:v>
                </c:pt>
                <c:pt idx="4">
                  <c:v>865</c:v>
                </c:pt>
                <c:pt idx="5">
                  <c:v>682</c:v>
                </c:pt>
                <c:pt idx="6">
                  <c:v>598</c:v>
                </c:pt>
                <c:pt idx="7">
                  <c:v>490</c:v>
                </c:pt>
                <c:pt idx="8">
                  <c:v>462</c:v>
                </c:pt>
                <c:pt idx="9">
                  <c:v>752</c:v>
                </c:pt>
                <c:pt idx="10">
                  <c:v>1119</c:v>
                </c:pt>
                <c:pt idx="11">
                  <c:v>1791</c:v>
                </c:pt>
                <c:pt idx="12">
                  <c:v>1491</c:v>
                </c:pt>
                <c:pt idx="13">
                  <c:v>1981</c:v>
                </c:pt>
                <c:pt idx="14">
                  <c:v>2197</c:v>
                </c:pt>
                <c:pt idx="15">
                  <c:v>3142</c:v>
                </c:pt>
                <c:pt idx="16">
                  <c:v>3694</c:v>
                </c:pt>
                <c:pt idx="17">
                  <c:v>3493</c:v>
                </c:pt>
                <c:pt idx="18">
                  <c:v>2964</c:v>
                </c:pt>
                <c:pt idx="19">
                  <c:v>3170</c:v>
                </c:pt>
                <c:pt idx="20">
                  <c:v>4540</c:v>
                </c:pt>
                <c:pt idx="21">
                  <c:v>5527</c:v>
                </c:pt>
                <c:pt idx="22">
                  <c:v>5991</c:v>
                </c:pt>
                <c:pt idx="23">
                  <c:v>6554</c:v>
                </c:pt>
                <c:pt idx="24">
                  <c:v>4241</c:v>
                </c:pt>
                <c:pt idx="25">
                  <c:v>3041</c:v>
                </c:pt>
                <c:pt idx="26">
                  <c:v>2860</c:v>
                </c:pt>
                <c:pt idx="27">
                  <c:v>3333</c:v>
                </c:pt>
                <c:pt idx="28">
                  <c:v>5095</c:v>
                </c:pt>
                <c:pt idx="29">
                  <c:v>4301</c:v>
                </c:pt>
                <c:pt idx="30">
                  <c:v>3895</c:v>
                </c:pt>
                <c:pt idx="31">
                  <c:v>3191</c:v>
                </c:pt>
                <c:pt idx="32">
                  <c:v>200</c:v>
                </c:pt>
              </c:numCache>
            </c:numRef>
          </c:val>
          <c:smooth val="0"/>
        </c:ser>
        <c:dLbls>
          <c:showLegendKey val="0"/>
          <c:showVal val="0"/>
          <c:showCatName val="0"/>
          <c:showSerName val="0"/>
          <c:showPercent val="0"/>
          <c:showBubbleSize val="0"/>
        </c:dLbls>
        <c:marker val="1"/>
        <c:smooth val="0"/>
        <c:axId val="111452544"/>
        <c:axId val="111454464"/>
      </c:lineChart>
      <c:catAx>
        <c:axId val="111452544"/>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11454464"/>
        <c:crosses val="autoZero"/>
        <c:auto val="1"/>
        <c:lblAlgn val="ctr"/>
        <c:lblOffset val="100"/>
        <c:tickLblSkip val="2"/>
        <c:tickMarkSkip val="1"/>
        <c:noMultiLvlLbl val="0"/>
      </c:catAx>
      <c:valAx>
        <c:axId val="111454464"/>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11452544"/>
        <c:crosses val="autoZero"/>
        <c:crossBetween val="between"/>
      </c:valAx>
      <c:spPr>
        <a:noFill/>
        <a:ln w="12700">
          <a:solidFill>
            <a:srgbClr val="808080"/>
          </a:solidFill>
          <a:prstDash val="solid"/>
        </a:ln>
      </c:spPr>
    </c:plotArea>
    <c:legend>
      <c:legendPos val="r"/>
      <c:layout>
        <c:manualLayout>
          <c:xMode val="edge"/>
          <c:yMode val="edge"/>
          <c:x val="0.15230832987981771"/>
          <c:y val="0.20431339699558834"/>
          <c:w val="0.27965860597439746"/>
          <c:h val="0.2196978214602618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 MIL off no DTCs '!$A$10:$A$25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 MIL off no DTCs '!$D$10:$D$25</c:f>
              <c:numCache>
                <c:formatCode>0.0%</c:formatCode>
                <c:ptCount val="16"/>
                <c:pt idx="0">
                  <c:v>0.91864882812074766</c:v>
                </c:pt>
                <c:pt idx="1">
                  <c:v>0.93282217020026348</c:v>
                </c:pt>
                <c:pt idx="2">
                  <c:v>0.94669631196997994</c:v>
                </c:pt>
                <c:pt idx="3">
                  <c:v>0.95629536005850602</c:v>
                </c:pt>
                <c:pt idx="4">
                  <c:v>0.96543961580515836</c:v>
                </c:pt>
                <c:pt idx="5">
                  <c:v>0.97029673895487978</c:v>
                </c:pt>
                <c:pt idx="6">
                  <c:v>0.98001924310455424</c:v>
                </c:pt>
                <c:pt idx="7">
                  <c:v>0.98509593500420711</c:v>
                </c:pt>
                <c:pt idx="8">
                  <c:v>0.98980882766376155</c:v>
                </c:pt>
                <c:pt idx="9">
                  <c:v>0.99300159241110175</c:v>
                </c:pt>
                <c:pt idx="10">
                  <c:v>0.99384761695746004</c:v>
                </c:pt>
                <c:pt idx="11">
                  <c:v>0.99653656587185291</c:v>
                </c:pt>
                <c:pt idx="12">
                  <c:v>0.99774634798013528</c:v>
                </c:pt>
                <c:pt idx="13">
                  <c:v>0.99879879060053645</c:v>
                </c:pt>
                <c:pt idx="14">
                  <c:v>0.99905681139371838</c:v>
                </c:pt>
                <c:pt idx="15">
                  <c:v>1</c:v>
                </c:pt>
              </c:numCache>
            </c:numRef>
          </c:val>
          <c:smooth val="0"/>
        </c:ser>
        <c:ser>
          <c:idx val="1"/>
          <c:order val="1"/>
          <c:tx>
            <c:strRef>
              <c:f>'(2)(xxii) MIL off no DTCs '!$E$8:$G$8</c:f>
              <c:strCache>
                <c:ptCount val="1"/>
                <c:pt idx="0">
                  <c:v>LDGT</c:v>
                </c:pt>
              </c:strCache>
            </c:strRef>
          </c:tx>
          <c:spPr>
            <a:ln w="12700">
              <a:solidFill>
                <a:schemeClr val="tx1"/>
              </a:solidFill>
              <a:prstDash val="solid"/>
            </a:ln>
          </c:spPr>
          <c:marker>
            <c:symbol val="square"/>
            <c:size val="5"/>
            <c:spPr>
              <a:solidFill>
                <a:schemeClr val="tx1"/>
              </a:solidFill>
              <a:ln>
                <a:solidFill>
                  <a:schemeClr val="tx1"/>
                </a:solidFill>
                <a:prstDash val="solid"/>
              </a:ln>
            </c:spPr>
          </c:marker>
          <c:val>
            <c:numRef>
              <c:f>'(2)(xxii) MIL off no DTCs '!$G$10:$G$25</c:f>
              <c:numCache>
                <c:formatCode>0.0%</c:formatCode>
                <c:ptCount val="16"/>
                <c:pt idx="0">
                  <c:v>0.92364802767916676</c:v>
                </c:pt>
                <c:pt idx="1">
                  <c:v>0.94083605486610056</c:v>
                </c:pt>
                <c:pt idx="2">
                  <c:v>0.94717863542987024</c:v>
                </c:pt>
                <c:pt idx="3">
                  <c:v>0.95868842018820655</c:v>
                </c:pt>
                <c:pt idx="4">
                  <c:v>0.9659190496283554</c:v>
                </c:pt>
                <c:pt idx="5">
                  <c:v>0.97378352202518115</c:v>
                </c:pt>
                <c:pt idx="6">
                  <c:v>0.97902446863396853</c:v>
                </c:pt>
                <c:pt idx="7">
                  <c:v>0.98478591786500846</c:v>
                </c:pt>
                <c:pt idx="8">
                  <c:v>0.98805487901893352</c:v>
                </c:pt>
                <c:pt idx="9">
                  <c:v>0.99233049084858571</c:v>
                </c:pt>
                <c:pt idx="10">
                  <c:v>0.9951327526059619</c:v>
                </c:pt>
                <c:pt idx="11">
                  <c:v>0.9965907833081209</c:v>
                </c:pt>
                <c:pt idx="12">
                  <c:v>0.99792343619567991</c:v>
                </c:pt>
                <c:pt idx="13">
                  <c:v>0.99816504842570875</c:v>
                </c:pt>
                <c:pt idx="14">
                  <c:v>0.99928237361114547</c:v>
                </c:pt>
                <c:pt idx="15">
                  <c:v>0.99388379204892963</c:v>
                </c:pt>
              </c:numCache>
            </c:numRef>
          </c:val>
          <c:smooth val="0"/>
        </c:ser>
        <c:ser>
          <c:idx val="2"/>
          <c:order val="2"/>
          <c:tx>
            <c:strRef>
              <c:f>'(2)(xxii) MIL off no DTCs '!$H$8:$J$8</c:f>
              <c:strCache>
                <c:ptCount val="1"/>
                <c:pt idx="0">
                  <c:v>MDGV</c:v>
                </c:pt>
              </c:strCache>
            </c:strRef>
          </c:tx>
          <c:spPr>
            <a:ln>
              <a:solidFill>
                <a:sysClr val="windowText" lastClr="000000"/>
              </a:solidFill>
            </a:ln>
          </c:spPr>
          <c:marker>
            <c:spPr>
              <a:solidFill>
                <a:sysClr val="windowText" lastClr="000000"/>
              </a:solidFill>
              <a:ln>
                <a:solidFill>
                  <a:sysClr val="windowText" lastClr="000000"/>
                </a:solidFill>
              </a:ln>
            </c:spPr>
          </c:marker>
          <c:val>
            <c:numRef>
              <c:f>'(2)(xxii) MIL off no DTCs '!$J$10:$J$25</c:f>
              <c:numCache>
                <c:formatCode>0.0%</c:formatCode>
                <c:ptCount val="16"/>
                <c:pt idx="7">
                  <c:v>0.96609341410982996</c:v>
                </c:pt>
                <c:pt idx="8">
                  <c:v>0.97583892617449663</c:v>
                </c:pt>
                <c:pt idx="9">
                  <c:v>0.97957939652544956</c:v>
                </c:pt>
                <c:pt idx="10">
                  <c:v>0.98740798140255714</c:v>
                </c:pt>
                <c:pt idx="11">
                  <c:v>0.99084866583180808</c:v>
                </c:pt>
                <c:pt idx="12">
                  <c:v>0.99407783417935702</c:v>
                </c:pt>
                <c:pt idx="13">
                  <c:v>0.9965589155370177</c:v>
                </c:pt>
                <c:pt idx="14">
                  <c:v>0.99873217115689383</c:v>
                </c:pt>
                <c:pt idx="15">
                  <c:v>1</c:v>
                </c:pt>
              </c:numCache>
            </c:numRef>
          </c:val>
          <c:smooth val="0"/>
        </c:ser>
        <c:dLbls>
          <c:showLegendKey val="0"/>
          <c:showVal val="0"/>
          <c:showCatName val="0"/>
          <c:showSerName val="0"/>
          <c:showPercent val="0"/>
          <c:showBubbleSize val="0"/>
        </c:dLbls>
        <c:marker val="1"/>
        <c:smooth val="0"/>
        <c:axId val="123883520"/>
        <c:axId val="123885824"/>
      </c:lineChart>
      <c:catAx>
        <c:axId val="12388352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3885824"/>
        <c:crosses val="autoZero"/>
        <c:auto val="1"/>
        <c:lblAlgn val="ctr"/>
        <c:lblOffset val="100"/>
        <c:tickLblSkip val="1"/>
        <c:tickMarkSkip val="1"/>
        <c:noMultiLvlLbl val="0"/>
      </c:catAx>
      <c:valAx>
        <c:axId val="123885824"/>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3883520"/>
        <c:crosses val="autoZero"/>
        <c:crossBetween val="between"/>
      </c:valAx>
      <c:spPr>
        <a:noFill/>
        <a:ln w="12700">
          <a:solidFill>
            <a:srgbClr val="808080"/>
          </a:solidFill>
          <a:prstDash val="solid"/>
        </a:ln>
      </c:spPr>
    </c:plotArea>
    <c:legend>
      <c:legendPos val="r"/>
      <c:layout>
        <c:manualLayout>
          <c:xMode val="edge"/>
          <c:yMode val="edge"/>
          <c:x val="0.76142122014766489"/>
          <c:y val="0.34634762887648751"/>
          <c:w val="8.5553238017566757E-2"/>
          <c:h val="0.11224116402925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Vehicle "Not Ready" for OBD Test </a:t>
            </a:r>
          </a:p>
          <a:p>
            <a:pPr>
              <a:defRPr sz="15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3582807294084055"/>
          <c:y val="2.7960526315789467E-2"/>
        </c:manualLayout>
      </c:layout>
      <c:overlay val="0"/>
      <c:spPr>
        <a:noFill/>
        <a:ln w="25400">
          <a:noFill/>
        </a:ln>
      </c:spPr>
    </c:title>
    <c:autoTitleDeleted val="0"/>
    <c:plotArea>
      <c:layout>
        <c:manualLayout>
          <c:layoutTarget val="inner"/>
          <c:xMode val="edge"/>
          <c:yMode val="edge"/>
          <c:x val="0.10944813231194654"/>
          <c:y val="0.15296052631578938"/>
          <c:w val="0.79794236634265259"/>
          <c:h val="0.69078947368422805"/>
        </c:manualLayout>
      </c:layout>
      <c:lineChart>
        <c:grouping val="standard"/>
        <c:varyColors val="0"/>
        <c:ser>
          <c:idx val="0"/>
          <c:order val="0"/>
          <c:tx>
            <c:strRef>
              <c:f>'(2)(xxiii) Not Ready Failures'!$B$9:$D$9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Failures'!$B$11:$B$26</c:f>
              <c:numCache>
                <c:formatCode>#,##0</c:formatCode>
                <c:ptCount val="16"/>
                <c:pt idx="0">
                  <c:v>10855</c:v>
                </c:pt>
                <c:pt idx="1">
                  <c:v>9915</c:v>
                </c:pt>
                <c:pt idx="2">
                  <c:v>9392</c:v>
                </c:pt>
                <c:pt idx="3">
                  <c:v>8211</c:v>
                </c:pt>
                <c:pt idx="4">
                  <c:v>7267</c:v>
                </c:pt>
                <c:pt idx="5">
                  <c:v>6060</c:v>
                </c:pt>
                <c:pt idx="6">
                  <c:v>4916</c:v>
                </c:pt>
                <c:pt idx="7">
                  <c:v>3964</c:v>
                </c:pt>
                <c:pt idx="8">
                  <c:v>3224</c:v>
                </c:pt>
                <c:pt idx="9">
                  <c:v>2881</c:v>
                </c:pt>
                <c:pt idx="10">
                  <c:v>2357</c:v>
                </c:pt>
                <c:pt idx="11">
                  <c:v>3153</c:v>
                </c:pt>
                <c:pt idx="12">
                  <c:v>2527</c:v>
                </c:pt>
                <c:pt idx="13">
                  <c:v>1668</c:v>
                </c:pt>
                <c:pt idx="14">
                  <c:v>700</c:v>
                </c:pt>
                <c:pt idx="15">
                  <c:v>30</c:v>
                </c:pt>
              </c:numCache>
            </c:numRef>
          </c:val>
          <c:smooth val="0"/>
        </c:ser>
        <c:ser>
          <c:idx val="1"/>
          <c:order val="1"/>
          <c:tx>
            <c:strRef>
              <c:f>'(2)(xxiii) Not Ready Failures'!$E$9:$G$9</c:f>
              <c:strCache>
                <c:ptCount val="1"/>
                <c:pt idx="0">
                  <c:v>LDGT</c:v>
                </c:pt>
              </c:strCache>
            </c:strRef>
          </c:tx>
          <c:spPr>
            <a:ln w="12700">
              <a:solidFill>
                <a:schemeClr val="tx1"/>
              </a:solidFill>
              <a:prstDash val="solid"/>
            </a:ln>
          </c:spPr>
          <c:marker>
            <c:symbol val="square"/>
            <c:size val="6"/>
            <c:spPr>
              <a:solidFill>
                <a:sysClr val="windowText" lastClr="000000"/>
              </a:solidFill>
              <a:ln>
                <a:solidFill>
                  <a:schemeClr val="tx1"/>
                </a:solidFill>
                <a:prstDash val="solid"/>
              </a:ln>
            </c:spPr>
          </c:marker>
          <c:cat>
            <c:numRef>
              <c:f>'(2)(xxiii) Not Ready Failures'!$A$11:$A$26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Failures'!$E$11:$E$26</c:f>
              <c:numCache>
                <c:formatCode>#,##0</c:formatCode>
                <c:ptCount val="16"/>
                <c:pt idx="0">
                  <c:v>7031</c:v>
                </c:pt>
                <c:pt idx="1">
                  <c:v>7296</c:v>
                </c:pt>
                <c:pt idx="2">
                  <c:v>7410</c:v>
                </c:pt>
                <c:pt idx="3">
                  <c:v>7597</c:v>
                </c:pt>
                <c:pt idx="4">
                  <c:v>6859</c:v>
                </c:pt>
                <c:pt idx="5">
                  <c:v>5396</c:v>
                </c:pt>
                <c:pt idx="6">
                  <c:v>4228</c:v>
                </c:pt>
                <c:pt idx="7">
                  <c:v>3497</c:v>
                </c:pt>
                <c:pt idx="8">
                  <c:v>1901</c:v>
                </c:pt>
                <c:pt idx="9">
                  <c:v>2250</c:v>
                </c:pt>
                <c:pt idx="10">
                  <c:v>2191</c:v>
                </c:pt>
                <c:pt idx="11">
                  <c:v>2120</c:v>
                </c:pt>
                <c:pt idx="12">
                  <c:v>1448</c:v>
                </c:pt>
                <c:pt idx="13">
                  <c:v>1236</c:v>
                </c:pt>
                <c:pt idx="14">
                  <c:v>466</c:v>
                </c:pt>
                <c:pt idx="15">
                  <c:v>37</c:v>
                </c:pt>
              </c:numCache>
            </c:numRef>
          </c:val>
          <c:smooth val="0"/>
        </c:ser>
        <c:ser>
          <c:idx val="2"/>
          <c:order val="2"/>
          <c:tx>
            <c:strRef>
              <c:f>'(2)(xxiii) Not Ready Failures'!$H$9:$J$9</c:f>
              <c:strCache>
                <c:ptCount val="1"/>
                <c:pt idx="0">
                  <c:v>MDGV</c:v>
                </c:pt>
              </c:strCache>
            </c:strRef>
          </c:tx>
          <c:spPr>
            <a:ln w="12700">
              <a:solidFill>
                <a:sysClr val="windowText" lastClr="000000"/>
              </a:solidFill>
            </a:ln>
          </c:spPr>
          <c:marker>
            <c:spPr>
              <a:solidFill>
                <a:sysClr val="windowText" lastClr="000000"/>
              </a:solidFill>
              <a:ln>
                <a:solidFill>
                  <a:sysClr val="windowText" lastClr="000000"/>
                </a:solidFill>
              </a:ln>
            </c:spPr>
          </c:marker>
          <c:val>
            <c:numRef>
              <c:f>'(2)(xxiii) Not Ready Failures'!$H$11:$H$26</c:f>
              <c:numCache>
                <c:formatCode>#,##0</c:formatCode>
                <c:ptCount val="16"/>
                <c:pt idx="7">
                  <c:v>574</c:v>
                </c:pt>
                <c:pt idx="8">
                  <c:v>431</c:v>
                </c:pt>
                <c:pt idx="9">
                  <c:v>371</c:v>
                </c:pt>
                <c:pt idx="10">
                  <c:v>498</c:v>
                </c:pt>
                <c:pt idx="11">
                  <c:v>311</c:v>
                </c:pt>
                <c:pt idx="12">
                  <c:v>221</c:v>
                </c:pt>
                <c:pt idx="13">
                  <c:v>205</c:v>
                </c:pt>
                <c:pt idx="14">
                  <c:v>118</c:v>
                </c:pt>
                <c:pt idx="15">
                  <c:v>8</c:v>
                </c:pt>
              </c:numCache>
            </c:numRef>
          </c:val>
          <c:smooth val="0"/>
        </c:ser>
        <c:ser>
          <c:idx val="3"/>
          <c:order val="3"/>
          <c:tx>
            <c:strRef>
              <c:f>'(2)(xxiii) Not Ready Failures'!$Q$9:$S$9</c:f>
              <c:strCache>
                <c:ptCount val="1"/>
                <c:pt idx="0">
                  <c:v>MDDV</c:v>
                </c:pt>
              </c:strCache>
            </c:strRef>
          </c:tx>
          <c:spPr>
            <a:ln w="12700">
              <a:solidFill>
                <a:sysClr val="windowText" lastClr="000000"/>
              </a:solidFill>
            </a:ln>
          </c:spPr>
          <c:marker>
            <c:spPr>
              <a:solidFill>
                <a:sysClr val="windowText" lastClr="000000"/>
              </a:solidFill>
              <a:ln>
                <a:solidFill>
                  <a:sysClr val="windowText" lastClr="000000"/>
                </a:solidFill>
              </a:ln>
            </c:spPr>
          </c:marker>
          <c:val>
            <c:numRef>
              <c:f>'(2)(xxiii) Not Ready Failures'!$Q$11:$Q$26</c:f>
              <c:numCache>
                <c:formatCode>#,##0</c:formatCode>
                <c:ptCount val="16"/>
                <c:pt idx="6">
                  <c:v>62</c:v>
                </c:pt>
                <c:pt idx="7">
                  <c:v>199</c:v>
                </c:pt>
                <c:pt idx="8">
                  <c:v>39</c:v>
                </c:pt>
                <c:pt idx="9">
                  <c:v>72</c:v>
                </c:pt>
                <c:pt idx="10">
                  <c:v>401</c:v>
                </c:pt>
                <c:pt idx="11">
                  <c:v>276</c:v>
                </c:pt>
                <c:pt idx="12">
                  <c:v>176</c:v>
                </c:pt>
                <c:pt idx="13">
                  <c:v>143</c:v>
                </c:pt>
                <c:pt idx="14">
                  <c:v>52</c:v>
                </c:pt>
                <c:pt idx="15">
                  <c:v>1</c:v>
                </c:pt>
              </c:numCache>
            </c:numRef>
          </c:val>
          <c:smooth val="0"/>
        </c:ser>
        <c:dLbls>
          <c:showLegendKey val="0"/>
          <c:showVal val="0"/>
          <c:showCatName val="0"/>
          <c:showSerName val="0"/>
          <c:showPercent val="0"/>
          <c:showBubbleSize val="0"/>
        </c:dLbls>
        <c:marker val="1"/>
        <c:smooth val="0"/>
        <c:axId val="128751104"/>
        <c:axId val="128757760"/>
      </c:lineChart>
      <c:catAx>
        <c:axId val="128751104"/>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30796068639235"/>
              <c:y val="0.907894736842105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8757760"/>
        <c:crosses val="autoZero"/>
        <c:auto val="1"/>
        <c:lblAlgn val="ctr"/>
        <c:lblOffset val="100"/>
        <c:tickLblSkip val="1"/>
        <c:tickMarkSkip val="1"/>
        <c:noMultiLvlLbl val="0"/>
      </c:catAx>
      <c:valAx>
        <c:axId val="128757760"/>
        <c:scaling>
          <c:logBase val="10"/>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Not Ready Vehicles</a:t>
                </a:r>
              </a:p>
            </c:rich>
          </c:tx>
          <c:layout>
            <c:manualLayout>
              <c:xMode val="edge"/>
              <c:yMode val="edge"/>
              <c:x val="1.9644527595884167E-2"/>
              <c:y val="0.273026315789477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8751104"/>
        <c:crosses val="autoZero"/>
        <c:crossBetween val="midCat"/>
      </c:valAx>
      <c:spPr>
        <a:noFill/>
        <a:ln w="12700">
          <a:solidFill>
            <a:srgbClr val="808080"/>
          </a:solidFill>
          <a:prstDash val="solid"/>
        </a:ln>
      </c:spPr>
    </c:plotArea>
    <c:legend>
      <c:legendPos val="r"/>
      <c:layout>
        <c:manualLayout>
          <c:xMode val="edge"/>
          <c:yMode val="edge"/>
          <c:x val="0.77642695972638587"/>
          <c:y val="0.19875431689459871"/>
          <c:w val="7.857811038353657E-2"/>
          <c:h val="0.1593597181931213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1670254701323"/>
          <c:y val="0.21817166083406242"/>
          <c:w val="0.77247261644925702"/>
          <c:h val="0.64062608613092464"/>
        </c:manualLayout>
      </c:layout>
      <c:lineChart>
        <c:grouping val="standard"/>
        <c:varyColors val="0"/>
        <c:ser>
          <c:idx val="0"/>
          <c:order val="0"/>
          <c:tx>
            <c:strRef>
              <c:f>'(2)(xxiii) Not Ready Failures'!$B$9:$D$9</c:f>
              <c:strCache>
                <c:ptCount val="1"/>
                <c:pt idx="0">
                  <c:v>LDGV</c:v>
                </c:pt>
              </c:strCache>
            </c:strRef>
          </c:tx>
          <c:spPr>
            <a:ln w="12700">
              <a:solidFill>
                <a:schemeClr val="tx1"/>
              </a:solidFill>
              <a:prstDash val="solid"/>
            </a:ln>
          </c:spPr>
          <c:marker>
            <c:symbol val="diamond"/>
            <c:size val="5"/>
            <c:spPr>
              <a:solidFill>
                <a:schemeClr val="tx1"/>
              </a:solidFill>
              <a:ln>
                <a:solidFill>
                  <a:schemeClr val="tx1"/>
                </a:solidFill>
                <a:prstDash val="solid"/>
              </a:ln>
            </c:spPr>
          </c:marker>
          <c:cat>
            <c:numRef>
              <c:f>'(2)(xxiii) Not Ready Failures'!$A$11:$A$26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Failures'!$D$11:$D$26</c:f>
              <c:numCache>
                <c:formatCode>0.0%</c:formatCode>
                <c:ptCount val="16"/>
                <c:pt idx="0">
                  <c:v>0.11816766636548699</c:v>
                </c:pt>
                <c:pt idx="1">
                  <c:v>9.3971244704343621E-2</c:v>
                </c:pt>
                <c:pt idx="2">
                  <c:v>7.7628816557287622E-2</c:v>
                </c:pt>
                <c:pt idx="3">
                  <c:v>6.5270789115970715E-2</c:v>
                </c:pt>
                <c:pt idx="4">
                  <c:v>5.1933480550850786E-2</c:v>
                </c:pt>
                <c:pt idx="5">
                  <c:v>4.4488819064119695E-2</c:v>
                </c:pt>
                <c:pt idx="6">
                  <c:v>3.1533033996151379E-2</c:v>
                </c:pt>
                <c:pt idx="7">
                  <c:v>2.7339062306026455E-2</c:v>
                </c:pt>
                <c:pt idx="8">
                  <c:v>2.5177271733358323E-2</c:v>
                </c:pt>
                <c:pt idx="9">
                  <c:v>1.9689855726187304E-2</c:v>
                </c:pt>
                <c:pt idx="10">
                  <c:v>1.724276674348001E-2</c:v>
                </c:pt>
                <c:pt idx="11">
                  <c:v>1.909127238819526E-2</c:v>
                </c:pt>
                <c:pt idx="12">
                  <c:v>1.4677780036592803E-2</c:v>
                </c:pt>
                <c:pt idx="13">
                  <c:v>1.1384189081279561E-2</c:v>
                </c:pt>
                <c:pt idx="14">
                  <c:v>2.2007734146571509E-2</c:v>
                </c:pt>
                <c:pt idx="15">
                  <c:v>0.10416666666666667</c:v>
                </c:pt>
              </c:numCache>
            </c:numRef>
          </c:val>
          <c:smooth val="0"/>
        </c:ser>
        <c:ser>
          <c:idx val="1"/>
          <c:order val="1"/>
          <c:tx>
            <c:strRef>
              <c:f>'(2)(xxiii) Not Ready Failures'!$E$9:$G$9</c:f>
              <c:strCache>
                <c:ptCount val="1"/>
                <c:pt idx="0">
                  <c:v>LDGT</c:v>
                </c:pt>
              </c:strCache>
            </c:strRef>
          </c:tx>
          <c:spPr>
            <a:ln w="12700">
              <a:solidFill>
                <a:schemeClr val="tx1"/>
              </a:solidFill>
              <a:prstDash val="solid"/>
            </a:ln>
          </c:spPr>
          <c:marker>
            <c:symbol val="square"/>
            <c:size val="5"/>
            <c:spPr>
              <a:solidFill>
                <a:schemeClr val="tx1"/>
              </a:solidFill>
              <a:ln>
                <a:solidFill>
                  <a:schemeClr val="tx1"/>
                </a:solidFill>
                <a:prstDash val="solid"/>
              </a:ln>
            </c:spPr>
          </c:marker>
          <c:val>
            <c:numRef>
              <c:f>'(2)(xxiii) Not Ready Failures'!$G$11:$G$26</c:f>
              <c:numCache>
                <c:formatCode>0.0%</c:formatCode>
                <c:ptCount val="16"/>
                <c:pt idx="0">
                  <c:v>0.12670066494873228</c:v>
                </c:pt>
                <c:pt idx="1">
                  <c:v>9.5310254735467018E-2</c:v>
                </c:pt>
                <c:pt idx="2">
                  <c:v>8.0969447965383107E-2</c:v>
                </c:pt>
                <c:pt idx="3">
                  <c:v>6.3660055137970614E-2</c:v>
                </c:pt>
                <c:pt idx="4">
                  <c:v>5.5657437761693011E-2</c:v>
                </c:pt>
                <c:pt idx="5">
                  <c:v>4.5052265972013492E-2</c:v>
                </c:pt>
                <c:pt idx="6">
                  <c:v>3.5759897828863345E-2</c:v>
                </c:pt>
                <c:pt idx="7">
                  <c:v>2.8314872392796994E-2</c:v>
                </c:pt>
                <c:pt idx="8">
                  <c:v>2.3266060435458407E-2</c:v>
                </c:pt>
                <c:pt idx="9">
                  <c:v>1.9498752079866889E-2</c:v>
                </c:pt>
                <c:pt idx="10">
                  <c:v>1.5256279027664627E-2</c:v>
                </c:pt>
                <c:pt idx="11">
                  <c:v>1.5644024646718074E-2</c:v>
                </c:pt>
                <c:pt idx="12">
                  <c:v>9.9895826865630446E-3</c:v>
                </c:pt>
                <c:pt idx="13">
                  <c:v>7.5099342576952525E-3</c:v>
                </c:pt>
                <c:pt idx="14">
                  <c:v>1.1531513696765732E-2</c:v>
                </c:pt>
                <c:pt idx="15">
                  <c:v>0.11314984709480122</c:v>
                </c:pt>
              </c:numCache>
            </c:numRef>
          </c:val>
          <c:smooth val="0"/>
        </c:ser>
        <c:ser>
          <c:idx val="2"/>
          <c:order val="2"/>
          <c:tx>
            <c:strRef>
              <c:f>'(2)(xxiii) Not Ready Failures'!$H$9:$J$9</c:f>
              <c:strCache>
                <c:ptCount val="1"/>
                <c:pt idx="0">
                  <c:v>MDGV</c:v>
                </c:pt>
              </c:strCache>
            </c:strRef>
          </c:tx>
          <c:spPr>
            <a:ln w="12700">
              <a:solidFill>
                <a:sysClr val="windowText" lastClr="000000"/>
              </a:solidFill>
            </a:ln>
          </c:spPr>
          <c:marker>
            <c:spPr>
              <a:solidFill>
                <a:sysClr val="windowText" lastClr="000000"/>
              </a:solidFill>
              <a:ln>
                <a:solidFill>
                  <a:sysClr val="windowText" lastClr="000000"/>
                </a:solidFill>
              </a:ln>
            </c:spPr>
          </c:marker>
          <c:val>
            <c:numRef>
              <c:f>'(2)(xxiii) Not Ready Failures'!$J$11:$J$26</c:f>
              <c:numCache>
                <c:formatCode>0.0%</c:formatCode>
                <c:ptCount val="16"/>
                <c:pt idx="7">
                  <c:v>5.6087551299589603E-2</c:v>
                </c:pt>
                <c:pt idx="8">
                  <c:v>6.4280387770320663E-2</c:v>
                </c:pt>
                <c:pt idx="9">
                  <c:v>5.6537640963121E-2</c:v>
                </c:pt>
                <c:pt idx="10">
                  <c:v>4.8237117396357998E-2</c:v>
                </c:pt>
                <c:pt idx="11">
                  <c:v>2.9958578171659762E-2</c:v>
                </c:pt>
                <c:pt idx="12">
                  <c:v>2.3371404399323181E-2</c:v>
                </c:pt>
                <c:pt idx="13">
                  <c:v>2.1376433785192911E-2</c:v>
                </c:pt>
                <c:pt idx="14">
                  <c:v>3.7400950871632331E-2</c:v>
                </c:pt>
                <c:pt idx="15">
                  <c:v>0.38095238095238093</c:v>
                </c:pt>
              </c:numCache>
            </c:numRef>
          </c:val>
          <c:smooth val="0"/>
        </c:ser>
        <c:ser>
          <c:idx val="3"/>
          <c:order val="3"/>
          <c:tx>
            <c:strRef>
              <c:f>'(2)(xxiii) Not Ready Failures'!$Q$9:$S$9</c:f>
              <c:strCache>
                <c:ptCount val="1"/>
                <c:pt idx="0">
                  <c:v>MDDV</c:v>
                </c:pt>
              </c:strCache>
            </c:strRef>
          </c:tx>
          <c:spPr>
            <a:ln w="12700">
              <a:solidFill>
                <a:sysClr val="windowText" lastClr="000000"/>
              </a:solidFill>
            </a:ln>
          </c:spPr>
          <c:marker>
            <c:spPr>
              <a:solidFill>
                <a:sysClr val="windowText" lastClr="000000"/>
              </a:solidFill>
              <a:ln>
                <a:solidFill>
                  <a:sysClr val="windowText" lastClr="000000"/>
                </a:solidFill>
              </a:ln>
            </c:spPr>
          </c:marker>
          <c:val>
            <c:numRef>
              <c:f>'(2)(xxiii) Not Ready Failures'!$S$11:$S$26</c:f>
              <c:numCache>
                <c:formatCode>0.0%</c:formatCode>
                <c:ptCount val="16"/>
                <c:pt idx="6">
                  <c:v>2.3809523809523808E-2</c:v>
                </c:pt>
                <c:pt idx="7">
                  <c:v>6.513911620294599E-2</c:v>
                </c:pt>
                <c:pt idx="8">
                  <c:v>3.6482694106641719E-2</c:v>
                </c:pt>
                <c:pt idx="9">
                  <c:v>6.6176470588235295E-2</c:v>
                </c:pt>
                <c:pt idx="10">
                  <c:v>0.12848446010893944</c:v>
                </c:pt>
                <c:pt idx="11">
                  <c:v>0.10965435041716329</c:v>
                </c:pt>
                <c:pt idx="12">
                  <c:v>9.0025575447570338E-2</c:v>
                </c:pt>
                <c:pt idx="13">
                  <c:v>8.4316037735849059E-2</c:v>
                </c:pt>
                <c:pt idx="14">
                  <c:v>5.473684210526316E-2</c:v>
                </c:pt>
                <c:pt idx="15">
                  <c:v>0.33333333333333331</c:v>
                </c:pt>
              </c:numCache>
            </c:numRef>
          </c:val>
          <c:smooth val="0"/>
        </c:ser>
        <c:dLbls>
          <c:showLegendKey val="0"/>
          <c:showVal val="0"/>
          <c:showCatName val="0"/>
          <c:showSerName val="0"/>
          <c:showPercent val="0"/>
          <c:showBubbleSize val="0"/>
        </c:dLbls>
        <c:marker val="1"/>
        <c:smooth val="0"/>
        <c:axId val="123754752"/>
        <c:axId val="123761408"/>
      </c:lineChart>
      <c:catAx>
        <c:axId val="12375475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3761408"/>
        <c:crosses val="autoZero"/>
        <c:auto val="1"/>
        <c:lblAlgn val="ctr"/>
        <c:lblOffset val="100"/>
        <c:tickLblSkip val="1"/>
        <c:tickMarkSkip val="1"/>
        <c:noMultiLvlLbl val="0"/>
      </c:catAx>
      <c:valAx>
        <c:axId val="12376140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23754752"/>
        <c:crosses val="autoZero"/>
        <c:crossBetween val="between"/>
      </c:valAx>
      <c:spPr>
        <a:noFill/>
        <a:ln w="12700">
          <a:solidFill>
            <a:srgbClr val="808080"/>
          </a:solidFill>
          <a:prstDash val="solid"/>
        </a:ln>
      </c:spPr>
    </c:plotArea>
    <c:legend>
      <c:legendPos val="r"/>
      <c:layout>
        <c:manualLayout>
          <c:xMode val="edge"/>
          <c:yMode val="edge"/>
          <c:x val="0.72912383143118908"/>
          <c:y val="0.25621773840769879"/>
          <c:w val="7.8651685393258286E-2"/>
          <c:h val="0.1682130358705170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Turnaways'!$B$11:$B$26</c:f>
              <c:numCache>
                <c:formatCode>#,##0</c:formatCode>
                <c:ptCount val="16"/>
                <c:pt idx="0">
                  <c:v>2329</c:v>
                </c:pt>
                <c:pt idx="1">
                  <c:v>1793</c:v>
                </c:pt>
                <c:pt idx="2">
                  <c:v>1630</c:v>
                </c:pt>
                <c:pt idx="3">
                  <c:v>1313</c:v>
                </c:pt>
                <c:pt idx="4">
                  <c:v>1055</c:v>
                </c:pt>
                <c:pt idx="5">
                  <c:v>817</c:v>
                </c:pt>
                <c:pt idx="6">
                  <c:v>558</c:v>
                </c:pt>
                <c:pt idx="7">
                  <c:v>532</c:v>
                </c:pt>
                <c:pt idx="8">
                  <c:v>467</c:v>
                </c:pt>
                <c:pt idx="9">
                  <c:v>433</c:v>
                </c:pt>
                <c:pt idx="10">
                  <c:v>257</c:v>
                </c:pt>
                <c:pt idx="11">
                  <c:v>363</c:v>
                </c:pt>
                <c:pt idx="12">
                  <c:v>329</c:v>
                </c:pt>
                <c:pt idx="13">
                  <c:v>217</c:v>
                </c:pt>
                <c:pt idx="14">
                  <c:v>88</c:v>
                </c:pt>
                <c:pt idx="15">
                  <c:v>4</c:v>
                </c:pt>
              </c:numCache>
            </c:numRef>
          </c:val>
          <c:smooth val="0"/>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Turnaways'!$E$11:$E$26</c:f>
              <c:numCache>
                <c:formatCode>#,##0</c:formatCode>
                <c:ptCount val="16"/>
                <c:pt idx="0">
                  <c:v>1552</c:v>
                </c:pt>
                <c:pt idx="1">
                  <c:v>1386</c:v>
                </c:pt>
                <c:pt idx="2">
                  <c:v>1211</c:v>
                </c:pt>
                <c:pt idx="3">
                  <c:v>1122</c:v>
                </c:pt>
                <c:pt idx="4">
                  <c:v>1059</c:v>
                </c:pt>
                <c:pt idx="5">
                  <c:v>733</c:v>
                </c:pt>
                <c:pt idx="6">
                  <c:v>541</c:v>
                </c:pt>
                <c:pt idx="7">
                  <c:v>517</c:v>
                </c:pt>
                <c:pt idx="8">
                  <c:v>235</c:v>
                </c:pt>
                <c:pt idx="9">
                  <c:v>247</c:v>
                </c:pt>
                <c:pt idx="10">
                  <c:v>216</c:v>
                </c:pt>
                <c:pt idx="11">
                  <c:v>184</c:v>
                </c:pt>
                <c:pt idx="12">
                  <c:v>153</c:v>
                </c:pt>
                <c:pt idx="13">
                  <c:v>110</c:v>
                </c:pt>
                <c:pt idx="14">
                  <c:v>47</c:v>
                </c:pt>
                <c:pt idx="15">
                  <c:v>4</c:v>
                </c:pt>
              </c:numCache>
            </c:numRef>
          </c:val>
          <c:smooth val="0"/>
        </c:ser>
        <c:ser>
          <c:idx val="2"/>
          <c:order val="2"/>
          <c:tx>
            <c:strRef>
              <c:f>'(2)(xxiii) Not Ready Turnaways'!$H$9:$J$9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Turnaways'!$H$11:$H$26</c:f>
              <c:numCache>
                <c:formatCode>#,##0</c:formatCode>
                <c:ptCount val="16"/>
                <c:pt idx="7">
                  <c:v>55</c:v>
                </c:pt>
                <c:pt idx="8">
                  <c:v>89</c:v>
                </c:pt>
                <c:pt idx="9">
                  <c:v>59</c:v>
                </c:pt>
                <c:pt idx="10">
                  <c:v>75</c:v>
                </c:pt>
                <c:pt idx="11">
                  <c:v>53</c:v>
                </c:pt>
                <c:pt idx="12">
                  <c:v>41</c:v>
                </c:pt>
                <c:pt idx="13">
                  <c:v>28</c:v>
                </c:pt>
                <c:pt idx="14">
                  <c:v>20</c:v>
                </c:pt>
                <c:pt idx="15">
                  <c:v>0</c:v>
                </c:pt>
              </c:numCache>
            </c:numRef>
          </c:val>
          <c:smooth val="0"/>
        </c:ser>
        <c:ser>
          <c:idx val="3"/>
          <c:order val="3"/>
          <c:tx>
            <c:strRef>
              <c:f>'(2)(xxiii) Not Ready Turnaways'!$Q$9:$S$9</c:f>
              <c:strCache>
                <c:ptCount val="1"/>
                <c:pt idx="0">
                  <c:v>MDDV</c:v>
                </c:pt>
              </c:strCache>
            </c:strRef>
          </c:tx>
          <c:val>
            <c:numRef>
              <c:f>'(2)(xxiii) Not Ready Turnaways'!$Q$11:$Q$26</c:f>
              <c:numCache>
                <c:formatCode>#,##0</c:formatCode>
                <c:ptCount val="16"/>
                <c:pt idx="6">
                  <c:v>7</c:v>
                </c:pt>
                <c:pt idx="7">
                  <c:v>48</c:v>
                </c:pt>
                <c:pt idx="8">
                  <c:v>6</c:v>
                </c:pt>
                <c:pt idx="9">
                  <c:v>19</c:v>
                </c:pt>
                <c:pt idx="10">
                  <c:v>145</c:v>
                </c:pt>
                <c:pt idx="11">
                  <c:v>90</c:v>
                </c:pt>
                <c:pt idx="12">
                  <c:v>74</c:v>
                </c:pt>
                <c:pt idx="13">
                  <c:v>54</c:v>
                </c:pt>
                <c:pt idx="14">
                  <c:v>16</c:v>
                </c:pt>
                <c:pt idx="15">
                  <c:v>1</c:v>
                </c:pt>
              </c:numCache>
            </c:numRef>
          </c:val>
          <c:smooth val="0"/>
        </c:ser>
        <c:dLbls>
          <c:showLegendKey val="0"/>
          <c:showVal val="0"/>
          <c:showCatName val="0"/>
          <c:showSerName val="0"/>
          <c:showPercent val="0"/>
          <c:showBubbleSize val="0"/>
        </c:dLbls>
        <c:marker val="1"/>
        <c:smooth val="0"/>
        <c:axId val="128451328"/>
        <c:axId val="128539648"/>
      </c:lineChart>
      <c:catAx>
        <c:axId val="12845132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539648"/>
        <c:crosses val="autoZero"/>
        <c:auto val="1"/>
        <c:lblAlgn val="ctr"/>
        <c:lblOffset val="100"/>
        <c:tickLblSkip val="1"/>
        <c:tickMarkSkip val="1"/>
        <c:noMultiLvlLbl val="0"/>
      </c:catAx>
      <c:valAx>
        <c:axId val="128539648"/>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451328"/>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'(2)(xxiii) Not Ready Turnaways'!$D$11:$D$26</c:f>
              <c:numCache>
                <c:formatCode>0.0%</c:formatCode>
                <c:ptCount val="16"/>
                <c:pt idx="0">
                  <c:v>0.18525294304804327</c:v>
                </c:pt>
                <c:pt idx="1">
                  <c:v>0.14934199566883224</c:v>
                </c:pt>
                <c:pt idx="2">
                  <c:v>0.14023918093435431</c:v>
                </c:pt>
                <c:pt idx="3">
                  <c:v>0.12897838899803538</c:v>
                </c:pt>
                <c:pt idx="4">
                  <c:v>0.11331901181525242</c:v>
                </c:pt>
                <c:pt idx="5">
                  <c:v>0.10252227381101769</c:v>
                </c:pt>
                <c:pt idx="6">
                  <c:v>8.6471408647140868E-2</c:v>
                </c:pt>
                <c:pt idx="7">
                  <c:v>0.10222905457340507</c:v>
                </c:pt>
                <c:pt idx="8">
                  <c:v>0.1134872417982989</c:v>
                </c:pt>
                <c:pt idx="9">
                  <c:v>0.11718538565629229</c:v>
                </c:pt>
                <c:pt idx="10">
                  <c:v>8.5240464344941952E-2</c:v>
                </c:pt>
                <c:pt idx="11">
                  <c:v>9.6929238985313748E-2</c:v>
                </c:pt>
                <c:pt idx="12">
                  <c:v>0.11084905660377359</c:v>
                </c:pt>
                <c:pt idx="13">
                  <c:v>0.11156812339331619</c:v>
                </c:pt>
                <c:pt idx="14">
                  <c:v>0.12716763005780346</c:v>
                </c:pt>
                <c:pt idx="15">
                  <c:v>0.15384615384615385</c:v>
                </c:pt>
              </c:numCache>
            </c:numRef>
          </c:val>
          <c:smooth val="0"/>
        </c:ser>
        <c:ser>
          <c:idx val="1"/>
          <c:order val="1"/>
          <c:tx>
            <c:strRef>
              <c:f>'(2)(xxiii) Not Ready Turnaways'!$E$9:$G$9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Turnaways'!$G$11:$G$26</c:f>
              <c:numCache>
                <c:formatCode>0.0%</c:formatCode>
                <c:ptCount val="16"/>
                <c:pt idx="0">
                  <c:v>0.18353831598864712</c:v>
                </c:pt>
                <c:pt idx="1">
                  <c:v>0.14779270633397312</c:v>
                </c:pt>
                <c:pt idx="2">
                  <c:v>0.12376085845682167</c:v>
                </c:pt>
                <c:pt idx="3">
                  <c:v>0.1108038712225953</c:v>
                </c:pt>
                <c:pt idx="4">
                  <c:v>0.11581364829396325</c:v>
                </c:pt>
                <c:pt idx="5">
                  <c:v>0.10437135127438417</c:v>
                </c:pt>
                <c:pt idx="6">
                  <c:v>9.5566154389683799E-2</c:v>
                </c:pt>
                <c:pt idx="7">
                  <c:v>0.11106337271750806</c:v>
                </c:pt>
                <c:pt idx="8">
                  <c:v>9.281200631911532E-2</c:v>
                </c:pt>
                <c:pt idx="9">
                  <c:v>8.5467128027681666E-2</c:v>
                </c:pt>
                <c:pt idx="10">
                  <c:v>7.8346028291621322E-2</c:v>
                </c:pt>
                <c:pt idx="11">
                  <c:v>7.3865917302288239E-2</c:v>
                </c:pt>
                <c:pt idx="12">
                  <c:v>8.6783891094724896E-2</c:v>
                </c:pt>
                <c:pt idx="13">
                  <c:v>7.4728260869565216E-2</c:v>
                </c:pt>
                <c:pt idx="14">
                  <c:v>9.7713097713097719E-2</c:v>
                </c:pt>
                <c:pt idx="15">
                  <c:v>0.12121212121212122</c:v>
                </c:pt>
              </c:numCache>
            </c:numRef>
          </c:val>
          <c:smooth val="0"/>
        </c:ser>
        <c:ser>
          <c:idx val="3"/>
          <c:order val="2"/>
          <c:tx>
            <c:strRef>
              <c:f>'(2)(xxiii) Not Ready Turnaways'!$H$9:$J$9</c:f>
              <c:strCache>
                <c:ptCount val="1"/>
                <c:pt idx="0">
                  <c:v>MDGV</c:v>
                </c:pt>
              </c:strCache>
            </c:strRef>
          </c:tx>
          <c:val>
            <c:numRef>
              <c:f>'(2)(xxiii) Not Ready Turnaways'!$J$11:$J$26</c:f>
              <c:numCache>
                <c:formatCode>0.0%</c:formatCode>
                <c:ptCount val="16"/>
                <c:pt idx="7">
                  <c:v>7.5653370013755161E-2</c:v>
                </c:pt>
                <c:pt idx="8">
                  <c:v>0.16064981949458484</c:v>
                </c:pt>
                <c:pt idx="9">
                  <c:v>0.1257995735607676</c:v>
                </c:pt>
                <c:pt idx="10">
                  <c:v>0.12953367875647667</c:v>
                </c:pt>
                <c:pt idx="11">
                  <c:v>0.13874345549738221</c:v>
                </c:pt>
                <c:pt idx="12">
                  <c:v>0.15648854961832062</c:v>
                </c:pt>
                <c:pt idx="13">
                  <c:v>0.11336032388663968</c:v>
                </c:pt>
                <c:pt idx="14">
                  <c:v>0.17543859649122806</c:v>
                </c:pt>
                <c:pt idx="15">
                  <c:v>0</c:v>
                </c:pt>
              </c:numCache>
            </c:numRef>
          </c:val>
          <c:smooth val="0"/>
        </c:ser>
        <c:ser>
          <c:idx val="2"/>
          <c:order val="3"/>
          <c:tx>
            <c:strRef>
              <c:f>'(2)(xxiii) Not Ready Turnaways'!$Q$9:$S$9</c:f>
              <c:strCache>
                <c:ptCount val="1"/>
                <c:pt idx="0">
                  <c:v>MDDV</c:v>
                </c:pt>
              </c:strCache>
            </c:strRef>
          </c:tx>
          <c:val>
            <c:numRef>
              <c:f>'(2)(xxiii) Not Ready Turnaways'!$S$11:$S$26</c:f>
              <c:numCache>
                <c:formatCode>0.0%</c:formatCode>
                <c:ptCount val="16"/>
                <c:pt idx="6">
                  <c:v>2.8455284552845527E-2</c:v>
                </c:pt>
                <c:pt idx="7">
                  <c:v>0.16551724137931034</c:v>
                </c:pt>
                <c:pt idx="8">
                  <c:v>7.5949367088607597E-2</c:v>
                </c:pt>
                <c:pt idx="9">
                  <c:v>0.17757009345794392</c:v>
                </c:pt>
                <c:pt idx="10">
                  <c:v>0.25483304042179261</c:v>
                </c:pt>
                <c:pt idx="11">
                  <c:v>0.24861878453038674</c:v>
                </c:pt>
                <c:pt idx="12">
                  <c:v>0.32743362831858408</c:v>
                </c:pt>
                <c:pt idx="13">
                  <c:v>0.31213872832369943</c:v>
                </c:pt>
                <c:pt idx="14">
                  <c:v>0.2711864406779661</c:v>
                </c:pt>
                <c:pt idx="15">
                  <c:v>1</c:v>
                </c:pt>
              </c:numCache>
            </c:numRef>
          </c:val>
          <c:smooth val="0"/>
        </c:ser>
        <c:dLbls>
          <c:showLegendKey val="0"/>
          <c:showVal val="0"/>
          <c:showCatName val="0"/>
          <c:showSerName val="0"/>
          <c:showPercent val="0"/>
          <c:showBubbleSize val="0"/>
        </c:dLbls>
        <c:marker val="1"/>
        <c:smooth val="0"/>
        <c:axId val="128509056"/>
        <c:axId val="128510976"/>
      </c:lineChart>
      <c:catAx>
        <c:axId val="12850905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510976"/>
        <c:crosses val="autoZero"/>
        <c:auto val="1"/>
        <c:lblAlgn val="ctr"/>
        <c:lblOffset val="100"/>
        <c:tickLblSkip val="1"/>
        <c:tickMarkSkip val="1"/>
        <c:noMultiLvlLbl val="0"/>
      </c:catAx>
      <c:valAx>
        <c:axId val="128510976"/>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509056"/>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Turnaways'!$B$11:$B$26</c:f>
              <c:numCache>
                <c:formatCode>General</c:formatCode>
                <c:ptCount val="16"/>
                <c:pt idx="0">
                  <c:v>1682</c:v>
                </c:pt>
                <c:pt idx="1">
                  <c:v>3752</c:v>
                </c:pt>
                <c:pt idx="2">
                  <c:v>2945</c:v>
                </c:pt>
                <c:pt idx="3">
                  <c:v>2420</c:v>
                </c:pt>
                <c:pt idx="4">
                  <c:v>1905</c:v>
                </c:pt>
                <c:pt idx="5">
                  <c:v>1599</c:v>
                </c:pt>
                <c:pt idx="6">
                  <c:v>1195</c:v>
                </c:pt>
                <c:pt idx="7">
                  <c:v>843</c:v>
                </c:pt>
                <c:pt idx="8">
                  <c:v>624</c:v>
                </c:pt>
                <c:pt idx="9">
                  <c:v>505</c:v>
                </c:pt>
                <c:pt idx="10">
                  <c:v>525</c:v>
                </c:pt>
                <c:pt idx="11">
                  <c:v>448</c:v>
                </c:pt>
                <c:pt idx="12">
                  <c:v>289</c:v>
                </c:pt>
                <c:pt idx="13">
                  <c:v>329</c:v>
                </c:pt>
                <c:pt idx="14">
                  <c:v>127</c:v>
                </c:pt>
                <c:pt idx="15">
                  <c:v>11</c:v>
                </c:pt>
              </c:numCache>
            </c:numRef>
          </c:val>
          <c:smooth val="0"/>
        </c:ser>
        <c:ser>
          <c:idx val="1"/>
          <c:order val="1"/>
          <c:tx>
            <c:strRef>
              <c:f>'[2](2)(xxiii) Not Ready Failures'!$E$9:$G$9</c:f>
              <c:strCache>
                <c:ptCount val="1"/>
                <c:pt idx="0">
                  <c:v>LDGT</c:v>
                </c:pt>
              </c:strCache>
            </c:strRef>
          </c:tx>
          <c:spPr>
            <a:ln w="12700">
              <a:solidFill>
                <a:schemeClr val="tx1"/>
              </a:solidFill>
              <a:prstDash val="solid"/>
            </a:ln>
          </c:spPr>
          <c:marker>
            <c:symbol val="square"/>
            <c:size val="6"/>
            <c:spPr>
              <a:solidFill>
                <a:sysClr val="windowText" lastClr="000000"/>
              </a:solidFill>
              <a:ln>
                <a:solidFill>
                  <a:schemeClr val="tx1"/>
                </a:solidFill>
                <a:prstDash val="solid"/>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Turnaways'!$E$11:$E$26</c:f>
              <c:numCache>
                <c:formatCode>General</c:formatCode>
                <c:ptCount val="16"/>
                <c:pt idx="0">
                  <c:v>251</c:v>
                </c:pt>
                <c:pt idx="1">
                  <c:v>690</c:v>
                </c:pt>
                <c:pt idx="2">
                  <c:v>548</c:v>
                </c:pt>
                <c:pt idx="3">
                  <c:v>444</c:v>
                </c:pt>
                <c:pt idx="4">
                  <c:v>435</c:v>
                </c:pt>
                <c:pt idx="5">
                  <c:v>364</c:v>
                </c:pt>
                <c:pt idx="6">
                  <c:v>207</c:v>
                </c:pt>
                <c:pt idx="7">
                  <c:v>158</c:v>
                </c:pt>
                <c:pt idx="8">
                  <c:v>148</c:v>
                </c:pt>
                <c:pt idx="9">
                  <c:v>69</c:v>
                </c:pt>
                <c:pt idx="10">
                  <c:v>57</c:v>
                </c:pt>
                <c:pt idx="11">
                  <c:v>79</c:v>
                </c:pt>
                <c:pt idx="12">
                  <c:v>28</c:v>
                </c:pt>
                <c:pt idx="13">
                  <c:v>55</c:v>
                </c:pt>
                <c:pt idx="14">
                  <c:v>16</c:v>
                </c:pt>
                <c:pt idx="15">
                  <c:v>2</c:v>
                </c:pt>
              </c:numCache>
            </c:numRef>
          </c:val>
          <c:smooth val="0"/>
        </c:ser>
        <c:ser>
          <c:idx val="2"/>
          <c:order val="2"/>
          <c:tx>
            <c:strRef>
              <c:f>'[2](2)(xxiii) Not Ready Turnaways'!$H$9:$J$9</c:f>
              <c:strCache>
                <c:ptCount val="1"/>
                <c:pt idx="0">
                  <c:v>MDGV</c:v>
                </c:pt>
              </c:strCache>
            </c:strRef>
          </c:tx>
          <c:spPr>
            <a:ln w="12700">
              <a:solidFill>
                <a:schemeClr val="tx1"/>
              </a:solidFill>
              <a:prstDash val="solid"/>
            </a:ln>
          </c:spPr>
          <c:marker>
            <c:symbol val="triangle"/>
            <c:size val="5"/>
            <c:spPr>
              <a:solidFill>
                <a:schemeClr val="tx1"/>
              </a:solidFill>
              <a:ln w="12700">
                <a:solidFill>
                  <a:schemeClr val="tx1"/>
                </a:solidFill>
                <a:prstDash val="solid"/>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Turnaways'!$H$11:$H$26</c:f>
              <c:numCache>
                <c:formatCode>General</c:formatCode>
                <c:ptCount val="16"/>
                <c:pt idx="8">
                  <c:v>61</c:v>
                </c:pt>
                <c:pt idx="9">
                  <c:v>64</c:v>
                </c:pt>
                <c:pt idx="10">
                  <c:v>59</c:v>
                </c:pt>
                <c:pt idx="11">
                  <c:v>65</c:v>
                </c:pt>
                <c:pt idx="12">
                  <c:v>34</c:v>
                </c:pt>
                <c:pt idx="13">
                  <c:v>27</c:v>
                </c:pt>
                <c:pt idx="14">
                  <c:v>13</c:v>
                </c:pt>
                <c:pt idx="15">
                  <c:v>3</c:v>
                </c:pt>
              </c:numCache>
            </c:numRef>
          </c:val>
          <c:smooth val="0"/>
        </c:ser>
        <c:ser>
          <c:idx val="3"/>
          <c:order val="3"/>
          <c:tx>
            <c:strRef>
              <c:f>'[2](2)(xxiii) Not Ready Turnaways'!$Q$9:$S$9</c:f>
              <c:strCache>
                <c:ptCount val="1"/>
                <c:pt idx="0">
                  <c:v>MDDV</c:v>
                </c:pt>
              </c:strCache>
            </c:strRef>
          </c:tx>
          <c:spPr>
            <a:ln w="12700">
              <a:solidFill>
                <a:sysClr val="windowText" lastClr="000000"/>
              </a:solidFill>
            </a:ln>
          </c:spPr>
          <c:marker>
            <c:spPr>
              <a:solidFill>
                <a:sysClr val="windowText" lastClr="000000"/>
              </a:solidFill>
              <a:ln w="12700">
                <a:solidFill>
                  <a:sysClr val="windowText" lastClr="000000"/>
                </a:solidFill>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Turnaways'!$Q$11:$Q$26</c:f>
              <c:numCache>
                <c:formatCode>General</c:formatCode>
                <c:ptCount val="16"/>
                <c:pt idx="7">
                  <c:v>12</c:v>
                </c:pt>
                <c:pt idx="8">
                  <c:v>51</c:v>
                </c:pt>
                <c:pt idx="9">
                  <c:v>8</c:v>
                </c:pt>
                <c:pt idx="10">
                  <c:v>45</c:v>
                </c:pt>
                <c:pt idx="11">
                  <c:v>111</c:v>
                </c:pt>
                <c:pt idx="12">
                  <c:v>43</c:v>
                </c:pt>
                <c:pt idx="13">
                  <c:v>62</c:v>
                </c:pt>
                <c:pt idx="14">
                  <c:v>14</c:v>
                </c:pt>
                <c:pt idx="15">
                  <c:v>1</c:v>
                </c:pt>
              </c:numCache>
            </c:numRef>
          </c:val>
          <c:smooth val="0"/>
        </c:ser>
        <c:dLbls>
          <c:showLegendKey val="0"/>
          <c:showVal val="0"/>
          <c:showCatName val="0"/>
          <c:showSerName val="0"/>
          <c:showPercent val="0"/>
          <c:showBubbleSize val="0"/>
        </c:dLbls>
        <c:marker val="1"/>
        <c:smooth val="0"/>
        <c:axId val="128624128"/>
        <c:axId val="128634880"/>
      </c:lineChart>
      <c:catAx>
        <c:axId val="12862412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634880"/>
        <c:crosses val="autoZero"/>
        <c:auto val="1"/>
        <c:lblAlgn val="ctr"/>
        <c:lblOffset val="100"/>
        <c:tickLblSkip val="1"/>
        <c:tickMarkSkip val="1"/>
        <c:noMultiLvlLbl val="0"/>
      </c:catAx>
      <c:valAx>
        <c:axId val="128634880"/>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624128"/>
        <c:crosses val="autoZero"/>
        <c:crossBetween val="midCat"/>
      </c:valAx>
      <c:spPr>
        <a:noFill/>
        <a:ln w="12700">
          <a:solidFill>
            <a:srgbClr val="808080"/>
          </a:solidFill>
          <a:prstDash val="solid"/>
        </a:ln>
      </c:spPr>
    </c:plotArea>
    <c:legend>
      <c:legendPos val="r"/>
      <c:layout>
        <c:manualLayout>
          <c:xMode val="edge"/>
          <c:yMode val="edge"/>
          <c:x val="0.79428895595543347"/>
          <c:y val="0.19824280439521338"/>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'[2](2)(xxiii) Not Ready Turnaways'!$B$9:$D$9</c:f>
              <c:strCache>
                <c:ptCount val="1"/>
                <c:pt idx="0">
                  <c:v>LDGV</c:v>
                </c:pt>
              </c:strCache>
            </c:strRef>
          </c:tx>
          <c:spPr>
            <a:ln w="12700">
              <a:solidFill>
                <a:schemeClr val="tx1"/>
              </a:solidFill>
              <a:prstDash val="solid"/>
            </a:ln>
          </c:spPr>
          <c:marker>
            <c:symbol val="diamond"/>
            <c:size val="5"/>
            <c:spPr>
              <a:solidFill>
                <a:schemeClr val="tx1"/>
              </a:solidFill>
              <a:ln>
                <a:solidFill>
                  <a:schemeClr val="tx1"/>
                </a:solidFill>
                <a:prstDash val="solid"/>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Turnaways'!$D$11:$D$26</c:f>
              <c:numCache>
                <c:formatCode>General</c:formatCode>
                <c:ptCount val="16"/>
                <c:pt idx="0">
                  <c:v>0.11845904641171913</c:v>
                </c:pt>
                <c:pt idx="1">
                  <c:v>0.18369645042839658</c:v>
                </c:pt>
                <c:pt idx="2">
                  <c:v>0.15157753873076329</c:v>
                </c:pt>
                <c:pt idx="3">
                  <c:v>0.13419841401874341</c:v>
                </c:pt>
                <c:pt idx="4">
                  <c:v>0.12044003287601947</c:v>
                </c:pt>
                <c:pt idx="5">
                  <c:v>0.11029107463098359</c:v>
                </c:pt>
                <c:pt idx="6">
                  <c:v>0.1018668485210127</c:v>
                </c:pt>
                <c:pt idx="7">
                  <c:v>9.2010478061558612E-2</c:v>
                </c:pt>
                <c:pt idx="8">
                  <c:v>8.7628142114871507E-2</c:v>
                </c:pt>
                <c:pt idx="9">
                  <c:v>0.10220603116777981</c:v>
                </c:pt>
                <c:pt idx="10">
                  <c:v>0.10716472749540723</c:v>
                </c:pt>
                <c:pt idx="11">
                  <c:v>9.1335372069317022E-2</c:v>
                </c:pt>
                <c:pt idx="12">
                  <c:v>8.4158415841584164E-2</c:v>
                </c:pt>
                <c:pt idx="13">
                  <c:v>0.11733238231098431</c:v>
                </c:pt>
                <c:pt idx="14">
                  <c:v>0.13382507903055849</c:v>
                </c:pt>
                <c:pt idx="15">
                  <c:v>0.18032786885245902</c:v>
                </c:pt>
              </c:numCache>
            </c:numRef>
          </c:val>
          <c:smooth val="0"/>
        </c:ser>
        <c:ser>
          <c:idx val="1"/>
          <c:order val="1"/>
          <c:tx>
            <c:strRef>
              <c:f>'[2](2)(xxiii) Not Ready Turnaways'!$E$9:$G$9</c:f>
              <c:strCache>
                <c:ptCount val="1"/>
                <c:pt idx="0">
                  <c:v>LDGT</c:v>
                </c:pt>
              </c:strCache>
            </c:strRef>
          </c:tx>
          <c:spPr>
            <a:ln w="12700">
              <a:solidFill>
                <a:schemeClr val="tx1"/>
              </a:solidFill>
              <a:prstDash val="solid"/>
            </a:ln>
          </c:spPr>
          <c:marker>
            <c:symbol val="square"/>
            <c:size val="5"/>
            <c:spPr>
              <a:solidFill>
                <a:schemeClr val="tx1"/>
              </a:solidFill>
              <a:ln w="12700">
                <a:solidFill>
                  <a:schemeClr val="tx1"/>
                </a:solidFill>
                <a:prstDash val="solid"/>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Turnaways'!$G$11:$G$26</c:f>
              <c:numCache>
                <c:formatCode>General</c:formatCode>
                <c:ptCount val="16"/>
                <c:pt idx="0">
                  <c:v>0.1047142261159783</c:v>
                </c:pt>
                <c:pt idx="1">
                  <c:v>0.1771047227926078</c:v>
                </c:pt>
                <c:pt idx="2">
                  <c:v>0.14501190791214608</c:v>
                </c:pt>
                <c:pt idx="3">
                  <c:v>0.11814795103778605</c:v>
                </c:pt>
                <c:pt idx="4">
                  <c:v>0.11603094158442251</c:v>
                </c:pt>
                <c:pt idx="5">
                  <c:v>0.12186139939738869</c:v>
                </c:pt>
                <c:pt idx="6">
                  <c:v>9.452054794520548E-2</c:v>
                </c:pt>
                <c:pt idx="7">
                  <c:v>9.4894894894894902E-2</c:v>
                </c:pt>
                <c:pt idx="8">
                  <c:v>0.1060931899641577</c:v>
                </c:pt>
                <c:pt idx="9">
                  <c:v>9.4650205761316872E-2</c:v>
                </c:pt>
                <c:pt idx="10">
                  <c:v>7.9831932773109238E-2</c:v>
                </c:pt>
                <c:pt idx="11">
                  <c:v>0.10896551724137932</c:v>
                </c:pt>
                <c:pt idx="12">
                  <c:v>6.746987951807229E-2</c:v>
                </c:pt>
                <c:pt idx="13">
                  <c:v>0.12672811059907835</c:v>
                </c:pt>
                <c:pt idx="14">
                  <c:v>0.10191082802547771</c:v>
                </c:pt>
                <c:pt idx="15">
                  <c:v>0.2857142857142857</c:v>
                </c:pt>
              </c:numCache>
            </c:numRef>
          </c:val>
          <c:smooth val="0"/>
        </c:ser>
        <c:ser>
          <c:idx val="3"/>
          <c:order val="2"/>
          <c:tx>
            <c:strRef>
              <c:f>'[2](2)(xxiii) Not Ready Turnaways'!$H$9:$J$9</c:f>
              <c:strCache>
                <c:ptCount val="1"/>
                <c:pt idx="0">
                  <c:v>MDGV</c:v>
                </c:pt>
              </c:strCache>
            </c:strRef>
          </c:tx>
          <c:spPr>
            <a:ln w="12700">
              <a:solidFill>
                <a:sysClr val="windowText" lastClr="000000"/>
              </a:solidFill>
            </a:ln>
          </c:spPr>
          <c:marker>
            <c:spPr>
              <a:solidFill>
                <a:sysClr val="windowText" lastClr="000000"/>
              </a:solidFill>
              <a:ln>
                <a:solidFill>
                  <a:sysClr val="windowText" lastClr="000000"/>
                </a:solidFill>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Turnaways'!$J$11:$J$26</c:f>
              <c:numCache>
                <c:formatCode>General</c:formatCode>
                <c:ptCount val="16"/>
                <c:pt idx="0">
                  <c:v>0</c:v>
                </c:pt>
                <c:pt idx="1">
                  <c:v>0</c:v>
                </c:pt>
                <c:pt idx="2">
                  <c:v>0</c:v>
                </c:pt>
                <c:pt idx="3">
                  <c:v>0</c:v>
                </c:pt>
                <c:pt idx="4">
                  <c:v>0</c:v>
                </c:pt>
                <c:pt idx="5">
                  <c:v>0</c:v>
                </c:pt>
                <c:pt idx="6">
                  <c:v>0</c:v>
                </c:pt>
                <c:pt idx="7">
                  <c:v>0</c:v>
                </c:pt>
                <c:pt idx="8">
                  <c:v>9.5911949685534598E-2</c:v>
                </c:pt>
                <c:pt idx="9">
                  <c:v>0.13675213675213677</c:v>
                </c:pt>
                <c:pt idx="10">
                  <c:v>0.15649867374005305</c:v>
                </c:pt>
                <c:pt idx="11">
                  <c:v>0.1480637813211845</c:v>
                </c:pt>
                <c:pt idx="12">
                  <c:v>0.13600000000000001</c:v>
                </c:pt>
                <c:pt idx="13">
                  <c:v>0.14516129032258066</c:v>
                </c:pt>
                <c:pt idx="14">
                  <c:v>0.23636363636363636</c:v>
                </c:pt>
                <c:pt idx="15">
                  <c:v>0.375</c:v>
                </c:pt>
              </c:numCache>
            </c:numRef>
          </c:val>
          <c:smooth val="0"/>
        </c:ser>
        <c:ser>
          <c:idx val="2"/>
          <c:order val="3"/>
          <c:tx>
            <c:strRef>
              <c:f>'[2](2)(xxiii) Not Ready Turnaways'!$Q$9:$S$9</c:f>
              <c:strCache>
                <c:ptCount val="1"/>
                <c:pt idx="0">
                  <c:v>MDDV</c:v>
                </c:pt>
              </c:strCache>
            </c:strRef>
          </c:tx>
          <c:spPr>
            <a:ln w="12700">
              <a:solidFill>
                <a:sysClr val="windowText" lastClr="000000"/>
              </a:solidFill>
            </a:ln>
          </c:spPr>
          <c:marker>
            <c:spPr>
              <a:solidFill>
                <a:sysClr val="windowText" lastClr="000000"/>
              </a:solidFill>
              <a:ln>
                <a:solidFill>
                  <a:sysClr val="windowText" lastClr="000000"/>
                </a:solidFill>
              </a:ln>
            </c:spPr>
          </c:marker>
          <c:cat>
            <c:numRef>
              <c:f>'(2)(xxiii) Not Ready Turnaways'!$A$11:$A$26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'[2](2)(xxiii) Not Ready Turnaways'!$S$11:$S$26</c:f>
              <c:numCache>
                <c:formatCode>General</c:formatCode>
                <c:ptCount val="16"/>
                <c:pt idx="0">
                  <c:v>0</c:v>
                </c:pt>
                <c:pt idx="1">
                  <c:v>0</c:v>
                </c:pt>
                <c:pt idx="2">
                  <c:v>0</c:v>
                </c:pt>
                <c:pt idx="3">
                  <c:v>0</c:v>
                </c:pt>
                <c:pt idx="4">
                  <c:v>0</c:v>
                </c:pt>
                <c:pt idx="5">
                  <c:v>0</c:v>
                </c:pt>
                <c:pt idx="6">
                  <c:v>0</c:v>
                </c:pt>
                <c:pt idx="7">
                  <c:v>4.878048780487805E-2</c:v>
                </c:pt>
                <c:pt idx="8">
                  <c:v>0.17647058823529413</c:v>
                </c:pt>
                <c:pt idx="9">
                  <c:v>9.7560975609756101E-2</c:v>
                </c:pt>
                <c:pt idx="10">
                  <c:v>0.34883720930232559</c:v>
                </c:pt>
                <c:pt idx="11">
                  <c:v>0.2649164677804296</c:v>
                </c:pt>
                <c:pt idx="12">
                  <c:v>0.22164948453608246</c:v>
                </c:pt>
                <c:pt idx="13">
                  <c:v>0.45255474452554745</c:v>
                </c:pt>
                <c:pt idx="14">
                  <c:v>0.4375</c:v>
                </c:pt>
                <c:pt idx="15">
                  <c:v>0.16666666666666666</c:v>
                </c:pt>
              </c:numCache>
            </c:numRef>
          </c:val>
          <c:smooth val="0"/>
        </c:ser>
        <c:dLbls>
          <c:showLegendKey val="0"/>
          <c:showVal val="0"/>
          <c:showCatName val="0"/>
          <c:showSerName val="0"/>
          <c:showPercent val="0"/>
          <c:showBubbleSize val="0"/>
        </c:dLbls>
        <c:marker val="1"/>
        <c:smooth val="0"/>
        <c:axId val="128678144"/>
        <c:axId val="128680704"/>
      </c:lineChart>
      <c:catAx>
        <c:axId val="128678144"/>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680704"/>
        <c:crosses val="autoZero"/>
        <c:auto val="1"/>
        <c:lblAlgn val="ctr"/>
        <c:lblOffset val="100"/>
        <c:tickLblSkip val="1"/>
        <c:tickMarkSkip val="1"/>
        <c:noMultiLvlLbl val="0"/>
      </c:catAx>
      <c:valAx>
        <c:axId val="128680704"/>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28678144"/>
        <c:crosses val="autoZero"/>
        <c:crossBetween val="between"/>
      </c:valAx>
      <c:spPr>
        <a:noFill/>
        <a:ln w="12700">
          <a:solidFill>
            <a:srgbClr val="808080"/>
          </a:solidFill>
          <a:prstDash val="solid"/>
        </a:ln>
      </c:spPr>
    </c:plotArea>
    <c:legend>
      <c:legendPos val="r"/>
      <c:layout>
        <c:manualLayout>
          <c:xMode val="edge"/>
          <c:yMode val="edge"/>
          <c:x val="0.68901898790028759"/>
          <c:y val="0.18268913277032101"/>
          <c:w val="8.0691642651297579E-2"/>
          <c:h val="0.1675256914129265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 OBD'!$D$10:$D$25</c:f>
              <c:numCache>
                <c:formatCode>0.0%</c:formatCode>
                <c:ptCount val="16"/>
                <c:pt idx="0">
                  <c:v>0.20094038541184495</c:v>
                </c:pt>
                <c:pt idx="1">
                  <c:v>0.16039372217926481</c:v>
                </c:pt>
                <c:pt idx="2">
                  <c:v>0.12919012598439339</c:v>
                </c:pt>
                <c:pt idx="3">
                  <c:v>0.10675686050380026</c:v>
                </c:pt>
                <c:pt idx="4">
                  <c:v>8.4892653141619062E-2</c:v>
                </c:pt>
                <c:pt idx="5">
                  <c:v>7.3357492215328265E-2</c:v>
                </c:pt>
                <c:pt idx="6">
                  <c:v>5.0921090272834327E-2</c:v>
                </c:pt>
                <c:pt idx="7">
                  <c:v>4.1993424517157457E-2</c:v>
                </c:pt>
                <c:pt idx="8">
                  <c:v>3.5119272242607205E-2</c:v>
                </c:pt>
                <c:pt idx="9">
                  <c:v>2.7020609412865694E-2</c:v>
                </c:pt>
                <c:pt idx="10">
                  <c:v>2.3972194044990753E-2</c:v>
                </c:pt>
                <c:pt idx="11">
                  <c:v>2.3351325979816945E-2</c:v>
                </c:pt>
                <c:pt idx="12">
                  <c:v>1.743723362238191E-2</c:v>
                </c:pt>
                <c:pt idx="13">
                  <c:v>1.3264869490800172E-2</c:v>
                </c:pt>
                <c:pt idx="14">
                  <c:v>2.3452518262206845E-2</c:v>
                </c:pt>
                <c:pt idx="15">
                  <c:v>0.11567164179104478</c:v>
                </c:pt>
              </c:numCache>
            </c:numRef>
          </c:yVal>
          <c:smooth val="0"/>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 OBD'!$G$10:$G$25</c:f>
              <c:numCache>
                <c:formatCode>0.0%</c:formatCode>
                <c:ptCount val="16"/>
                <c:pt idx="0">
                  <c:v>0.20775136812872663</c:v>
                </c:pt>
                <c:pt idx="1">
                  <c:v>0.15713726683768858</c:v>
                </c:pt>
                <c:pt idx="2">
                  <c:v>0.13734821332246502</c:v>
                </c:pt>
                <c:pt idx="3">
                  <c:v>0.1064512928740857</c:v>
                </c:pt>
                <c:pt idx="4">
                  <c:v>8.9776747485057387E-2</c:v>
                </c:pt>
                <c:pt idx="5">
                  <c:v>7.0746470583067586E-2</c:v>
                </c:pt>
                <c:pt idx="6">
                  <c:v>5.5837921784554566E-2</c:v>
                </c:pt>
                <c:pt idx="7">
                  <c:v>4.2702006258052642E-2</c:v>
                </c:pt>
                <c:pt idx="8">
                  <c:v>3.4450218302150309E-2</c:v>
                </c:pt>
                <c:pt idx="9">
                  <c:v>2.720618209531912E-2</c:v>
                </c:pt>
                <c:pt idx="10">
                  <c:v>2.0429848547100577E-2</c:v>
                </c:pt>
                <c:pt idx="11">
                  <c:v>1.9403197851092086E-2</c:v>
                </c:pt>
                <c:pt idx="12">
                  <c:v>1.2425738431930382E-2</c:v>
                </c:pt>
                <c:pt idx="13">
                  <c:v>9.5119680525271328E-3</c:v>
                </c:pt>
                <c:pt idx="14">
                  <c:v>1.285E-2</c:v>
                </c:pt>
                <c:pt idx="15">
                  <c:v>0.13087248322147652</c:v>
                </c:pt>
              </c:numCache>
            </c:numRef>
          </c:yVal>
          <c:smooth val="0"/>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 OBD'!$J$10:$J$25</c:f>
              <c:numCache>
                <c:formatCode>0.0%</c:formatCode>
                <c:ptCount val="16"/>
                <c:pt idx="7">
                  <c:v>8.8339591155611186E-2</c:v>
                </c:pt>
                <c:pt idx="8">
                  <c:v>9.0691361967108419E-2</c:v>
                </c:pt>
                <c:pt idx="9">
                  <c:v>7.9701927749878498E-2</c:v>
                </c:pt>
                <c:pt idx="10">
                  <c:v>6.2964093174651611E-2</c:v>
                </c:pt>
                <c:pt idx="11">
                  <c:v>3.9737730975561297E-2</c:v>
                </c:pt>
                <c:pt idx="12">
                  <c:v>2.9942708896335532E-2</c:v>
                </c:pt>
                <c:pt idx="13">
                  <c:v>2.6315789473684209E-2</c:v>
                </c:pt>
                <c:pt idx="14">
                  <c:v>4.0469973890339427E-2</c:v>
                </c:pt>
                <c:pt idx="15">
                  <c:v>0.53333333333333333</c:v>
                </c:pt>
              </c:numCache>
            </c:numRef>
          </c:yVal>
          <c:smooth val="0"/>
        </c:ser>
        <c:dLbls>
          <c:showLegendKey val="0"/>
          <c:showVal val="0"/>
          <c:showCatName val="0"/>
          <c:showSerName val="0"/>
          <c:showPercent val="0"/>
          <c:showBubbleSize val="0"/>
        </c:dLbls>
        <c:axId val="111594112"/>
        <c:axId val="111600768"/>
      </c:scatterChart>
      <c:valAx>
        <c:axId val="111594112"/>
        <c:scaling>
          <c:orientation val="minMax"/>
          <c:max val="2016"/>
          <c:min val="2001"/>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11600768"/>
        <c:crosses val="autoZero"/>
        <c:crossBetween val="midCat"/>
        <c:majorUnit val="1"/>
      </c:valAx>
      <c:valAx>
        <c:axId val="11160076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11594112"/>
        <c:crosses val="autoZero"/>
        <c:crossBetween val="midCat"/>
        <c:majorUnit val="0.1"/>
      </c:valAx>
    </c:plotArea>
    <c:legend>
      <c:legendPos val="r"/>
      <c:layout>
        <c:manualLayout>
          <c:xMode val="edge"/>
          <c:yMode val="edge"/>
          <c:x val="0.71360144338393761"/>
          <c:y val="0.22031294681515193"/>
          <c:w val="0.14814836264278874"/>
          <c:h val="0.1822784300300070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09032133695"/>
          <c:y val="3.2745709935864356E-2"/>
        </c:manualLayout>
      </c:layout>
      <c:overlay val="0"/>
      <c:spPr>
        <a:noFill/>
        <a:ln w="25400">
          <a:noFill/>
        </a:ln>
      </c:spPr>
    </c:title>
    <c:autoTitleDeleted val="0"/>
    <c:plotArea>
      <c:layout>
        <c:manualLayout>
          <c:layoutTarget val="inner"/>
          <c:xMode val="edge"/>
          <c:yMode val="edge"/>
          <c:x val="0.11948799195411959"/>
          <c:y val="0.17632263500009224"/>
          <c:w val="0.77951689989116058"/>
          <c:h val="0.65995043385750796"/>
        </c:manualLayout>
      </c:layout>
      <c:lineChart>
        <c:grouping val="standard"/>
        <c:varyColors val="0"/>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OBD'!$B$10:$B$25</c:f>
              <c:numCache>
                <c:formatCode>#,##0</c:formatCode>
                <c:ptCount val="16"/>
                <c:pt idx="0">
                  <c:v>16496</c:v>
                </c:pt>
                <c:pt idx="1">
                  <c:v>15350</c:v>
                </c:pt>
                <c:pt idx="2">
                  <c:v>14387</c:v>
                </c:pt>
                <c:pt idx="3">
                  <c:v>12515</c:v>
                </c:pt>
                <c:pt idx="4">
                  <c:v>11206</c:v>
                </c:pt>
                <c:pt idx="5">
                  <c:v>9494</c:v>
                </c:pt>
                <c:pt idx="6">
                  <c:v>7654</c:v>
                </c:pt>
                <c:pt idx="7">
                  <c:v>5901</c:v>
                </c:pt>
                <c:pt idx="8">
                  <c:v>4374</c:v>
                </c:pt>
                <c:pt idx="9">
                  <c:v>3869</c:v>
                </c:pt>
                <c:pt idx="10">
                  <c:v>3214</c:v>
                </c:pt>
                <c:pt idx="11">
                  <c:v>3781</c:v>
                </c:pt>
                <c:pt idx="12">
                  <c:v>2958</c:v>
                </c:pt>
                <c:pt idx="13">
                  <c:v>1922</c:v>
                </c:pt>
                <c:pt idx="14">
                  <c:v>732</c:v>
                </c:pt>
                <c:pt idx="15">
                  <c:v>31</c:v>
                </c:pt>
              </c:numCache>
            </c:numRef>
          </c:val>
          <c:smooth val="0"/>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OBD'!$E$10:$E$25</c:f>
              <c:numCache>
                <c:formatCode>#,##0</c:formatCode>
                <c:ptCount val="16"/>
                <c:pt idx="0">
                  <c:v>10174</c:v>
                </c:pt>
                <c:pt idx="1">
                  <c:v>10842</c:v>
                </c:pt>
                <c:pt idx="2">
                  <c:v>11458</c:v>
                </c:pt>
                <c:pt idx="3">
                  <c:v>11803</c:v>
                </c:pt>
                <c:pt idx="4">
                  <c:v>10379</c:v>
                </c:pt>
                <c:pt idx="5">
                  <c:v>8053</c:v>
                </c:pt>
                <c:pt idx="6">
                  <c:v>6328</c:v>
                </c:pt>
                <c:pt idx="7">
                  <c:v>5104</c:v>
                </c:pt>
                <c:pt idx="8">
                  <c:v>2738</c:v>
                </c:pt>
                <c:pt idx="9">
                  <c:v>3070</c:v>
                </c:pt>
                <c:pt idx="10">
                  <c:v>2884</c:v>
                </c:pt>
                <c:pt idx="11">
                  <c:v>2586</c:v>
                </c:pt>
                <c:pt idx="12">
                  <c:v>1782</c:v>
                </c:pt>
                <c:pt idx="13">
                  <c:v>1553</c:v>
                </c:pt>
                <c:pt idx="14">
                  <c:v>514</c:v>
                </c:pt>
                <c:pt idx="15">
                  <c:v>39</c:v>
                </c:pt>
              </c:numCache>
            </c:numRef>
          </c:val>
          <c:smooth val="0"/>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OBD'!$H$10:$H$25</c:f>
              <c:numCache>
                <c:formatCode>#,##0</c:formatCode>
                <c:ptCount val="16"/>
                <c:pt idx="7">
                  <c:v>847</c:v>
                </c:pt>
                <c:pt idx="8">
                  <c:v>568</c:v>
                </c:pt>
                <c:pt idx="9">
                  <c:v>492</c:v>
                </c:pt>
                <c:pt idx="10">
                  <c:v>619</c:v>
                </c:pt>
                <c:pt idx="11">
                  <c:v>400</c:v>
                </c:pt>
                <c:pt idx="12">
                  <c:v>277</c:v>
                </c:pt>
                <c:pt idx="13">
                  <c:v>247</c:v>
                </c:pt>
                <c:pt idx="14">
                  <c:v>124</c:v>
                </c:pt>
                <c:pt idx="15">
                  <c:v>8</c:v>
                </c:pt>
              </c:numCache>
            </c:numRef>
          </c:val>
          <c:smooth val="0"/>
        </c:ser>
        <c:dLbls>
          <c:showLegendKey val="0"/>
          <c:showVal val="0"/>
          <c:showCatName val="0"/>
          <c:showSerName val="0"/>
          <c:showPercent val="0"/>
          <c:showBubbleSize val="0"/>
        </c:dLbls>
        <c:marker val="1"/>
        <c:smooth val="0"/>
        <c:axId val="120359936"/>
        <c:axId val="120362496"/>
      </c:lineChart>
      <c:catAx>
        <c:axId val="120359936"/>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9862834946"/>
              <c:y val="0.91183995701324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362496"/>
        <c:crosses val="autoZero"/>
        <c:auto val="1"/>
        <c:lblAlgn val="ctr"/>
        <c:lblOffset val="100"/>
        <c:tickLblSkip val="1"/>
        <c:tickMarkSkip val="1"/>
        <c:noMultiLvlLbl val="0"/>
      </c:catAx>
      <c:valAx>
        <c:axId val="120362496"/>
        <c:scaling>
          <c:orientation val="minMax"/>
          <c:max val="300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4160327416704E-3"/>
              <c:y val="0.352645131956930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359936"/>
        <c:crosses val="autoZero"/>
        <c:crossBetween val="midCat"/>
        <c:majorUnit val="5000"/>
      </c:valAx>
      <c:spPr>
        <a:noFill/>
        <a:ln w="12700">
          <a:solidFill>
            <a:srgbClr val="808080"/>
          </a:solidFill>
          <a:prstDash val="solid"/>
        </a:ln>
      </c:spPr>
    </c:plotArea>
    <c:legend>
      <c:legendPos val="r"/>
      <c:layout>
        <c:manualLayout>
          <c:xMode val="edge"/>
          <c:yMode val="edge"/>
          <c:x val="0.75960229547578206"/>
          <c:y val="0.20403055917223042"/>
          <c:w val="0.11522057624152948"/>
          <c:h val="0.16876599086531624"/>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0699602810467602"/>
          <c:y val="0.20959647647490087"/>
          <c:w val="0.81344416238554862"/>
          <c:h val="0.61616313566114189"/>
        </c:manualLayout>
      </c:layout>
      <c:scatterChart>
        <c:scatterStyle val="lineMarker"/>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 OBD'!$M$10:$M$25</c:f>
              <c:numCache>
                <c:formatCode>0.0%</c:formatCode>
                <c:ptCount val="16"/>
                <c:pt idx="0">
                  <c:v>7.3033707865168537E-2</c:v>
                </c:pt>
                <c:pt idx="1">
                  <c:v>8.2352941176470587E-2</c:v>
                </c:pt>
                <c:pt idx="2">
                  <c:v>0.10396039603960396</c:v>
                </c:pt>
                <c:pt idx="3">
                  <c:v>0.11320754716981132</c:v>
                </c:pt>
                <c:pt idx="4">
                  <c:v>9.0909090909090912E-2</c:v>
                </c:pt>
                <c:pt idx="5">
                  <c:v>4.1044776119402986E-2</c:v>
                </c:pt>
                <c:pt idx="6">
                  <c:v>9.375E-2</c:v>
                </c:pt>
                <c:pt idx="7">
                  <c:v>7.1428571428571425E-2</c:v>
                </c:pt>
                <c:pt idx="8">
                  <c:v>0.10180995475113122</c:v>
                </c:pt>
                <c:pt idx="9">
                  <c:v>0.14184782608695654</c:v>
                </c:pt>
                <c:pt idx="10">
                  <c:v>9.3910073989755261E-2</c:v>
                </c:pt>
                <c:pt idx="11">
                  <c:v>7.8787878787878782E-2</c:v>
                </c:pt>
                <c:pt idx="12">
                  <c:v>5.6074766355140186E-2</c:v>
                </c:pt>
                <c:pt idx="13">
                  <c:v>4.0201005025125629E-2</c:v>
                </c:pt>
                <c:pt idx="14">
                  <c:v>5.2845528455284556E-2</c:v>
                </c:pt>
                <c:pt idx="15">
                  <c:v>0.33333333333333331</c:v>
                </c:pt>
              </c:numCache>
            </c:numRef>
          </c:yVal>
          <c:smooth val="0"/>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 OBD'!$P$10:$P$25</c:f>
              <c:numCache>
                <c:formatCode>0.0%</c:formatCode>
                <c:ptCount val="16"/>
                <c:pt idx="3">
                  <c:v>0</c:v>
                </c:pt>
                <c:pt idx="4">
                  <c:v>0.26666666666666666</c:v>
                </c:pt>
                <c:pt idx="5">
                  <c:v>7.8947368421052627E-2</c:v>
                </c:pt>
                <c:pt idx="6">
                  <c:v>8.1632653061224483E-2</c:v>
                </c:pt>
                <c:pt idx="7">
                  <c:v>1.4705882352941176E-2</c:v>
                </c:pt>
                <c:pt idx="8">
                  <c:v>0.12429378531073447</c:v>
                </c:pt>
                <c:pt idx="9">
                  <c:v>0.13868613138686131</c:v>
                </c:pt>
                <c:pt idx="10">
                  <c:v>0.10505050505050505</c:v>
                </c:pt>
                <c:pt idx="11">
                  <c:v>0.12566844919786097</c:v>
                </c:pt>
                <c:pt idx="12">
                  <c:v>5.8931860036832415E-2</c:v>
                </c:pt>
                <c:pt idx="13">
                  <c:v>9.5008051529790666E-2</c:v>
                </c:pt>
                <c:pt idx="14">
                  <c:v>5.2478134110787174E-2</c:v>
                </c:pt>
                <c:pt idx="15">
                  <c:v>0</c:v>
                </c:pt>
              </c:numCache>
            </c:numRef>
          </c:yVal>
          <c:smooth val="0"/>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xVal>
          <c:yVal>
            <c:numRef>
              <c:f>'(2)(i) OBD'!$S$10:$S$25</c:f>
              <c:numCache>
                <c:formatCode>0.0%</c:formatCode>
                <c:ptCount val="16"/>
                <c:pt idx="6">
                  <c:v>0.12390852390852392</c:v>
                </c:pt>
                <c:pt idx="7">
                  <c:v>0.12069577564785232</c:v>
                </c:pt>
                <c:pt idx="8">
                  <c:v>9.8703888334995021E-2</c:v>
                </c:pt>
                <c:pt idx="9">
                  <c:v>0.1217564870259481</c:v>
                </c:pt>
                <c:pt idx="10">
                  <c:v>0.19133974833456699</c:v>
                </c:pt>
                <c:pt idx="11">
                  <c:v>0.15131286159323543</c:v>
                </c:pt>
                <c:pt idx="12">
                  <c:v>0.11425402107598447</c:v>
                </c:pt>
                <c:pt idx="13">
                  <c:v>0.10499683744465528</c:v>
                </c:pt>
                <c:pt idx="14">
                  <c:v>6.1742006615214992E-2</c:v>
                </c:pt>
                <c:pt idx="15">
                  <c:v>0.33333333333333331</c:v>
                </c:pt>
              </c:numCache>
            </c:numRef>
          </c:yVal>
          <c:smooth val="0"/>
        </c:ser>
        <c:dLbls>
          <c:showLegendKey val="0"/>
          <c:showVal val="0"/>
          <c:showCatName val="0"/>
          <c:showSerName val="0"/>
          <c:showPercent val="0"/>
          <c:showBubbleSize val="0"/>
        </c:dLbls>
        <c:axId val="120736768"/>
        <c:axId val="120739328"/>
      </c:scatterChart>
      <c:valAx>
        <c:axId val="120736768"/>
        <c:scaling>
          <c:orientation val="minMax"/>
          <c:max val="2016"/>
          <c:min val="2001"/>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739328"/>
        <c:crosses val="autoZero"/>
        <c:crossBetween val="midCat"/>
        <c:majorUnit val="1"/>
      </c:valAx>
      <c:valAx>
        <c:axId val="120739328"/>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20736768"/>
        <c:crosses val="autoZero"/>
        <c:crossBetween val="midCat"/>
        <c:majorUnit val="0.1"/>
      </c:valAx>
    </c:plotArea>
    <c:legend>
      <c:legendPos val="r"/>
      <c:layout>
        <c:manualLayout>
          <c:xMode val="edge"/>
          <c:yMode val="edge"/>
          <c:x val="0.71677700074441464"/>
          <c:y val="0.24236368152190804"/>
          <c:w val="0.14266136839419696"/>
          <c:h val="0.1818187432453307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2438152839"/>
          <c:y val="3.2663384095457722E-2"/>
        </c:manualLayout>
      </c:layout>
      <c:overlay val="0"/>
      <c:spPr>
        <a:noFill/>
        <a:ln w="25400">
          <a:noFill/>
        </a:ln>
      </c:spPr>
    </c:title>
    <c:autoTitleDeleted val="0"/>
    <c:plotArea>
      <c:layout>
        <c:manualLayout>
          <c:layoutTarget val="inner"/>
          <c:xMode val="edge"/>
          <c:yMode val="edge"/>
          <c:x val="8.9041155448118692E-2"/>
          <c:y val="0.17336683417085441"/>
          <c:w val="0.83245808447390002"/>
          <c:h val="0.66834170854272745"/>
        </c:manualLayout>
      </c:layout>
      <c:lineChart>
        <c:grouping val="standard"/>
        <c:varyColors val="0"/>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OBD'!$K$10:$K$25</c:f>
              <c:numCache>
                <c:formatCode>#,##0</c:formatCode>
                <c:ptCount val="16"/>
                <c:pt idx="0">
                  <c:v>13</c:v>
                </c:pt>
                <c:pt idx="1">
                  <c:v>28</c:v>
                </c:pt>
                <c:pt idx="2">
                  <c:v>42</c:v>
                </c:pt>
                <c:pt idx="3">
                  <c:v>18</c:v>
                </c:pt>
                <c:pt idx="4">
                  <c:v>27</c:v>
                </c:pt>
                <c:pt idx="5">
                  <c:v>11</c:v>
                </c:pt>
                <c:pt idx="6">
                  <c:v>3</c:v>
                </c:pt>
                <c:pt idx="7">
                  <c:v>2</c:v>
                </c:pt>
                <c:pt idx="8">
                  <c:v>90</c:v>
                </c:pt>
                <c:pt idx="9">
                  <c:v>261</c:v>
                </c:pt>
                <c:pt idx="10">
                  <c:v>165</c:v>
                </c:pt>
                <c:pt idx="11">
                  <c:v>182</c:v>
                </c:pt>
                <c:pt idx="12">
                  <c:v>132</c:v>
                </c:pt>
                <c:pt idx="13">
                  <c:v>112</c:v>
                </c:pt>
                <c:pt idx="14">
                  <c:v>13</c:v>
                </c:pt>
                <c:pt idx="15">
                  <c:v>1</c:v>
                </c:pt>
              </c:numCache>
            </c:numRef>
          </c:val>
          <c:smooth val="0"/>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OBD'!$N$10:$N$25</c:f>
              <c:numCache>
                <c:formatCode>#,##0</c:formatCode>
                <c:ptCount val="16"/>
                <c:pt idx="3">
                  <c:v>0</c:v>
                </c:pt>
                <c:pt idx="4">
                  <c:v>8</c:v>
                </c:pt>
                <c:pt idx="5">
                  <c:v>3</c:v>
                </c:pt>
                <c:pt idx="6">
                  <c:v>4</c:v>
                </c:pt>
                <c:pt idx="7">
                  <c:v>1</c:v>
                </c:pt>
                <c:pt idx="8">
                  <c:v>22</c:v>
                </c:pt>
                <c:pt idx="9">
                  <c:v>38</c:v>
                </c:pt>
                <c:pt idx="10">
                  <c:v>52</c:v>
                </c:pt>
                <c:pt idx="11">
                  <c:v>94</c:v>
                </c:pt>
                <c:pt idx="12">
                  <c:v>32</c:v>
                </c:pt>
                <c:pt idx="13">
                  <c:v>118</c:v>
                </c:pt>
                <c:pt idx="14">
                  <c:v>18</c:v>
                </c:pt>
              </c:numCache>
            </c:numRef>
          </c:val>
          <c:smooth val="0"/>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'(2)(i) OBD'!$Q$10:$Q$25</c:f>
              <c:numCache>
                <c:formatCode>#,##0</c:formatCode>
                <c:ptCount val="16"/>
                <c:pt idx="6">
                  <c:v>298</c:v>
                </c:pt>
                <c:pt idx="7">
                  <c:v>340</c:v>
                </c:pt>
                <c:pt idx="8">
                  <c:v>99</c:v>
                </c:pt>
                <c:pt idx="9">
                  <c:v>122</c:v>
                </c:pt>
                <c:pt idx="10">
                  <c:v>517</c:v>
                </c:pt>
                <c:pt idx="11">
                  <c:v>340</c:v>
                </c:pt>
                <c:pt idx="12">
                  <c:v>206</c:v>
                </c:pt>
                <c:pt idx="13">
                  <c:v>166</c:v>
                </c:pt>
                <c:pt idx="14">
                  <c:v>56</c:v>
                </c:pt>
                <c:pt idx="15">
                  <c:v>1</c:v>
                </c:pt>
              </c:numCache>
            </c:numRef>
          </c:val>
          <c:smooth val="0"/>
        </c:ser>
        <c:dLbls>
          <c:showLegendKey val="0"/>
          <c:showVal val="0"/>
          <c:showCatName val="0"/>
          <c:showSerName val="0"/>
          <c:showPercent val="0"/>
          <c:showBubbleSize val="0"/>
        </c:dLbls>
        <c:marker val="1"/>
        <c:smooth val="0"/>
        <c:axId val="120761344"/>
        <c:axId val="120804864"/>
      </c:lineChart>
      <c:catAx>
        <c:axId val="120761344"/>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65326409075"/>
              <c:y val="0.9170852983746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804864"/>
        <c:crosses val="autoZero"/>
        <c:auto val="1"/>
        <c:lblAlgn val="ctr"/>
        <c:lblOffset val="100"/>
        <c:tickLblSkip val="1"/>
        <c:tickMarkSkip val="1"/>
        <c:noMultiLvlLbl val="0"/>
      </c:catAx>
      <c:valAx>
        <c:axId val="120804864"/>
        <c:scaling>
          <c:orientation val="minMax"/>
          <c:max val="600"/>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276819121051E-3"/>
              <c:y val="0.354271428472496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20761344"/>
        <c:crosses val="autoZero"/>
        <c:crossBetween val="midCat"/>
        <c:majorUnit val="50"/>
        <c:minorUnit val="20"/>
      </c:valAx>
      <c:spPr>
        <a:noFill/>
        <a:ln w="12700">
          <a:solidFill>
            <a:srgbClr val="808080"/>
          </a:solidFill>
          <a:prstDash val="solid"/>
        </a:ln>
      </c:spPr>
    </c:plotArea>
    <c:legend>
      <c:legendPos val="r"/>
      <c:layout>
        <c:manualLayout>
          <c:xMode val="edge"/>
          <c:yMode val="edge"/>
          <c:x val="0.11342743061372597"/>
          <c:y val="0.20175042763454037"/>
          <c:w val="0.10958912715697776"/>
          <c:h val="0.16834160901391287"/>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11551232"/>
        <c:axId val="120822016"/>
      </c:lineChart>
      <c:catAx>
        <c:axId val="11155123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20822016"/>
        <c:crosses val="autoZero"/>
        <c:auto val="1"/>
        <c:lblAlgn val="ctr"/>
        <c:lblOffset val="100"/>
        <c:tickLblSkip val="1"/>
        <c:tickMarkSkip val="1"/>
        <c:noMultiLvlLbl val="0"/>
      </c:catAx>
      <c:valAx>
        <c:axId val="120822016"/>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115512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chart" Target="../charts/chart4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27</xdr:row>
      <xdr:rowOff>104775</xdr:rowOff>
    </xdr:from>
    <xdr:to>
      <xdr:col>16</xdr:col>
      <xdr:colOff>12700</xdr:colOff>
      <xdr:row>61</xdr:row>
      <xdr:rowOff>76200</xdr:rowOff>
    </xdr:to>
    <xdr:graphicFrame macro="">
      <xdr:nvGraphicFramePr>
        <xdr:cNvPr id="245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16</xdr:col>
      <xdr:colOff>12700</xdr:colOff>
      <xdr:row>97</xdr:row>
      <xdr:rowOff>85725</xdr:rowOff>
    </xdr:to>
    <xdr:graphicFrame macro="">
      <xdr:nvGraphicFramePr>
        <xdr:cNvPr id="24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27</xdr:row>
      <xdr:rowOff>9525</xdr:rowOff>
    </xdr:from>
    <xdr:to>
      <xdr:col>15</xdr:col>
      <xdr:colOff>508000</xdr:colOff>
      <xdr:row>61</xdr:row>
      <xdr:rowOff>0</xdr:rowOff>
    </xdr:to>
    <xdr:graphicFrame macro="">
      <xdr:nvGraphicFramePr>
        <xdr:cNvPr id="27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161925</xdr:rowOff>
    </xdr:from>
    <xdr:to>
      <xdr:col>16</xdr:col>
      <xdr:colOff>12700</xdr:colOff>
      <xdr:row>97</xdr:row>
      <xdr:rowOff>152400</xdr:rowOff>
    </xdr:to>
    <xdr:graphicFrame macro="">
      <xdr:nvGraphicFramePr>
        <xdr:cNvPr id="27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30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30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619125</xdr:colOff>
      <xdr:row>28</xdr:row>
      <xdr:rowOff>0</xdr:rowOff>
    </xdr:from>
    <xdr:to>
      <xdr:col>11</xdr:col>
      <xdr:colOff>590550</xdr:colOff>
      <xdr:row>28</xdr:row>
      <xdr:rowOff>0</xdr:rowOff>
    </xdr:to>
    <xdr:graphicFrame macro="">
      <xdr:nvGraphicFramePr>
        <xdr:cNvPr id="337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3380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33</xdr:row>
      <xdr:rowOff>104775</xdr:rowOff>
    </xdr:from>
    <xdr:to>
      <xdr:col>12</xdr:col>
      <xdr:colOff>171450</xdr:colOff>
      <xdr:row>59</xdr:row>
      <xdr:rowOff>133350</xdr:rowOff>
    </xdr:to>
    <xdr:graphicFrame macro="">
      <xdr:nvGraphicFramePr>
        <xdr:cNvPr id="36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60</xdr:row>
      <xdr:rowOff>66675</xdr:rowOff>
    </xdr:from>
    <xdr:to>
      <xdr:col>12</xdr:col>
      <xdr:colOff>180975</xdr:colOff>
      <xdr:row>92</xdr:row>
      <xdr:rowOff>9525</xdr:rowOff>
    </xdr:to>
    <xdr:graphicFrame macro="">
      <xdr:nvGraphicFramePr>
        <xdr:cNvPr id="368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13</xdr:col>
      <xdr:colOff>419100</xdr:colOff>
      <xdr:row>61</xdr:row>
      <xdr:rowOff>76200</xdr:rowOff>
    </xdr:to>
    <xdr:graphicFrame macro="">
      <xdr:nvGraphicFramePr>
        <xdr:cNvPr id="399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macro="">
      <xdr:nvGraphicFramePr>
        <xdr:cNvPr id="399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15</xdr:col>
      <xdr:colOff>114300</xdr:colOff>
      <xdr:row>60</xdr:row>
      <xdr:rowOff>57150</xdr:rowOff>
    </xdr:to>
    <xdr:graphicFrame macro="">
      <xdr:nvGraphicFramePr>
        <xdr:cNvPr id="430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macro="">
      <xdr:nvGraphicFramePr>
        <xdr:cNvPr id="430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7</xdr:col>
      <xdr:colOff>609600</xdr:colOff>
      <xdr:row>53</xdr:row>
      <xdr:rowOff>133350</xdr:rowOff>
    </xdr:to>
    <xdr:graphicFrame macro="">
      <xdr:nvGraphicFramePr>
        <xdr:cNvPr id="2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495300</xdr:colOff>
      <xdr:row>28</xdr:row>
      <xdr:rowOff>104775</xdr:rowOff>
    </xdr:from>
    <xdr:to>
      <xdr:col>14</xdr:col>
      <xdr:colOff>333375</xdr:colOff>
      <xdr:row>61</xdr:row>
      <xdr:rowOff>47625</xdr:rowOff>
    </xdr:to>
    <xdr:graphicFrame macro="">
      <xdr:nvGraphicFramePr>
        <xdr:cNvPr id="460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26</xdr:row>
      <xdr:rowOff>0</xdr:rowOff>
    </xdr:from>
    <xdr:to>
      <xdr:col>10</xdr:col>
      <xdr:colOff>0</xdr:colOff>
      <xdr:row>26</xdr:row>
      <xdr:rowOff>0</xdr:rowOff>
    </xdr:to>
    <xdr:graphicFrame macro="">
      <xdr:nvGraphicFramePr>
        <xdr:cNvPr id="481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10</xdr:col>
      <xdr:colOff>0</xdr:colOff>
      <xdr:row>26</xdr:row>
      <xdr:rowOff>0</xdr:rowOff>
    </xdr:to>
    <xdr:graphicFrame macro="">
      <xdr:nvGraphicFramePr>
        <xdr:cNvPr id="481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61</xdr:row>
      <xdr:rowOff>9525</xdr:rowOff>
    </xdr:from>
    <xdr:to>
      <xdr:col>14</xdr:col>
      <xdr:colOff>38100</xdr:colOff>
      <xdr:row>98</xdr:row>
      <xdr:rowOff>123825</xdr:rowOff>
    </xdr:to>
    <xdr:graphicFrame macro="">
      <xdr:nvGraphicFramePr>
        <xdr:cNvPr id="542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76200</xdr:rowOff>
    </xdr:from>
    <xdr:to>
      <xdr:col>14</xdr:col>
      <xdr:colOff>57150</xdr:colOff>
      <xdr:row>59</xdr:row>
      <xdr:rowOff>104775</xdr:rowOff>
    </xdr:to>
    <xdr:graphicFrame macro="">
      <xdr:nvGraphicFramePr>
        <xdr:cNvPr id="542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64</xdr:row>
      <xdr:rowOff>0</xdr:rowOff>
    </xdr:from>
    <xdr:to>
      <xdr:col>14</xdr:col>
      <xdr:colOff>447675</xdr:colOff>
      <xdr:row>99</xdr:row>
      <xdr:rowOff>123825</xdr:rowOff>
    </xdr:to>
    <xdr:graphicFrame macro="">
      <xdr:nvGraphicFramePr>
        <xdr:cNvPr id="5735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14</xdr:col>
      <xdr:colOff>438150</xdr:colOff>
      <xdr:row>62</xdr:row>
      <xdr:rowOff>142875</xdr:rowOff>
    </xdr:to>
    <xdr:graphicFrame macro="">
      <xdr:nvGraphicFramePr>
        <xdr:cNvPr id="573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9.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57150</xdr:colOff>
      <xdr:row>88</xdr:row>
      <xdr:rowOff>171450</xdr:rowOff>
    </xdr:from>
    <xdr:to>
      <xdr:col>13</xdr:col>
      <xdr:colOff>361950</xdr:colOff>
      <xdr:row>101</xdr:row>
      <xdr:rowOff>76200</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121104</xdr:rowOff>
    </xdr:from>
    <xdr:to>
      <xdr:col>9</xdr:col>
      <xdr:colOff>552450</xdr:colOff>
      <xdr:row>68</xdr:row>
      <xdr:rowOff>111579</xdr:rowOff>
    </xdr:to>
    <xdr:graphicFrame macro="">
      <xdr:nvGraphicFramePr>
        <xdr:cNvPr id="61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41</xdr:row>
      <xdr:rowOff>9525</xdr:rowOff>
    </xdr:from>
    <xdr:to>
      <xdr:col>9</xdr:col>
      <xdr:colOff>581025</xdr:colOff>
      <xdr:row>65</xdr:row>
      <xdr:rowOff>152400</xdr:rowOff>
    </xdr:to>
    <xdr:graphicFrame macro="">
      <xdr:nvGraphicFramePr>
        <xdr:cNvPr id="819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27</xdr:row>
      <xdr:rowOff>114300</xdr:rowOff>
    </xdr:from>
    <xdr:to>
      <xdr:col>11</xdr:col>
      <xdr:colOff>523875</xdr:colOff>
      <xdr:row>50</xdr:row>
      <xdr:rowOff>85725</xdr:rowOff>
    </xdr:to>
    <xdr:graphicFrame macro="">
      <xdr:nvGraphicFramePr>
        <xdr:cNvPr id="102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102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1025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2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026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27</xdr:row>
      <xdr:rowOff>114300</xdr:rowOff>
    </xdr:from>
    <xdr:to>
      <xdr:col>11</xdr:col>
      <xdr:colOff>523875</xdr:colOff>
      <xdr:row>50</xdr:row>
      <xdr:rowOff>85725</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50</xdr:row>
      <xdr:rowOff>247650</xdr:rowOff>
    </xdr:from>
    <xdr:to>
      <xdr:col>11</xdr:col>
      <xdr:colOff>523875</xdr:colOff>
      <xdr:row>73</xdr:row>
      <xdr:rowOff>66675</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xdr:colOff>
      <xdr:row>50</xdr:row>
      <xdr:rowOff>219075</xdr:rowOff>
    </xdr:from>
    <xdr:to>
      <xdr:col>25</xdr:col>
      <xdr:colOff>542925</xdr:colOff>
      <xdr:row>73</xdr:row>
      <xdr:rowOff>47625</xdr:rowOff>
    </xdr:to>
    <xdr:graphicFrame macro="">
      <xdr:nvGraphicFramePr>
        <xdr:cNvPr id="1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macro="">
      <xdr:nvGraphicFramePr>
        <xdr:cNvPr id="1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32</xdr:row>
      <xdr:rowOff>9525</xdr:rowOff>
    </xdr:from>
    <xdr:to>
      <xdr:col>8</xdr:col>
      <xdr:colOff>685800</xdr:colOff>
      <xdr:row>57</xdr:row>
      <xdr:rowOff>28575</xdr:rowOff>
    </xdr:to>
    <xdr:graphicFrame macro="">
      <xdr:nvGraphicFramePr>
        <xdr:cNvPr id="163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47</xdr:row>
      <xdr:rowOff>0</xdr:rowOff>
    </xdr:from>
    <xdr:to>
      <xdr:col>11</xdr:col>
      <xdr:colOff>485775</xdr:colOff>
      <xdr:row>71</xdr:row>
      <xdr:rowOff>95250</xdr:rowOff>
    </xdr:to>
    <xdr:graphicFrame macro="">
      <xdr:nvGraphicFramePr>
        <xdr:cNvPr id="184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74</xdr:row>
      <xdr:rowOff>114300</xdr:rowOff>
    </xdr:from>
    <xdr:to>
      <xdr:col>12</xdr:col>
      <xdr:colOff>0</xdr:colOff>
      <xdr:row>100</xdr:row>
      <xdr:rowOff>57150</xdr:rowOff>
    </xdr:to>
    <xdr:graphicFrame macro="">
      <xdr:nvGraphicFramePr>
        <xdr:cNvPr id="184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27</xdr:row>
      <xdr:rowOff>142875</xdr:rowOff>
    </xdr:from>
    <xdr:to>
      <xdr:col>18</xdr:col>
      <xdr:colOff>469900</xdr:colOff>
      <xdr:row>62</xdr:row>
      <xdr:rowOff>114300</xdr:rowOff>
    </xdr:to>
    <xdr:graphicFrame macro="">
      <xdr:nvGraphicFramePr>
        <xdr:cNvPr id="21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123825</xdr:rowOff>
    </xdr:from>
    <xdr:to>
      <xdr:col>19</xdr:col>
      <xdr:colOff>0</xdr:colOff>
      <xdr:row>98</xdr:row>
      <xdr:rowOff>85725</xdr:rowOff>
    </xdr:to>
    <xdr:graphicFrame macro="">
      <xdr:nvGraphicFramePr>
        <xdr:cNvPr id="21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EPA/AnnualReports/EPA2015AnnualReport/2015%20Parsons%20Data/Working%202015%20Annual%20EPA%20Attachment%20B%20Test%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Bennett\Application%20Data\Microsoft\Excel\2014%20Annual%20EPA%20Attachment%20B%20Tes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
      <sheetName val="xtra"/>
      <sheetName val="Table of Contents"/>
      <sheetName val="xtra calcs for report text "/>
      <sheetName val="(1) VINs tested"/>
      <sheetName val="(1) Total Tests"/>
      <sheetName val="(2)(i) OBD"/>
      <sheetName val="Initial gasoline "/>
      <sheetName val="(2)(i) Opacity"/>
      <sheetName val="(2)(ii) OBD"/>
      <sheetName val="(2)(iii) OBD"/>
      <sheetName val="(2)(iv) OBD"/>
      <sheetName val="(2)(vi) Waivers"/>
      <sheetName val="NoKnownOut_InitialFailed_Paul"/>
      <sheetName val="(2)(v) Hardship Extensions"/>
      <sheetName val="(2)(vi) No Outcome"/>
      <sheetName val="(2)(xi) Pass OBD"/>
      <sheetName val="(2)(xii) Fail OBD"/>
      <sheetName val="(2)(xix) MIL on no DTCs"/>
      <sheetName val="(2)(xx) MIL off w  DTCs"/>
      <sheetName val="(2)(xxi) MIL on w DTCs "/>
      <sheetName val="(2)(xxii) MIL off no DTCs "/>
      <sheetName val="(2)(xxiii) Not Ready Failures"/>
      <sheetName val="(2)(xxiii) Not Ready Turnaways"/>
      <sheetName val="(2)(xxiv)Alternative OBD Tests"/>
      <sheetName val="worksheet"/>
    </sheetNames>
    <sheetDataSet>
      <sheetData sheetId="0"/>
      <sheetData sheetId="1"/>
      <sheetData sheetId="2"/>
      <sheetData sheetId="3"/>
      <sheetData sheetId="4"/>
      <sheetData sheetId="5"/>
      <sheetData sheetId="6"/>
      <sheetData sheetId="7">
        <row r="8">
          <cell r="B8" t="str">
            <v>LDGV</v>
          </cell>
          <cell r="C8">
            <v>0</v>
          </cell>
          <cell r="D8">
            <v>0</v>
          </cell>
          <cell r="E8" t="str">
            <v>LDGT</v>
          </cell>
          <cell r="F8">
            <v>0</v>
          </cell>
          <cell r="G8">
            <v>0</v>
          </cell>
          <cell r="H8" t="str">
            <v>MDGV</v>
          </cell>
          <cell r="I8">
            <v>0</v>
          </cell>
          <cell r="J8">
            <v>0</v>
          </cell>
          <cell r="K8" t="str">
            <v>LDDV</v>
          </cell>
          <cell r="L8">
            <v>0</v>
          </cell>
          <cell r="M8">
            <v>0</v>
          </cell>
          <cell r="N8" t="str">
            <v>LDDT</v>
          </cell>
          <cell r="O8">
            <v>0</v>
          </cell>
          <cell r="P8">
            <v>0</v>
          </cell>
          <cell r="Q8" t="str">
            <v>MDDV</v>
          </cell>
          <cell r="R8">
            <v>0</v>
          </cell>
          <cell r="S8">
            <v>0</v>
          </cell>
        </row>
        <row r="10">
          <cell r="A10">
            <v>2001</v>
          </cell>
          <cell r="B10">
            <v>16496</v>
          </cell>
          <cell r="D10">
            <v>0.20094038541184495</v>
          </cell>
          <cell r="E10">
            <v>10174</v>
          </cell>
          <cell r="G10">
            <v>0.20775136812872663</v>
          </cell>
          <cell r="H10">
            <v>0</v>
          </cell>
          <cell r="J10">
            <v>0</v>
          </cell>
          <cell r="K10">
            <v>13</v>
          </cell>
          <cell r="M10">
            <v>7.3033707865168537E-2</v>
          </cell>
          <cell r="N10">
            <v>0</v>
          </cell>
          <cell r="P10">
            <v>0</v>
          </cell>
          <cell r="Q10">
            <v>0</v>
          </cell>
          <cell r="S10">
            <v>0</v>
          </cell>
        </row>
        <row r="11">
          <cell r="A11">
            <v>2002</v>
          </cell>
          <cell r="B11">
            <v>15350</v>
          </cell>
          <cell r="D11">
            <v>0.16039372217926481</v>
          </cell>
          <cell r="E11">
            <v>10842</v>
          </cell>
          <cell r="G11">
            <v>0.15713726683768858</v>
          </cell>
          <cell r="H11">
            <v>0</v>
          </cell>
          <cell r="J11">
            <v>0</v>
          </cell>
          <cell r="K11">
            <v>28</v>
          </cell>
          <cell r="M11">
            <v>8.2352941176470587E-2</v>
          </cell>
          <cell r="N11">
            <v>0</v>
          </cell>
          <cell r="P11">
            <v>0</v>
          </cell>
          <cell r="Q11">
            <v>0</v>
          </cell>
          <cell r="S11">
            <v>0</v>
          </cell>
        </row>
        <row r="12">
          <cell r="A12">
            <v>2003</v>
          </cell>
          <cell r="B12">
            <v>14387</v>
          </cell>
          <cell r="D12">
            <v>0.12919012598439339</v>
          </cell>
          <cell r="E12">
            <v>11458</v>
          </cell>
          <cell r="G12">
            <v>0.13734821332246502</v>
          </cell>
          <cell r="H12">
            <v>0</v>
          </cell>
          <cell r="J12">
            <v>0</v>
          </cell>
          <cell r="K12">
            <v>42</v>
          </cell>
          <cell r="M12">
            <v>0.10396039603960396</v>
          </cell>
          <cell r="N12">
            <v>0</v>
          </cell>
          <cell r="P12">
            <v>0</v>
          </cell>
          <cell r="Q12">
            <v>0</v>
          </cell>
          <cell r="S12">
            <v>0</v>
          </cell>
        </row>
        <row r="13">
          <cell r="A13">
            <v>2004</v>
          </cell>
          <cell r="B13">
            <v>12515</v>
          </cell>
          <cell r="D13">
            <v>0.10675686050380026</v>
          </cell>
          <cell r="E13">
            <v>11803</v>
          </cell>
          <cell r="G13">
            <v>0.1064512928740857</v>
          </cell>
          <cell r="H13">
            <v>0</v>
          </cell>
          <cell r="J13">
            <v>0</v>
          </cell>
          <cell r="K13">
            <v>18</v>
          </cell>
          <cell r="M13">
            <v>0.11320754716981132</v>
          </cell>
          <cell r="N13">
            <v>0</v>
          </cell>
          <cell r="P13">
            <v>0</v>
          </cell>
          <cell r="Q13">
            <v>0</v>
          </cell>
          <cell r="S13">
            <v>0</v>
          </cell>
        </row>
        <row r="14">
          <cell r="A14">
            <v>2005</v>
          </cell>
          <cell r="B14">
            <v>11206</v>
          </cell>
          <cell r="D14">
            <v>8.4892653141619062E-2</v>
          </cell>
          <cell r="E14">
            <v>10379</v>
          </cell>
          <cell r="G14">
            <v>8.9776747485057387E-2</v>
          </cell>
          <cell r="H14">
            <v>0</v>
          </cell>
          <cell r="J14">
            <v>0</v>
          </cell>
          <cell r="K14">
            <v>27</v>
          </cell>
          <cell r="M14">
            <v>9.0909090909090912E-2</v>
          </cell>
          <cell r="N14">
            <v>8</v>
          </cell>
          <cell r="P14">
            <v>0.26666666666666666</v>
          </cell>
          <cell r="Q14">
            <v>0</v>
          </cell>
          <cell r="S14">
            <v>0</v>
          </cell>
        </row>
        <row r="15">
          <cell r="A15">
            <v>2006</v>
          </cell>
          <cell r="B15">
            <v>9494</v>
          </cell>
          <cell r="D15">
            <v>7.3357492215328265E-2</v>
          </cell>
          <cell r="E15">
            <v>8053</v>
          </cell>
          <cell r="G15">
            <v>7.0746470583067586E-2</v>
          </cell>
          <cell r="H15">
            <v>0</v>
          </cell>
          <cell r="J15">
            <v>0</v>
          </cell>
          <cell r="K15">
            <v>11</v>
          </cell>
          <cell r="M15">
            <v>4.1044776119402986E-2</v>
          </cell>
          <cell r="N15">
            <v>3</v>
          </cell>
          <cell r="P15">
            <v>7.8947368421052627E-2</v>
          </cell>
          <cell r="Q15">
            <v>0</v>
          </cell>
          <cell r="S15">
            <v>0</v>
          </cell>
        </row>
        <row r="16">
          <cell r="A16">
            <v>2007</v>
          </cell>
          <cell r="B16">
            <v>7654</v>
          </cell>
          <cell r="D16">
            <v>5.0921090272834327E-2</v>
          </cell>
          <cell r="E16">
            <v>6328</v>
          </cell>
          <cell r="G16">
            <v>5.5837921784554566E-2</v>
          </cell>
          <cell r="H16">
            <v>0</v>
          </cell>
          <cell r="J16">
            <v>0</v>
          </cell>
          <cell r="K16">
            <v>3</v>
          </cell>
          <cell r="M16">
            <v>9.375E-2</v>
          </cell>
          <cell r="N16">
            <v>4</v>
          </cell>
          <cell r="P16">
            <v>8.1632653061224483E-2</v>
          </cell>
          <cell r="Q16">
            <v>298</v>
          </cell>
          <cell r="S16">
            <v>0.12390852390852392</v>
          </cell>
        </row>
        <row r="17">
          <cell r="A17">
            <v>2008</v>
          </cell>
          <cell r="B17">
            <v>5901</v>
          </cell>
          <cell r="D17">
            <v>4.1993424517157457E-2</v>
          </cell>
          <cell r="E17">
            <v>5104</v>
          </cell>
          <cell r="G17">
            <v>4.2702006258052642E-2</v>
          </cell>
          <cell r="H17">
            <v>847</v>
          </cell>
          <cell r="J17">
            <v>8.8339591155611186E-2</v>
          </cell>
          <cell r="K17">
            <v>2</v>
          </cell>
          <cell r="M17">
            <v>7.1428571428571425E-2</v>
          </cell>
          <cell r="N17">
            <v>1</v>
          </cell>
          <cell r="P17">
            <v>1.4705882352941176E-2</v>
          </cell>
          <cell r="Q17">
            <v>340</v>
          </cell>
          <cell r="S17">
            <v>0.12069577564785232</v>
          </cell>
        </row>
        <row r="18">
          <cell r="A18">
            <v>2009</v>
          </cell>
          <cell r="B18">
            <v>4374</v>
          </cell>
          <cell r="D18">
            <v>3.5119272242607205E-2</v>
          </cell>
          <cell r="E18">
            <v>2738</v>
          </cell>
          <cell r="G18">
            <v>3.4450218302150309E-2</v>
          </cell>
          <cell r="H18">
            <v>568</v>
          </cell>
          <cell r="J18">
            <v>9.0691361967108419E-2</v>
          </cell>
          <cell r="K18">
            <v>90</v>
          </cell>
          <cell r="M18">
            <v>0.10180995475113122</v>
          </cell>
          <cell r="N18">
            <v>22</v>
          </cell>
          <cell r="P18">
            <v>0.12429378531073447</v>
          </cell>
          <cell r="Q18">
            <v>99</v>
          </cell>
          <cell r="S18">
            <v>9.8703888334995021E-2</v>
          </cell>
        </row>
        <row r="19">
          <cell r="A19">
            <v>2010</v>
          </cell>
          <cell r="B19">
            <v>3869</v>
          </cell>
          <cell r="D19">
            <v>2.7020609412865694E-2</v>
          </cell>
          <cell r="E19">
            <v>3070</v>
          </cell>
          <cell r="G19">
            <v>2.720618209531912E-2</v>
          </cell>
          <cell r="H19">
            <v>492</v>
          </cell>
          <cell r="J19">
            <v>7.9701927749878498E-2</v>
          </cell>
          <cell r="K19">
            <v>261</v>
          </cell>
          <cell r="M19">
            <v>0.14184782608695654</v>
          </cell>
          <cell r="N19">
            <v>38</v>
          </cell>
          <cell r="P19">
            <v>0.13868613138686131</v>
          </cell>
          <cell r="Q19">
            <v>122</v>
          </cell>
          <cell r="S19">
            <v>0.1217564870259481</v>
          </cell>
        </row>
        <row r="20">
          <cell r="A20">
            <v>2011</v>
          </cell>
          <cell r="B20">
            <v>3214</v>
          </cell>
          <cell r="D20">
            <v>2.3972194044990753E-2</v>
          </cell>
          <cell r="E20">
            <v>2884</v>
          </cell>
          <cell r="G20">
            <v>2.0429848547100577E-2</v>
          </cell>
          <cell r="H20">
            <v>619</v>
          </cell>
          <cell r="J20">
            <v>6.2964093174651611E-2</v>
          </cell>
          <cell r="K20">
            <v>165</v>
          </cell>
          <cell r="M20">
            <v>9.3910073989755261E-2</v>
          </cell>
          <cell r="N20">
            <v>52</v>
          </cell>
          <cell r="P20">
            <v>0.10505050505050505</v>
          </cell>
          <cell r="Q20">
            <v>517</v>
          </cell>
          <cell r="S20">
            <v>0.19133974833456699</v>
          </cell>
        </row>
        <row r="21">
          <cell r="A21">
            <v>2012</v>
          </cell>
          <cell r="B21">
            <v>3781</v>
          </cell>
          <cell r="D21">
            <v>2.3351325979816945E-2</v>
          </cell>
          <cell r="E21">
            <v>2586</v>
          </cell>
          <cell r="G21">
            <v>1.9403197851092086E-2</v>
          </cell>
          <cell r="H21">
            <v>400</v>
          </cell>
          <cell r="J21">
            <v>3.9737730975561297E-2</v>
          </cell>
          <cell r="K21">
            <v>182</v>
          </cell>
          <cell r="M21">
            <v>7.8787878787878782E-2</v>
          </cell>
          <cell r="N21">
            <v>94</v>
          </cell>
          <cell r="P21">
            <v>0.12566844919786097</v>
          </cell>
          <cell r="Q21">
            <v>340</v>
          </cell>
          <cell r="S21">
            <v>0.15131286159323543</v>
          </cell>
        </row>
        <row r="22">
          <cell r="A22">
            <v>2013</v>
          </cell>
          <cell r="B22">
            <v>2958</v>
          </cell>
          <cell r="D22">
            <v>1.743723362238191E-2</v>
          </cell>
          <cell r="E22">
            <v>1782</v>
          </cell>
          <cell r="G22">
            <v>1.2425738431930382E-2</v>
          </cell>
          <cell r="H22">
            <v>277</v>
          </cell>
          <cell r="J22">
            <v>2.9942708896335532E-2</v>
          </cell>
          <cell r="K22">
            <v>132</v>
          </cell>
          <cell r="M22">
            <v>5.6074766355140186E-2</v>
          </cell>
          <cell r="N22">
            <v>32</v>
          </cell>
          <cell r="P22">
            <v>5.8931860036832415E-2</v>
          </cell>
          <cell r="Q22">
            <v>206</v>
          </cell>
          <cell r="S22">
            <v>0.11425402107598447</v>
          </cell>
        </row>
        <row r="23">
          <cell r="A23">
            <v>2014</v>
          </cell>
          <cell r="B23">
            <v>1922</v>
          </cell>
          <cell r="D23">
            <v>1.3264869490800172E-2</v>
          </cell>
          <cell r="E23">
            <v>1553</v>
          </cell>
          <cell r="G23">
            <v>9.5119680525271328E-3</v>
          </cell>
          <cell r="H23">
            <v>247</v>
          </cell>
          <cell r="J23">
            <v>2.6315789473684209E-2</v>
          </cell>
          <cell r="K23">
            <v>112</v>
          </cell>
          <cell r="M23">
            <v>4.0201005025125629E-2</v>
          </cell>
          <cell r="N23">
            <v>118</v>
          </cell>
          <cell r="P23">
            <v>9.5008051529790666E-2</v>
          </cell>
          <cell r="Q23">
            <v>166</v>
          </cell>
          <cell r="S23">
            <v>0.10499683744465528</v>
          </cell>
        </row>
        <row r="24">
          <cell r="A24">
            <v>2015</v>
          </cell>
          <cell r="B24">
            <v>732</v>
          </cell>
          <cell r="D24">
            <v>2.3452518262206845E-2</v>
          </cell>
          <cell r="E24">
            <v>514</v>
          </cell>
          <cell r="G24">
            <v>1.285E-2</v>
          </cell>
          <cell r="H24">
            <v>124</v>
          </cell>
          <cell r="J24">
            <v>4.0469973890339427E-2</v>
          </cell>
          <cell r="K24">
            <v>13</v>
          </cell>
          <cell r="M24">
            <v>5.2845528455284556E-2</v>
          </cell>
          <cell r="N24">
            <v>18</v>
          </cell>
          <cell r="P24">
            <v>5.2478134110787174E-2</v>
          </cell>
          <cell r="Q24">
            <v>56</v>
          </cell>
          <cell r="S24">
            <v>6.1742006615214992E-2</v>
          </cell>
        </row>
        <row r="25">
          <cell r="A25">
            <v>2016</v>
          </cell>
          <cell r="B25">
            <v>31</v>
          </cell>
          <cell r="D25">
            <v>0.11567164179104478</v>
          </cell>
          <cell r="E25">
            <v>39</v>
          </cell>
          <cell r="G25">
            <v>0.13087248322147652</v>
          </cell>
          <cell r="H25">
            <v>8</v>
          </cell>
          <cell r="J25">
            <v>0.53333333333333333</v>
          </cell>
          <cell r="K25">
            <v>1</v>
          </cell>
          <cell r="M25">
            <v>0.33333333333333331</v>
          </cell>
          <cell r="N25">
            <v>0</v>
          </cell>
          <cell r="P25">
            <v>0</v>
          </cell>
          <cell r="Q25">
            <v>1</v>
          </cell>
          <cell r="S25">
            <v>0.33333333333333331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A"/>
      <sheetName val="xtra"/>
      <sheetName val="Table of Contents"/>
      <sheetName val="xtra calcs for report text "/>
      <sheetName val="(1) VINs tested"/>
      <sheetName val="(1) Total Tests"/>
      <sheetName val="(2)(i) OBD"/>
      <sheetName val="Initial gasoline "/>
      <sheetName val="(2)(i) Opacity"/>
      <sheetName val="(2)(ii) OBD"/>
      <sheetName val="(2)(iii) OBD"/>
      <sheetName val="(2)(iv) OBD"/>
      <sheetName val="(2)(vi) Waivers"/>
      <sheetName val="NoKnownOut_InitialFailed_Paul"/>
      <sheetName val="(2)(v) Hardship Extensions"/>
      <sheetName val="(2)(vi) No Outcome"/>
      <sheetName val="(2)(xi) Pass OBD"/>
      <sheetName val="(2)(xii) Fail OBD"/>
      <sheetName val="(2)(xix) MIL on no DTCs"/>
      <sheetName val="(2)(xx) MIL off w  DTCs"/>
      <sheetName val="(2)(xxi) MIL on w DTCs "/>
      <sheetName val="(2)(xxii) MIL off no DTCs "/>
      <sheetName val="(2)(xxiii) Not Ready Failures"/>
      <sheetName val="(2)(xxiii) Not Ready Turnaways"/>
      <sheetName val="(2)(xxiv)Alternative OBD Tests"/>
      <sheetName val="work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9">
          <cell r="E9" t="str">
            <v>LDGT</v>
          </cell>
        </row>
      </sheetData>
      <sheetData sheetId="24">
        <row r="9">
          <cell r="B9" t="str">
            <v>LDGV</v>
          </cell>
          <cell r="E9" t="str">
            <v>LDGT</v>
          </cell>
          <cell r="H9" t="str">
            <v>MDGV</v>
          </cell>
          <cell r="Q9" t="str">
            <v>MDDV</v>
          </cell>
        </row>
        <row r="11">
          <cell r="B11">
            <v>1682</v>
          </cell>
          <cell r="D11">
            <v>0.11845904641171913</v>
          </cell>
          <cell r="E11">
            <v>251</v>
          </cell>
          <cell r="G11">
            <v>0.1047142261159783</v>
          </cell>
          <cell r="J11" t="str">
            <v>NA</v>
          </cell>
          <cell r="S11" t="str">
            <v>NA</v>
          </cell>
        </row>
        <row r="12">
          <cell r="B12">
            <v>3752</v>
          </cell>
          <cell r="D12">
            <v>0.18369645042839658</v>
          </cell>
          <cell r="E12">
            <v>690</v>
          </cell>
          <cell r="G12">
            <v>0.1771047227926078</v>
          </cell>
          <cell r="J12" t="str">
            <v>NA</v>
          </cell>
          <cell r="S12" t="str">
            <v>NA</v>
          </cell>
        </row>
        <row r="13">
          <cell r="B13">
            <v>2945</v>
          </cell>
          <cell r="D13">
            <v>0.15157753873076329</v>
          </cell>
          <cell r="E13">
            <v>548</v>
          </cell>
          <cell r="G13">
            <v>0.14501190791214608</v>
          </cell>
          <cell r="J13" t="str">
            <v>NA</v>
          </cell>
          <cell r="S13" t="str">
            <v>NA</v>
          </cell>
        </row>
        <row r="14">
          <cell r="B14">
            <v>2420</v>
          </cell>
          <cell r="D14">
            <v>0.13419841401874341</v>
          </cell>
          <cell r="E14">
            <v>444</v>
          </cell>
          <cell r="G14">
            <v>0.11814795103778605</v>
          </cell>
          <cell r="J14" t="str">
            <v>NA</v>
          </cell>
          <cell r="S14" t="str">
            <v>NA</v>
          </cell>
        </row>
        <row r="15">
          <cell r="B15">
            <v>1905</v>
          </cell>
          <cell r="D15">
            <v>0.12044003287601947</v>
          </cell>
          <cell r="E15">
            <v>435</v>
          </cell>
          <cell r="G15">
            <v>0.11603094158442251</v>
          </cell>
          <cell r="J15" t="str">
            <v>NA</v>
          </cell>
          <cell r="S15" t="str">
            <v>NA</v>
          </cell>
        </row>
        <row r="16">
          <cell r="B16">
            <v>1599</v>
          </cell>
          <cell r="D16">
            <v>0.11029107463098359</v>
          </cell>
          <cell r="E16">
            <v>364</v>
          </cell>
          <cell r="G16">
            <v>0.12186139939738869</v>
          </cell>
          <cell r="J16" t="str">
            <v>NA</v>
          </cell>
          <cell r="S16" t="str">
            <v>NA</v>
          </cell>
        </row>
        <row r="17">
          <cell r="B17">
            <v>1195</v>
          </cell>
          <cell r="D17">
            <v>0.1018668485210127</v>
          </cell>
          <cell r="E17">
            <v>207</v>
          </cell>
          <cell r="G17">
            <v>9.452054794520548E-2</v>
          </cell>
          <cell r="J17" t="str">
            <v>NA</v>
          </cell>
          <cell r="S17" t="str">
            <v>NA</v>
          </cell>
        </row>
        <row r="18">
          <cell r="B18">
            <v>843</v>
          </cell>
          <cell r="D18">
            <v>9.2010478061558612E-2</v>
          </cell>
          <cell r="E18">
            <v>158</v>
          </cell>
          <cell r="G18">
            <v>9.4894894894894902E-2</v>
          </cell>
          <cell r="J18" t="str">
            <v>NA</v>
          </cell>
          <cell r="Q18">
            <v>12</v>
          </cell>
          <cell r="S18">
            <v>4.878048780487805E-2</v>
          </cell>
        </row>
        <row r="19">
          <cell r="B19">
            <v>624</v>
          </cell>
          <cell r="D19">
            <v>8.7628142114871507E-2</v>
          </cell>
          <cell r="E19">
            <v>148</v>
          </cell>
          <cell r="G19">
            <v>0.1060931899641577</v>
          </cell>
          <cell r="H19">
            <v>61</v>
          </cell>
          <cell r="J19">
            <v>9.5911949685534598E-2</v>
          </cell>
          <cell r="Q19">
            <v>51</v>
          </cell>
          <cell r="S19">
            <v>0.17647058823529413</v>
          </cell>
        </row>
        <row r="20">
          <cell r="B20">
            <v>505</v>
          </cell>
          <cell r="D20">
            <v>0.10220603116777981</v>
          </cell>
          <cell r="E20">
            <v>69</v>
          </cell>
          <cell r="G20">
            <v>9.4650205761316872E-2</v>
          </cell>
          <cell r="H20">
            <v>64</v>
          </cell>
          <cell r="J20">
            <v>0.13675213675213677</v>
          </cell>
          <cell r="Q20">
            <v>8</v>
          </cell>
          <cell r="S20">
            <v>9.7560975609756101E-2</v>
          </cell>
        </row>
        <row r="21">
          <cell r="B21">
            <v>525</v>
          </cell>
          <cell r="D21">
            <v>0.10716472749540723</v>
          </cell>
          <cell r="E21">
            <v>57</v>
          </cell>
          <cell r="G21">
            <v>7.9831932773109238E-2</v>
          </cell>
          <cell r="H21">
            <v>59</v>
          </cell>
          <cell r="J21">
            <v>0.15649867374005305</v>
          </cell>
          <cell r="Q21">
            <v>45</v>
          </cell>
          <cell r="S21">
            <v>0.34883720930232559</v>
          </cell>
        </row>
        <row r="22">
          <cell r="B22">
            <v>448</v>
          </cell>
          <cell r="D22">
            <v>9.1335372069317022E-2</v>
          </cell>
          <cell r="E22">
            <v>79</v>
          </cell>
          <cell r="G22">
            <v>0.10896551724137932</v>
          </cell>
          <cell r="H22">
            <v>65</v>
          </cell>
          <cell r="J22">
            <v>0.1480637813211845</v>
          </cell>
          <cell r="Q22">
            <v>111</v>
          </cell>
          <cell r="S22">
            <v>0.2649164677804296</v>
          </cell>
        </row>
        <row r="23">
          <cell r="B23">
            <v>289</v>
          </cell>
          <cell r="D23">
            <v>8.4158415841584164E-2</v>
          </cell>
          <cell r="E23">
            <v>28</v>
          </cell>
          <cell r="G23">
            <v>6.746987951807229E-2</v>
          </cell>
          <cell r="H23">
            <v>34</v>
          </cell>
          <cell r="J23">
            <v>0.13600000000000001</v>
          </cell>
          <cell r="Q23">
            <v>43</v>
          </cell>
          <cell r="S23">
            <v>0.22164948453608246</v>
          </cell>
        </row>
        <row r="24">
          <cell r="B24">
            <v>329</v>
          </cell>
          <cell r="D24">
            <v>0.11733238231098431</v>
          </cell>
          <cell r="E24">
            <v>55</v>
          </cell>
          <cell r="G24">
            <v>0.12672811059907835</v>
          </cell>
          <cell r="H24">
            <v>27</v>
          </cell>
          <cell r="J24">
            <v>0.14516129032258066</v>
          </cell>
          <cell r="Q24">
            <v>62</v>
          </cell>
          <cell r="S24">
            <v>0.45255474452554745</v>
          </cell>
        </row>
        <row r="25">
          <cell r="B25">
            <v>127</v>
          </cell>
          <cell r="D25">
            <v>0.13382507903055849</v>
          </cell>
          <cell r="E25">
            <v>16</v>
          </cell>
          <cell r="G25">
            <v>0.10191082802547771</v>
          </cell>
          <cell r="H25">
            <v>13</v>
          </cell>
          <cell r="J25">
            <v>0.23636363636363636</v>
          </cell>
          <cell r="Q25">
            <v>14</v>
          </cell>
          <cell r="S25">
            <v>0.4375</v>
          </cell>
        </row>
        <row r="26">
          <cell r="B26">
            <v>11</v>
          </cell>
          <cell r="D26">
            <v>0.18032786885245902</v>
          </cell>
          <cell r="E26">
            <v>2</v>
          </cell>
          <cell r="G26">
            <v>0.2857142857142857</v>
          </cell>
          <cell r="H26">
            <v>3</v>
          </cell>
          <cell r="J26">
            <v>0.375</v>
          </cell>
          <cell r="Q26">
            <v>1</v>
          </cell>
          <cell r="S26">
            <v>0.16666666666666666</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5"/>
  <sheetViews>
    <sheetView tabSelected="1" workbookViewId="0"/>
  </sheetViews>
  <sheetFormatPr defaultRowHeight="12.75"/>
  <cols>
    <col min="1" max="1" width="21.85546875" customWidth="1"/>
  </cols>
  <sheetData>
    <row r="7" spans="2:2">
      <c r="B7" s="4" t="s">
        <v>21</v>
      </c>
    </row>
    <row r="8" spans="2:2">
      <c r="B8" s="4" t="s">
        <v>22</v>
      </c>
    </row>
    <row r="9" spans="2:2">
      <c r="B9" s="5" t="s">
        <v>23</v>
      </c>
    </row>
    <row r="10" spans="2:2">
      <c r="B10" s="5"/>
    </row>
    <row r="11" spans="2:2" ht="15.75">
      <c r="B11" s="6"/>
    </row>
    <row r="12" spans="2:2" ht="15.75">
      <c r="B12" s="6"/>
    </row>
    <row r="13" spans="2:2" ht="15.75">
      <c r="B13" s="6"/>
    </row>
    <row r="14" spans="2:2" ht="15.75">
      <c r="B14" s="6"/>
    </row>
    <row r="15" spans="2:2" ht="15.75">
      <c r="B15" s="6"/>
    </row>
    <row r="16" spans="2:2" ht="15.75">
      <c r="B16" s="6"/>
    </row>
    <row r="17" spans="2:2" ht="27.75">
      <c r="B17" s="7"/>
    </row>
    <row r="18" spans="2:2" ht="27.75">
      <c r="B18" s="7"/>
    </row>
    <row r="19" spans="2:2" ht="25.5">
      <c r="B19" s="8" t="s">
        <v>189</v>
      </c>
    </row>
    <row r="20" spans="2:2" s="226" customFormat="1" ht="15"/>
    <row r="22" spans="2:2" ht="15.75">
      <c r="B22" s="9" t="s">
        <v>24</v>
      </c>
    </row>
    <row r="24" spans="2:2" ht="18">
      <c r="B24" s="10"/>
    </row>
    <row r="25" spans="2:2" ht="18">
      <c r="B25" s="10"/>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78"/>
  <sheetViews>
    <sheetView zoomScaleNormal="100" workbookViewId="0"/>
  </sheetViews>
  <sheetFormatPr defaultRowHeight="12.75"/>
  <cols>
    <col min="1" max="1" width="9.140625" style="3"/>
    <col min="2" max="2" width="8.140625" style="3" bestFit="1" customWidth="1"/>
    <col min="3" max="3" width="8.85546875" style="3" bestFit="1" customWidth="1"/>
    <col min="4" max="4" width="9.140625" style="3"/>
    <col min="5" max="5" width="8.140625" style="3" bestFit="1" customWidth="1"/>
    <col min="6" max="6" width="8.85546875" style="3" bestFit="1" customWidth="1"/>
    <col min="7" max="7" width="9.140625" style="3"/>
    <col min="8" max="8" width="8.140625" style="3" bestFit="1" customWidth="1"/>
    <col min="9" max="9" width="8.85546875" style="3" bestFit="1" customWidth="1"/>
    <col min="10" max="16384" width="9.140625" style="3"/>
  </cols>
  <sheetData>
    <row r="1" spans="1:10" ht="18">
      <c r="A1" s="31" t="s">
        <v>190</v>
      </c>
      <c r="B1" s="264"/>
      <c r="C1" s="264"/>
      <c r="D1" s="264"/>
      <c r="E1" s="264"/>
      <c r="F1" s="264"/>
      <c r="G1" s="264"/>
    </row>
    <row r="2" spans="1:10">
      <c r="A2" s="249" t="s">
        <v>123</v>
      </c>
      <c r="B2" s="264"/>
      <c r="C2" s="264"/>
      <c r="D2" s="264"/>
      <c r="E2" s="264"/>
      <c r="F2" s="264"/>
      <c r="G2" s="264"/>
    </row>
    <row r="3" spans="1:10">
      <c r="A3" s="266"/>
      <c r="B3" s="264"/>
      <c r="C3" s="264"/>
      <c r="D3" s="264"/>
      <c r="E3" s="264"/>
      <c r="F3" s="264"/>
      <c r="G3" s="264"/>
    </row>
    <row r="4" spans="1:10" ht="12.75" customHeight="1">
      <c r="A4" s="606" t="s">
        <v>268</v>
      </c>
      <c r="B4" s="607"/>
      <c r="C4" s="607"/>
      <c r="D4" s="607"/>
      <c r="E4" s="607"/>
      <c r="F4" s="607"/>
      <c r="G4" s="607"/>
      <c r="H4" s="607"/>
      <c r="I4" s="607"/>
      <c r="J4" s="607"/>
    </row>
    <row r="5" spans="1:10">
      <c r="A5" s="607"/>
      <c r="B5" s="607"/>
      <c r="C5" s="607"/>
      <c r="D5" s="607"/>
      <c r="E5" s="607"/>
      <c r="F5" s="607"/>
      <c r="G5" s="607"/>
      <c r="H5" s="607"/>
      <c r="I5" s="607"/>
      <c r="J5" s="607"/>
    </row>
    <row r="6" spans="1:10">
      <c r="A6" s="607"/>
      <c r="B6" s="607"/>
      <c r="C6" s="607"/>
      <c r="D6" s="607"/>
      <c r="E6" s="607"/>
      <c r="F6" s="607"/>
      <c r="G6" s="607"/>
      <c r="H6" s="607"/>
      <c r="I6" s="607"/>
      <c r="J6" s="607"/>
    </row>
    <row r="7" spans="1:10">
      <c r="A7" s="223"/>
      <c r="B7" s="223"/>
      <c r="C7" s="223"/>
      <c r="D7" s="223"/>
      <c r="E7" s="223"/>
      <c r="F7" s="223"/>
      <c r="G7" s="223"/>
      <c r="H7" s="223"/>
      <c r="I7" s="223"/>
      <c r="J7" s="223"/>
    </row>
    <row r="8" spans="1:10" ht="13.5" thickBot="1">
      <c r="B8" s="251"/>
      <c r="C8" s="251"/>
      <c r="D8" s="251"/>
      <c r="E8" s="251"/>
      <c r="F8" s="251"/>
      <c r="G8" s="251"/>
    </row>
    <row r="9" spans="1:10" ht="12.75" customHeight="1">
      <c r="A9" s="588" t="s">
        <v>8</v>
      </c>
      <c r="B9" s="609" t="s">
        <v>115</v>
      </c>
      <c r="C9" s="610"/>
      <c r="D9" s="611"/>
      <c r="E9" s="609" t="s">
        <v>120</v>
      </c>
      <c r="F9" s="610"/>
      <c r="G9" s="611"/>
      <c r="H9" s="609" t="s">
        <v>7</v>
      </c>
      <c r="I9" s="610"/>
      <c r="J9" s="611"/>
    </row>
    <row r="10" spans="1:10" ht="13.5" thickBot="1">
      <c r="A10" s="608"/>
      <c r="B10" s="98" t="s">
        <v>9</v>
      </c>
      <c r="C10" s="99" t="s">
        <v>10</v>
      </c>
      <c r="D10" s="100" t="s">
        <v>11</v>
      </c>
      <c r="E10" s="98" t="s">
        <v>9</v>
      </c>
      <c r="F10" s="99" t="s">
        <v>10</v>
      </c>
      <c r="G10" s="100" t="s">
        <v>11</v>
      </c>
      <c r="H10" s="98" t="s">
        <v>9</v>
      </c>
      <c r="I10" s="99" t="s">
        <v>10</v>
      </c>
      <c r="J10" s="100" t="s">
        <v>11</v>
      </c>
    </row>
    <row r="11" spans="1:10">
      <c r="A11" s="267">
        <v>1984</v>
      </c>
      <c r="B11" s="281">
        <v>0</v>
      </c>
      <c r="C11" s="282">
        <v>6</v>
      </c>
      <c r="D11" s="40">
        <f t="shared" ref="D11:D33" si="0">IF(C11=0, "NA", B11/C11)</f>
        <v>0</v>
      </c>
      <c r="E11" s="281">
        <v>6</v>
      </c>
      <c r="F11" s="282">
        <v>229</v>
      </c>
      <c r="G11" s="40">
        <f t="shared" ref="G11:G43" si="1">IF(F11=0, "NA", E11/F11)</f>
        <v>2.6200873362445413E-2</v>
      </c>
      <c r="H11" s="281">
        <f>SUM(B11,E11)</f>
        <v>6</v>
      </c>
      <c r="I11" s="282">
        <f>SUM(C11,F11)</f>
        <v>235</v>
      </c>
      <c r="J11" s="40">
        <f t="shared" ref="J11:J37" si="2">IF(I11=0, "NA", H11/I11)</f>
        <v>2.553191489361702E-2</v>
      </c>
    </row>
    <row r="12" spans="1:10">
      <c r="A12" s="268">
        <v>1985</v>
      </c>
      <c r="B12" s="283">
        <v>0</v>
      </c>
      <c r="C12" s="269">
        <v>16</v>
      </c>
      <c r="D12" s="34">
        <f t="shared" si="0"/>
        <v>0</v>
      </c>
      <c r="E12" s="283">
        <v>18</v>
      </c>
      <c r="F12" s="269">
        <v>407</v>
      </c>
      <c r="G12" s="34">
        <f t="shared" si="1"/>
        <v>4.4226044226044224E-2</v>
      </c>
      <c r="H12" s="283">
        <f>SUM(B12,E12)</f>
        <v>18</v>
      </c>
      <c r="I12" s="269">
        <f>SUM(C12,F12)</f>
        <v>423</v>
      </c>
      <c r="J12" s="34">
        <f t="shared" si="2"/>
        <v>4.2553191489361701E-2</v>
      </c>
    </row>
    <row r="13" spans="1:10">
      <c r="A13" s="268">
        <v>1986</v>
      </c>
      <c r="B13" s="283">
        <v>2</v>
      </c>
      <c r="C13" s="269">
        <v>37</v>
      </c>
      <c r="D13" s="34">
        <f t="shared" si="0"/>
        <v>5.4054054054054057E-2</v>
      </c>
      <c r="E13" s="283">
        <v>18</v>
      </c>
      <c r="F13" s="269">
        <v>524</v>
      </c>
      <c r="G13" s="34">
        <f t="shared" si="1"/>
        <v>3.4351145038167941E-2</v>
      </c>
      <c r="H13" s="283">
        <f t="shared" ref="H13:H43" si="3">SUM(B13,E13)</f>
        <v>20</v>
      </c>
      <c r="I13" s="269">
        <f t="shared" ref="I13:I43" si="4">SUM(C13,F13)</f>
        <v>561</v>
      </c>
      <c r="J13" s="34">
        <f t="shared" si="2"/>
        <v>3.5650623885918005E-2</v>
      </c>
    </row>
    <row r="14" spans="1:10">
      <c r="A14" s="268">
        <v>1987</v>
      </c>
      <c r="B14" s="284">
        <v>0</v>
      </c>
      <c r="C14" s="269">
        <v>45</v>
      </c>
      <c r="D14" s="34">
        <f t="shared" si="0"/>
        <v>0</v>
      </c>
      <c r="E14" s="284">
        <v>37</v>
      </c>
      <c r="F14" s="269">
        <v>851</v>
      </c>
      <c r="G14" s="34">
        <f t="shared" si="1"/>
        <v>4.3478260869565216E-2</v>
      </c>
      <c r="H14" s="283">
        <f t="shared" si="3"/>
        <v>37</v>
      </c>
      <c r="I14" s="269">
        <f t="shared" si="4"/>
        <v>896</v>
      </c>
      <c r="J14" s="34">
        <f t="shared" si="2"/>
        <v>4.1294642857142856E-2</v>
      </c>
    </row>
    <row r="15" spans="1:10">
      <c r="A15" s="268">
        <v>1988</v>
      </c>
      <c r="B15" s="284">
        <v>2</v>
      </c>
      <c r="C15" s="269">
        <v>52</v>
      </c>
      <c r="D15" s="34">
        <f t="shared" si="0"/>
        <v>3.8461538461538464E-2</v>
      </c>
      <c r="E15" s="284">
        <v>32</v>
      </c>
      <c r="F15" s="269">
        <v>833</v>
      </c>
      <c r="G15" s="34">
        <f t="shared" si="1"/>
        <v>3.8415366146458581E-2</v>
      </c>
      <c r="H15" s="283">
        <f t="shared" si="3"/>
        <v>34</v>
      </c>
      <c r="I15" s="269">
        <f t="shared" si="4"/>
        <v>885</v>
      </c>
      <c r="J15" s="34">
        <f t="shared" si="2"/>
        <v>3.84180790960452E-2</v>
      </c>
    </row>
    <row r="16" spans="1:10">
      <c r="A16" s="268">
        <v>1989</v>
      </c>
      <c r="B16" s="284">
        <v>0</v>
      </c>
      <c r="C16" s="269">
        <v>41</v>
      </c>
      <c r="D16" s="34">
        <f t="shared" si="0"/>
        <v>0</v>
      </c>
      <c r="E16" s="284">
        <v>21</v>
      </c>
      <c r="F16" s="269">
        <v>663</v>
      </c>
      <c r="G16" s="34">
        <f t="shared" si="1"/>
        <v>3.1674208144796379E-2</v>
      </c>
      <c r="H16" s="283">
        <f t="shared" si="3"/>
        <v>21</v>
      </c>
      <c r="I16" s="269">
        <f t="shared" si="4"/>
        <v>704</v>
      </c>
      <c r="J16" s="34">
        <f t="shared" si="2"/>
        <v>2.9829545454545456E-2</v>
      </c>
    </row>
    <row r="17" spans="1:11">
      <c r="A17" s="268">
        <v>1990</v>
      </c>
      <c r="B17" s="284">
        <v>0</v>
      </c>
      <c r="C17" s="269">
        <v>34</v>
      </c>
      <c r="D17" s="34">
        <f t="shared" si="0"/>
        <v>0</v>
      </c>
      <c r="E17" s="284">
        <v>18</v>
      </c>
      <c r="F17" s="269">
        <v>581</v>
      </c>
      <c r="G17" s="34">
        <f t="shared" si="1"/>
        <v>3.098106712564544E-2</v>
      </c>
      <c r="H17" s="283">
        <f t="shared" si="3"/>
        <v>18</v>
      </c>
      <c r="I17" s="269">
        <f t="shared" si="4"/>
        <v>615</v>
      </c>
      <c r="J17" s="34">
        <f t="shared" si="2"/>
        <v>2.9268292682926831E-2</v>
      </c>
    </row>
    <row r="18" spans="1:11">
      <c r="A18" s="268">
        <v>1991</v>
      </c>
      <c r="B18" s="283">
        <v>0</v>
      </c>
      <c r="C18" s="269">
        <v>23</v>
      </c>
      <c r="D18" s="34">
        <f t="shared" si="0"/>
        <v>0</v>
      </c>
      <c r="E18" s="283">
        <v>20</v>
      </c>
      <c r="F18" s="269">
        <v>473</v>
      </c>
      <c r="G18" s="34">
        <f t="shared" si="1"/>
        <v>4.2283298097251586E-2</v>
      </c>
      <c r="H18" s="283">
        <f t="shared" si="3"/>
        <v>20</v>
      </c>
      <c r="I18" s="269">
        <f t="shared" si="4"/>
        <v>496</v>
      </c>
      <c r="J18" s="34">
        <f t="shared" si="2"/>
        <v>4.0322580645161289E-2</v>
      </c>
    </row>
    <row r="19" spans="1:11">
      <c r="A19" s="268">
        <v>1992</v>
      </c>
      <c r="B19" s="283">
        <v>2</v>
      </c>
      <c r="C19" s="269">
        <v>38</v>
      </c>
      <c r="D19" s="34">
        <f t="shared" si="0"/>
        <v>5.2631578947368418E-2</v>
      </c>
      <c r="E19" s="283">
        <v>10</v>
      </c>
      <c r="F19" s="269">
        <v>453</v>
      </c>
      <c r="G19" s="34">
        <f t="shared" si="1"/>
        <v>2.2075055187637971E-2</v>
      </c>
      <c r="H19" s="283">
        <f t="shared" si="3"/>
        <v>12</v>
      </c>
      <c r="I19" s="269">
        <f t="shared" si="4"/>
        <v>491</v>
      </c>
      <c r="J19" s="34">
        <f t="shared" si="2"/>
        <v>2.4439918533604887E-2</v>
      </c>
    </row>
    <row r="20" spans="1:11">
      <c r="A20" s="268">
        <v>1993</v>
      </c>
      <c r="B20" s="284">
        <v>1</v>
      </c>
      <c r="C20" s="269">
        <v>76</v>
      </c>
      <c r="D20" s="34">
        <f t="shared" si="0"/>
        <v>1.3157894736842105E-2</v>
      </c>
      <c r="E20" s="284">
        <v>18</v>
      </c>
      <c r="F20" s="269">
        <v>738</v>
      </c>
      <c r="G20" s="34">
        <f t="shared" si="1"/>
        <v>2.4390243902439025E-2</v>
      </c>
      <c r="H20" s="283">
        <f t="shared" si="3"/>
        <v>19</v>
      </c>
      <c r="I20" s="269">
        <f t="shared" si="4"/>
        <v>814</v>
      </c>
      <c r="J20" s="34">
        <f t="shared" si="2"/>
        <v>2.334152334152334E-2</v>
      </c>
    </row>
    <row r="21" spans="1:11">
      <c r="A21" s="268">
        <v>1994</v>
      </c>
      <c r="B21" s="284">
        <v>2</v>
      </c>
      <c r="C21" s="269">
        <v>129</v>
      </c>
      <c r="D21" s="34">
        <f t="shared" si="0"/>
        <v>1.5503875968992248E-2</v>
      </c>
      <c r="E21" s="284">
        <v>31</v>
      </c>
      <c r="F21" s="269">
        <v>1092</v>
      </c>
      <c r="G21" s="34">
        <f t="shared" si="1"/>
        <v>2.8388278388278388E-2</v>
      </c>
      <c r="H21" s="283">
        <f t="shared" si="3"/>
        <v>33</v>
      </c>
      <c r="I21" s="269">
        <f t="shared" si="4"/>
        <v>1221</v>
      </c>
      <c r="J21" s="34">
        <f t="shared" si="2"/>
        <v>2.7027027027027029E-2</v>
      </c>
    </row>
    <row r="22" spans="1:11">
      <c r="A22" s="268">
        <v>1995</v>
      </c>
      <c r="B22" s="284">
        <v>3</v>
      </c>
      <c r="C22" s="269">
        <v>187</v>
      </c>
      <c r="D22" s="34">
        <f t="shared" si="0"/>
        <v>1.6042780748663103E-2</v>
      </c>
      <c r="E22" s="284">
        <v>30</v>
      </c>
      <c r="F22" s="269">
        <v>1763</v>
      </c>
      <c r="G22" s="34">
        <f t="shared" si="1"/>
        <v>1.7016449234259785E-2</v>
      </c>
      <c r="H22" s="283">
        <f t="shared" si="3"/>
        <v>33</v>
      </c>
      <c r="I22" s="269">
        <f t="shared" si="4"/>
        <v>1950</v>
      </c>
      <c r="J22" s="34">
        <f t="shared" si="2"/>
        <v>1.6923076923076923E-2</v>
      </c>
    </row>
    <row r="23" spans="1:11">
      <c r="A23" s="268">
        <v>1996</v>
      </c>
      <c r="B23" s="284">
        <v>6</v>
      </c>
      <c r="C23" s="269">
        <v>206</v>
      </c>
      <c r="D23" s="34">
        <f t="shared" si="0"/>
        <v>2.9126213592233011E-2</v>
      </c>
      <c r="E23" s="284">
        <v>23</v>
      </c>
      <c r="F23" s="269">
        <v>1469</v>
      </c>
      <c r="G23" s="34">
        <f t="shared" si="1"/>
        <v>1.5656909462219197E-2</v>
      </c>
      <c r="H23" s="283">
        <f t="shared" si="3"/>
        <v>29</v>
      </c>
      <c r="I23" s="269">
        <f t="shared" si="4"/>
        <v>1675</v>
      </c>
      <c r="J23" s="34">
        <f t="shared" si="2"/>
        <v>1.7313432835820895E-2</v>
      </c>
    </row>
    <row r="24" spans="1:11">
      <c r="A24" s="268">
        <v>1997</v>
      </c>
      <c r="B24" s="284">
        <v>16</v>
      </c>
      <c r="C24" s="269">
        <v>420</v>
      </c>
      <c r="D24" s="34">
        <f t="shared" si="0"/>
        <v>3.8095238095238099E-2</v>
      </c>
      <c r="E24" s="284">
        <v>46</v>
      </c>
      <c r="F24" s="269">
        <v>1938</v>
      </c>
      <c r="G24" s="34">
        <f t="shared" si="1"/>
        <v>2.3735810113519093E-2</v>
      </c>
      <c r="H24" s="283">
        <f t="shared" si="3"/>
        <v>62</v>
      </c>
      <c r="I24" s="269">
        <f t="shared" si="4"/>
        <v>2358</v>
      </c>
      <c r="J24" s="34">
        <f t="shared" si="2"/>
        <v>2.6293469041560644E-2</v>
      </c>
    </row>
    <row r="25" spans="1:11">
      <c r="A25" s="268">
        <v>1998</v>
      </c>
      <c r="B25" s="284">
        <v>11</v>
      </c>
      <c r="C25" s="269">
        <v>190</v>
      </c>
      <c r="D25" s="34">
        <f t="shared" si="0"/>
        <v>5.7894736842105263E-2</v>
      </c>
      <c r="E25" s="284">
        <v>49</v>
      </c>
      <c r="F25" s="269">
        <v>2147</v>
      </c>
      <c r="G25" s="34">
        <f t="shared" si="1"/>
        <v>2.2822543083372147E-2</v>
      </c>
      <c r="H25" s="283">
        <f t="shared" si="3"/>
        <v>60</v>
      </c>
      <c r="I25" s="269">
        <f t="shared" si="4"/>
        <v>2337</v>
      </c>
      <c r="J25" s="34">
        <f t="shared" si="2"/>
        <v>2.5673940949935817E-2</v>
      </c>
    </row>
    <row r="26" spans="1:11">
      <c r="A26" s="268">
        <v>1999</v>
      </c>
      <c r="B26" s="284">
        <v>6</v>
      </c>
      <c r="C26" s="269">
        <v>634</v>
      </c>
      <c r="D26" s="34">
        <f t="shared" si="0"/>
        <v>9.4637223974763408E-3</v>
      </c>
      <c r="E26" s="284">
        <v>49</v>
      </c>
      <c r="F26" s="269">
        <v>3096</v>
      </c>
      <c r="G26" s="34">
        <f t="shared" si="1"/>
        <v>1.5826873385012919E-2</v>
      </c>
      <c r="H26" s="283">
        <f t="shared" si="3"/>
        <v>55</v>
      </c>
      <c r="I26" s="269">
        <f t="shared" si="4"/>
        <v>3730</v>
      </c>
      <c r="J26" s="34">
        <f t="shared" si="2"/>
        <v>1.4745308310991957E-2</v>
      </c>
    </row>
    <row r="27" spans="1:11">
      <c r="A27" s="268">
        <v>2000</v>
      </c>
      <c r="B27" s="284">
        <v>15</v>
      </c>
      <c r="C27" s="269">
        <v>634</v>
      </c>
      <c r="D27" s="34">
        <f t="shared" si="0"/>
        <v>2.365930599369085E-2</v>
      </c>
      <c r="E27" s="284">
        <v>45</v>
      </c>
      <c r="F27" s="269">
        <v>3650</v>
      </c>
      <c r="G27" s="34">
        <f t="shared" si="1"/>
        <v>1.2328767123287671E-2</v>
      </c>
      <c r="H27" s="283">
        <f t="shared" si="3"/>
        <v>60</v>
      </c>
      <c r="I27" s="269">
        <f t="shared" si="4"/>
        <v>4284</v>
      </c>
      <c r="J27" s="34">
        <f t="shared" si="2"/>
        <v>1.4005602240896359E-2</v>
      </c>
    </row>
    <row r="28" spans="1:11">
      <c r="A28" s="268">
        <v>2001</v>
      </c>
      <c r="B28" s="284">
        <v>22</v>
      </c>
      <c r="C28" s="269">
        <v>711</v>
      </c>
      <c r="D28" s="34">
        <f t="shared" si="0"/>
        <v>3.0942334739803096E-2</v>
      </c>
      <c r="E28" s="284">
        <v>62</v>
      </c>
      <c r="F28" s="269">
        <v>3427</v>
      </c>
      <c r="G28" s="34">
        <f t="shared" si="1"/>
        <v>1.8091625328275459E-2</v>
      </c>
      <c r="H28" s="283">
        <f t="shared" si="3"/>
        <v>84</v>
      </c>
      <c r="I28" s="269">
        <f t="shared" si="4"/>
        <v>4138</v>
      </c>
      <c r="J28" s="34">
        <f t="shared" si="2"/>
        <v>2.0299661672305461E-2</v>
      </c>
    </row>
    <row r="29" spans="1:11">
      <c r="A29" s="268">
        <v>2002</v>
      </c>
      <c r="B29" s="284">
        <v>17</v>
      </c>
      <c r="C29" s="269">
        <v>779</v>
      </c>
      <c r="D29" s="34">
        <f t="shared" si="0"/>
        <v>2.1822849807445442E-2</v>
      </c>
      <c r="E29" s="284">
        <v>41</v>
      </c>
      <c r="F29" s="269">
        <v>2925</v>
      </c>
      <c r="G29" s="34">
        <f t="shared" si="1"/>
        <v>1.4017094017094018E-2</v>
      </c>
      <c r="H29" s="283">
        <f t="shared" si="3"/>
        <v>58</v>
      </c>
      <c r="I29" s="269">
        <f t="shared" si="4"/>
        <v>3704</v>
      </c>
      <c r="J29" s="34">
        <f t="shared" si="2"/>
        <v>1.5658747300215981E-2</v>
      </c>
    </row>
    <row r="30" spans="1:11">
      <c r="A30" s="268">
        <v>2003</v>
      </c>
      <c r="B30" s="284">
        <v>8</v>
      </c>
      <c r="C30" s="269">
        <v>757</v>
      </c>
      <c r="D30" s="34">
        <f t="shared" si="0"/>
        <v>1.0568031704095112E-2</v>
      </c>
      <c r="E30" s="284">
        <v>63</v>
      </c>
      <c r="F30" s="269">
        <v>3108</v>
      </c>
      <c r="G30" s="34">
        <f t="shared" si="1"/>
        <v>2.0270270270270271E-2</v>
      </c>
      <c r="H30" s="283">
        <f t="shared" si="3"/>
        <v>71</v>
      </c>
      <c r="I30" s="269">
        <f t="shared" si="4"/>
        <v>3865</v>
      </c>
      <c r="J30" s="34">
        <f t="shared" si="2"/>
        <v>1.8369987063389392E-2</v>
      </c>
    </row>
    <row r="31" spans="1:11">
      <c r="A31" s="268">
        <v>2004</v>
      </c>
      <c r="B31" s="284">
        <v>20</v>
      </c>
      <c r="C31" s="269">
        <v>1004</v>
      </c>
      <c r="D31" s="34">
        <f t="shared" si="0"/>
        <v>1.9920318725099601E-2</v>
      </c>
      <c r="E31" s="284">
        <v>89</v>
      </c>
      <c r="F31" s="269">
        <v>4448</v>
      </c>
      <c r="G31" s="34">
        <f t="shared" si="1"/>
        <v>2.0008992805755396E-2</v>
      </c>
      <c r="H31" s="283">
        <f t="shared" si="3"/>
        <v>109</v>
      </c>
      <c r="I31" s="269">
        <f t="shared" si="4"/>
        <v>5452</v>
      </c>
      <c r="J31" s="34">
        <f t="shared" si="2"/>
        <v>1.999266324284666E-2</v>
      </c>
      <c r="K31" s="251"/>
    </row>
    <row r="32" spans="1:11">
      <c r="A32" s="268">
        <v>2005</v>
      </c>
      <c r="B32" s="284">
        <v>5</v>
      </c>
      <c r="C32" s="269">
        <v>1689</v>
      </c>
      <c r="D32" s="34">
        <f t="shared" si="0"/>
        <v>2.960331557134399E-3</v>
      </c>
      <c r="E32" s="284">
        <v>145</v>
      </c>
      <c r="F32" s="269">
        <v>5377</v>
      </c>
      <c r="G32" s="34">
        <f t="shared" si="1"/>
        <v>2.6966710061372513E-2</v>
      </c>
      <c r="H32" s="283">
        <f t="shared" si="3"/>
        <v>150</v>
      </c>
      <c r="I32" s="269">
        <f t="shared" si="4"/>
        <v>7066</v>
      </c>
      <c r="J32" s="34">
        <f t="shared" si="2"/>
        <v>2.1228417775261816E-2</v>
      </c>
      <c r="K32" s="251"/>
    </row>
    <row r="33" spans="1:11">
      <c r="A33" s="268">
        <v>2006</v>
      </c>
      <c r="B33" s="284">
        <v>21</v>
      </c>
      <c r="C33" s="269">
        <v>2511</v>
      </c>
      <c r="D33" s="34">
        <f t="shared" si="0"/>
        <v>8.3632019115890081E-3</v>
      </c>
      <c r="E33" s="284">
        <v>159</v>
      </c>
      <c r="F33" s="269">
        <v>5805</v>
      </c>
      <c r="G33" s="34">
        <f t="shared" si="1"/>
        <v>2.739018087855297E-2</v>
      </c>
      <c r="H33" s="283">
        <f t="shared" si="3"/>
        <v>180</v>
      </c>
      <c r="I33" s="269">
        <f t="shared" si="4"/>
        <v>8316</v>
      </c>
      <c r="J33" s="34">
        <f t="shared" si="2"/>
        <v>2.1645021645021644E-2</v>
      </c>
      <c r="K33" s="251"/>
    </row>
    <row r="34" spans="1:11">
      <c r="A34" s="268">
        <v>2007</v>
      </c>
      <c r="B34" s="283"/>
      <c r="C34" s="270"/>
      <c r="D34" s="34"/>
      <c r="E34" s="283">
        <v>152</v>
      </c>
      <c r="F34" s="270">
        <v>6369</v>
      </c>
      <c r="G34" s="34">
        <f t="shared" si="1"/>
        <v>2.3865598995132672E-2</v>
      </c>
      <c r="H34" s="283">
        <f t="shared" si="3"/>
        <v>152</v>
      </c>
      <c r="I34" s="269">
        <f t="shared" si="4"/>
        <v>6369</v>
      </c>
      <c r="J34" s="34">
        <f t="shared" si="2"/>
        <v>2.3865598995132672E-2</v>
      </c>
      <c r="K34" s="251"/>
    </row>
    <row r="35" spans="1:11">
      <c r="A35" s="268">
        <v>2008</v>
      </c>
      <c r="B35" s="283"/>
      <c r="C35" s="270"/>
      <c r="D35" s="34"/>
      <c r="E35" s="283">
        <v>91</v>
      </c>
      <c r="F35" s="270">
        <v>3989</v>
      </c>
      <c r="G35" s="34">
        <f t="shared" si="1"/>
        <v>2.2812735021308598E-2</v>
      </c>
      <c r="H35" s="283">
        <f t="shared" si="3"/>
        <v>91</v>
      </c>
      <c r="I35" s="269">
        <f t="shared" si="4"/>
        <v>3989</v>
      </c>
      <c r="J35" s="34">
        <f t="shared" si="2"/>
        <v>2.2812735021308598E-2</v>
      </c>
      <c r="K35" s="251"/>
    </row>
    <row r="36" spans="1:11">
      <c r="A36" s="268">
        <v>2009</v>
      </c>
      <c r="B36" s="283"/>
      <c r="C36" s="270"/>
      <c r="D36" s="34"/>
      <c r="E36" s="283">
        <v>31</v>
      </c>
      <c r="F36" s="270">
        <v>2926</v>
      </c>
      <c r="G36" s="34">
        <f t="shared" si="1"/>
        <v>1.0594668489405332E-2</v>
      </c>
      <c r="H36" s="283">
        <f t="shared" si="3"/>
        <v>31</v>
      </c>
      <c r="I36" s="269">
        <f t="shared" si="4"/>
        <v>2926</v>
      </c>
      <c r="J36" s="34">
        <f t="shared" si="2"/>
        <v>1.0594668489405332E-2</v>
      </c>
      <c r="K36" s="251"/>
    </row>
    <row r="37" spans="1:11">
      <c r="A37" s="268">
        <v>2010</v>
      </c>
      <c r="B37" s="283"/>
      <c r="C37" s="270"/>
      <c r="D37" s="34"/>
      <c r="E37" s="283">
        <v>20</v>
      </c>
      <c r="F37" s="270">
        <v>2786</v>
      </c>
      <c r="G37" s="34">
        <f t="shared" si="1"/>
        <v>7.1787508973438618E-3</v>
      </c>
      <c r="H37" s="283">
        <f t="shared" si="3"/>
        <v>20</v>
      </c>
      <c r="I37" s="269">
        <f t="shared" si="4"/>
        <v>2786</v>
      </c>
      <c r="J37" s="34">
        <f t="shared" si="2"/>
        <v>7.1787508973438618E-3</v>
      </c>
      <c r="K37" s="251"/>
    </row>
    <row r="38" spans="1:11">
      <c r="A38" s="268">
        <v>2011</v>
      </c>
      <c r="B38" s="283"/>
      <c r="C38" s="270"/>
      <c r="D38" s="34"/>
      <c r="E38" s="283">
        <v>18</v>
      </c>
      <c r="F38" s="270">
        <v>3196</v>
      </c>
      <c r="G38" s="34">
        <f t="shared" si="1"/>
        <v>5.6320400500625778E-3</v>
      </c>
      <c r="H38" s="283">
        <f t="shared" si="3"/>
        <v>18</v>
      </c>
      <c r="I38" s="269">
        <f t="shared" si="4"/>
        <v>3196</v>
      </c>
      <c r="J38" s="34">
        <f t="shared" ref="J38:J44" si="5">IF(I38=0, "NA", H38/I38)</f>
        <v>5.6320400500625778E-3</v>
      </c>
      <c r="K38" s="251"/>
    </row>
    <row r="39" spans="1:11">
      <c r="A39" s="268">
        <v>2012</v>
      </c>
      <c r="B39" s="283"/>
      <c r="C39" s="270"/>
      <c r="D39" s="34"/>
      <c r="E39" s="283">
        <v>14</v>
      </c>
      <c r="F39" s="270">
        <v>5023</v>
      </c>
      <c r="G39" s="34">
        <f t="shared" si="1"/>
        <v>2.787178976707147E-3</v>
      </c>
      <c r="H39" s="283">
        <f t="shared" si="3"/>
        <v>14</v>
      </c>
      <c r="I39" s="269">
        <f t="shared" si="4"/>
        <v>5023</v>
      </c>
      <c r="J39" s="34">
        <f t="shared" si="5"/>
        <v>2.787178976707147E-3</v>
      </c>
      <c r="K39" s="251"/>
    </row>
    <row r="40" spans="1:11">
      <c r="A40" s="268">
        <v>2013</v>
      </c>
      <c r="B40" s="283"/>
      <c r="C40" s="270"/>
      <c r="D40" s="34"/>
      <c r="E40" s="283">
        <v>13</v>
      </c>
      <c r="F40" s="270">
        <v>4229</v>
      </c>
      <c r="G40" s="34">
        <f t="shared" si="1"/>
        <v>3.0740127689761173E-3</v>
      </c>
      <c r="H40" s="283">
        <f t="shared" si="3"/>
        <v>13</v>
      </c>
      <c r="I40" s="269">
        <f t="shared" si="4"/>
        <v>4229</v>
      </c>
      <c r="J40" s="34">
        <f t="shared" si="5"/>
        <v>3.0740127689761173E-3</v>
      </c>
      <c r="K40" s="251"/>
    </row>
    <row r="41" spans="1:11">
      <c r="A41" s="268">
        <v>2014</v>
      </c>
      <c r="B41" s="283"/>
      <c r="C41" s="270"/>
      <c r="D41" s="34"/>
      <c r="E41" s="283">
        <v>10</v>
      </c>
      <c r="F41" s="270">
        <v>3809</v>
      </c>
      <c r="G41" s="34">
        <f t="shared" si="1"/>
        <v>2.625360987135731E-3</v>
      </c>
      <c r="H41" s="283">
        <f t="shared" si="3"/>
        <v>10</v>
      </c>
      <c r="I41" s="269">
        <f t="shared" si="4"/>
        <v>3809</v>
      </c>
      <c r="J41" s="34">
        <f t="shared" si="5"/>
        <v>2.625360987135731E-3</v>
      </c>
    </row>
    <row r="42" spans="1:11">
      <c r="A42" s="268">
        <v>2015</v>
      </c>
      <c r="B42" s="283"/>
      <c r="C42" s="270"/>
      <c r="D42" s="34"/>
      <c r="E42" s="283">
        <v>4</v>
      </c>
      <c r="F42" s="270">
        <v>3187</v>
      </c>
      <c r="G42" s="34">
        <f t="shared" si="1"/>
        <v>1.2550988390335738E-3</v>
      </c>
      <c r="H42" s="283">
        <f t="shared" si="3"/>
        <v>4</v>
      </c>
      <c r="I42" s="269">
        <f t="shared" si="4"/>
        <v>3187</v>
      </c>
      <c r="J42" s="34">
        <f t="shared" si="5"/>
        <v>1.2550988390335738E-3</v>
      </c>
    </row>
    <row r="43" spans="1:11" ht="13.5" thickBot="1">
      <c r="A43" s="268">
        <v>2016</v>
      </c>
      <c r="B43" s="283"/>
      <c r="C43" s="270"/>
      <c r="D43" s="34"/>
      <c r="E43" s="283"/>
      <c r="F43" s="270">
        <v>200</v>
      </c>
      <c r="G43" s="34">
        <f t="shared" si="1"/>
        <v>0</v>
      </c>
      <c r="H43" s="475">
        <f t="shared" si="3"/>
        <v>0</v>
      </c>
      <c r="I43" s="476">
        <f t="shared" si="4"/>
        <v>200</v>
      </c>
      <c r="J43" s="170">
        <f t="shared" si="5"/>
        <v>0</v>
      </c>
    </row>
    <row r="44" spans="1:11" ht="12.75" customHeight="1" thickBot="1">
      <c r="A44" s="308" t="s">
        <v>7</v>
      </c>
      <c r="B44" s="301">
        <f>SUM(B11:B43)</f>
        <v>159</v>
      </c>
      <c r="C44" s="271">
        <f>SUM(C11:C43)</f>
        <v>10219</v>
      </c>
      <c r="D44" s="42">
        <f>IF(C44=0, "NA", B44/C44)</f>
        <v>1.555925237303063E-2</v>
      </c>
      <c r="E44" s="301">
        <f>SUM(E11:E43)</f>
        <v>1383</v>
      </c>
      <c r="F44" s="271">
        <f>SUM(F11:F43)</f>
        <v>81711</v>
      </c>
      <c r="G44" s="42">
        <f>IF(F44=0, "NA", E44/F44)</f>
        <v>1.6925505745860412E-2</v>
      </c>
      <c r="H44" s="301">
        <f>SUM(H11:H43)</f>
        <v>1542</v>
      </c>
      <c r="I44" s="271">
        <f>SUM(I11:I43)</f>
        <v>91930</v>
      </c>
      <c r="J44" s="42">
        <f t="shared" si="5"/>
        <v>1.6773632111389099E-2</v>
      </c>
    </row>
    <row r="45" spans="1:11">
      <c r="F45" s="396"/>
    </row>
    <row r="46" spans="1:11">
      <c r="C46" s="43"/>
      <c r="F46" s="43"/>
    </row>
    <row r="78" ht="12.75" customHeight="1"/>
  </sheetData>
  <mergeCells count="5">
    <mergeCell ref="A4:J6"/>
    <mergeCell ref="A9:A10"/>
    <mergeCell ref="B9:D9"/>
    <mergeCell ref="E9:G9"/>
    <mergeCell ref="H9:J9"/>
  </mergeCells>
  <phoneticPr fontId="29" type="noConversion"/>
  <pageMargins left="0.75" right="0.75" top="1" bottom="1" header="0.5" footer="0.5"/>
  <pageSetup scale="5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Z69"/>
  <sheetViews>
    <sheetView zoomScale="75" zoomScaleNormal="75" workbookViewId="0"/>
  </sheetViews>
  <sheetFormatPr defaultRowHeight="12.75"/>
  <cols>
    <col min="1" max="2" width="9.140625" style="37"/>
    <col min="3" max="3" width="10" style="37" customWidth="1"/>
    <col min="4" max="4" width="7" style="37" customWidth="1"/>
    <col min="5" max="5" width="7.5703125" style="37" bestFit="1" customWidth="1"/>
    <col min="6" max="6" width="9.85546875" style="37" customWidth="1"/>
    <col min="7" max="7" width="7.42578125" style="37" customWidth="1"/>
    <col min="8" max="8" width="7.5703125" style="37" bestFit="1" customWidth="1"/>
    <col min="9" max="9" width="8.28515625" style="37" bestFit="1" customWidth="1"/>
    <col min="10" max="10" width="7.5703125" style="37" customWidth="1"/>
    <col min="11" max="11" width="7.7109375" style="37" bestFit="1" customWidth="1"/>
    <col min="12" max="12" width="8.42578125" style="37" bestFit="1" customWidth="1"/>
    <col min="13" max="13" width="7.7109375" style="37" customWidth="1"/>
    <col min="14" max="14" width="7.7109375" style="37" bestFit="1" customWidth="1"/>
    <col min="15" max="15" width="8.42578125" style="37" bestFit="1" customWidth="1"/>
    <col min="16" max="16" width="7.42578125" style="37" customWidth="1"/>
    <col min="17" max="17" width="7.7109375" style="37" bestFit="1" customWidth="1"/>
    <col min="18" max="18" width="8.42578125" style="37" bestFit="1" customWidth="1"/>
    <col min="19" max="19" width="7.140625" style="37" customWidth="1"/>
    <col min="20" max="20" width="8" style="37" bestFit="1" customWidth="1"/>
    <col min="21" max="21" width="10" style="37" customWidth="1"/>
    <col min="22" max="22" width="10.7109375" style="37" customWidth="1"/>
    <col min="23" max="23" width="6.85546875" style="37" bestFit="1" customWidth="1"/>
    <col min="24" max="24" width="7.42578125" style="37" bestFit="1" customWidth="1"/>
    <col min="25" max="16384" width="9.140625" style="37"/>
  </cols>
  <sheetData>
    <row r="1" spans="1:22" ht="26.25">
      <c r="A1" s="227" t="s">
        <v>190</v>
      </c>
    </row>
    <row r="2" spans="1:22" ht="18">
      <c r="A2" s="32" t="s">
        <v>258</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c r="A4" s="616" t="s">
        <v>269</v>
      </c>
      <c r="B4" s="616"/>
      <c r="C4" s="616"/>
      <c r="D4" s="616"/>
      <c r="E4" s="616"/>
      <c r="F4" s="616"/>
      <c r="G4" s="616"/>
      <c r="H4" s="616"/>
      <c r="I4" s="616"/>
      <c r="J4" s="616"/>
      <c r="K4" s="616"/>
      <c r="L4" s="616"/>
      <c r="M4" s="616"/>
      <c r="N4" s="616"/>
      <c r="O4" s="616"/>
      <c r="P4" s="616"/>
      <c r="Q4" s="616"/>
      <c r="R4" s="616"/>
      <c r="S4" s="616"/>
      <c r="T4" s="616"/>
      <c r="U4" s="616"/>
      <c r="V4" s="616"/>
    </row>
    <row r="5" spans="1:22" ht="19.5" customHeight="1">
      <c r="A5" s="616"/>
      <c r="B5" s="616"/>
      <c r="C5" s="616"/>
      <c r="D5" s="616"/>
      <c r="E5" s="616"/>
      <c r="F5" s="616"/>
      <c r="G5" s="616"/>
      <c r="H5" s="616"/>
      <c r="I5" s="616"/>
      <c r="J5" s="616"/>
      <c r="K5" s="616"/>
      <c r="L5" s="616"/>
      <c r="M5" s="616"/>
      <c r="N5" s="616"/>
      <c r="O5" s="616"/>
      <c r="P5" s="616"/>
      <c r="Q5" s="616"/>
      <c r="R5" s="616"/>
      <c r="S5" s="616"/>
      <c r="T5" s="616"/>
      <c r="U5" s="616"/>
      <c r="V5" s="616"/>
    </row>
    <row r="6" spans="1:22" ht="15" thickBot="1">
      <c r="A6" s="33"/>
      <c r="B6" s="33"/>
      <c r="C6" s="33"/>
      <c r="D6" s="33"/>
      <c r="E6" s="33"/>
      <c r="F6" s="33"/>
      <c r="G6" s="33"/>
      <c r="H6" s="33"/>
      <c r="I6" s="33"/>
      <c r="J6" s="33"/>
      <c r="K6" s="33"/>
      <c r="L6" s="33"/>
      <c r="M6" s="33"/>
      <c r="N6" s="33"/>
      <c r="O6" s="33"/>
      <c r="P6" s="33"/>
    </row>
    <row r="7" spans="1:22">
      <c r="A7" s="612" t="s">
        <v>8</v>
      </c>
      <c r="B7" s="614" t="s">
        <v>13</v>
      </c>
      <c r="C7" s="614"/>
      <c r="D7" s="615"/>
      <c r="E7" s="617" t="s">
        <v>112</v>
      </c>
      <c r="F7" s="614"/>
      <c r="G7" s="615"/>
      <c r="H7" s="617" t="s">
        <v>114</v>
      </c>
      <c r="I7" s="614"/>
      <c r="J7" s="615"/>
      <c r="K7" s="617" t="s">
        <v>111</v>
      </c>
      <c r="L7" s="614"/>
      <c r="M7" s="615"/>
      <c r="N7" s="617" t="s">
        <v>113</v>
      </c>
      <c r="O7" s="614"/>
      <c r="P7" s="615"/>
      <c r="Q7" s="617" t="s">
        <v>115</v>
      </c>
      <c r="R7" s="614"/>
      <c r="S7" s="615"/>
      <c r="T7" s="617" t="s">
        <v>7</v>
      </c>
      <c r="U7" s="614"/>
      <c r="V7" s="615"/>
    </row>
    <row r="8" spans="1:22" ht="26.25" thickBot="1">
      <c r="A8" s="613"/>
      <c r="B8" s="311" t="s">
        <v>9</v>
      </c>
      <c r="C8" s="234" t="s">
        <v>10</v>
      </c>
      <c r="D8" s="235" t="s">
        <v>11</v>
      </c>
      <c r="E8" s="311" t="s">
        <v>9</v>
      </c>
      <c r="F8" s="234" t="s">
        <v>10</v>
      </c>
      <c r="G8" s="235" t="s">
        <v>11</v>
      </c>
      <c r="H8" s="311" t="s">
        <v>9</v>
      </c>
      <c r="I8" s="234" t="s">
        <v>10</v>
      </c>
      <c r="J8" s="235" t="s">
        <v>11</v>
      </c>
      <c r="K8" s="311" t="s">
        <v>9</v>
      </c>
      <c r="L8" s="234" t="s">
        <v>10</v>
      </c>
      <c r="M8" s="235" t="s">
        <v>11</v>
      </c>
      <c r="N8" s="311" t="s">
        <v>9</v>
      </c>
      <c r="O8" s="234" t="s">
        <v>10</v>
      </c>
      <c r="P8" s="235" t="s">
        <v>11</v>
      </c>
      <c r="Q8" s="311" t="s">
        <v>9</v>
      </c>
      <c r="R8" s="234" t="s">
        <v>10</v>
      </c>
      <c r="S8" s="235" t="s">
        <v>11</v>
      </c>
      <c r="T8" s="311" t="s">
        <v>9</v>
      </c>
      <c r="U8" s="234" t="s">
        <v>10</v>
      </c>
      <c r="V8" s="235" t="s">
        <v>11</v>
      </c>
    </row>
    <row r="9" spans="1:22">
      <c r="A9" s="38">
        <v>2001</v>
      </c>
      <c r="B9" s="248">
        <v>510</v>
      </c>
      <c r="C9" s="262">
        <v>8777</v>
      </c>
      <c r="D9" s="247">
        <f t="shared" ref="D9:D20" si="0">IF(C9=0, "NA", B9/C9)</f>
        <v>5.8106414492423382E-2</v>
      </c>
      <c r="E9" s="248">
        <v>352</v>
      </c>
      <c r="F9" s="262">
        <v>5853</v>
      </c>
      <c r="G9" s="247">
        <f t="shared" ref="G9:G20" si="1">IF(F9=0, "NA", E9/F9)</f>
        <v>6.014009909448146E-2</v>
      </c>
      <c r="H9" s="248"/>
      <c r="I9" s="262"/>
      <c r="J9" s="247"/>
      <c r="K9" s="248">
        <v>1</v>
      </c>
      <c r="L9" s="262">
        <v>9</v>
      </c>
      <c r="M9" s="247">
        <f t="shared" ref="M9:M20" si="2">IF(L9=0, "NA", K9/L9)</f>
        <v>0.1111111111111111</v>
      </c>
      <c r="N9" s="248"/>
      <c r="O9" s="262"/>
      <c r="P9" s="247"/>
      <c r="Q9" s="248"/>
      <c r="R9" s="262"/>
      <c r="S9" s="247"/>
      <c r="T9" s="248">
        <f>SUM(Q9,N9,K9,H9,E9,B9,)</f>
        <v>863</v>
      </c>
      <c r="U9" s="262">
        <f>SUM(R9,O9,L9,I9,F9,C9,)</f>
        <v>14639</v>
      </c>
      <c r="V9" s="247">
        <f t="shared" ref="V9:V20" si="3">IF(U9=0, "NA", T9/U9)</f>
        <v>5.8952114215451878E-2</v>
      </c>
    </row>
    <row r="10" spans="1:22">
      <c r="A10" s="38">
        <v>2002</v>
      </c>
      <c r="B10" s="229">
        <v>467</v>
      </c>
      <c r="C10" s="257">
        <v>8917</v>
      </c>
      <c r="D10" s="34">
        <f t="shared" si="0"/>
        <v>5.2371873948637432E-2</v>
      </c>
      <c r="E10" s="229">
        <v>295</v>
      </c>
      <c r="F10" s="257">
        <v>6909</v>
      </c>
      <c r="G10" s="34">
        <f t="shared" si="1"/>
        <v>4.2697930235924157E-2</v>
      </c>
      <c r="H10" s="229"/>
      <c r="I10" s="257"/>
      <c r="J10" s="34"/>
      <c r="K10" s="229">
        <v>1</v>
      </c>
      <c r="L10" s="257">
        <v>15</v>
      </c>
      <c r="M10" s="34">
        <f t="shared" si="2"/>
        <v>6.6666666666666666E-2</v>
      </c>
      <c r="N10" s="229"/>
      <c r="O10" s="257"/>
      <c r="P10" s="34"/>
      <c r="Q10" s="229"/>
      <c r="R10" s="257"/>
      <c r="S10" s="34"/>
      <c r="T10" s="229">
        <f>SUM(Q10,N10,K10,H10,E10,B10,)</f>
        <v>763</v>
      </c>
      <c r="U10" s="257">
        <f>SUM(R10,O10,L10,I10,F10,C10,)</f>
        <v>15841</v>
      </c>
      <c r="V10" s="34">
        <f t="shared" si="3"/>
        <v>4.81661511268228E-2</v>
      </c>
    </row>
    <row r="11" spans="1:22">
      <c r="A11" s="38">
        <v>2003</v>
      </c>
      <c r="B11" s="229">
        <v>410</v>
      </c>
      <c r="C11" s="257">
        <v>8823</v>
      </c>
      <c r="D11" s="34">
        <f t="shared" si="0"/>
        <v>4.6469454833956703E-2</v>
      </c>
      <c r="E11" s="229">
        <v>290</v>
      </c>
      <c r="F11" s="257">
        <v>7625</v>
      </c>
      <c r="G11" s="34">
        <f t="shared" si="1"/>
        <v>3.8032786885245903E-2</v>
      </c>
      <c r="H11" s="229"/>
      <c r="I11" s="257"/>
      <c r="J11" s="34"/>
      <c r="K11" s="229">
        <v>2</v>
      </c>
      <c r="L11" s="257">
        <v>28</v>
      </c>
      <c r="M11" s="34">
        <f t="shared" si="2"/>
        <v>7.1428571428571425E-2</v>
      </c>
      <c r="N11" s="229"/>
      <c r="O11" s="257"/>
      <c r="P11" s="34"/>
      <c r="Q11" s="229"/>
      <c r="R11" s="257"/>
      <c r="S11" s="34"/>
      <c r="T11" s="229">
        <f>SUM(Q11,N11,K11,H11,E11,B11,)</f>
        <v>702</v>
      </c>
      <c r="U11" s="257">
        <f t="shared" ref="U11:U23" si="4">SUM(R11,O11,L11,I11,F11,C11,)</f>
        <v>16476</v>
      </c>
      <c r="V11" s="34">
        <f t="shared" si="3"/>
        <v>4.2607428987618351E-2</v>
      </c>
    </row>
    <row r="12" spans="1:22">
      <c r="A12" s="38">
        <v>2004</v>
      </c>
      <c r="B12" s="229">
        <v>281</v>
      </c>
      <c r="C12" s="257">
        <v>7888</v>
      </c>
      <c r="D12" s="34">
        <f t="shared" si="0"/>
        <v>3.5623732251521295E-2</v>
      </c>
      <c r="E12" s="229">
        <v>277</v>
      </c>
      <c r="F12" s="257">
        <v>8127</v>
      </c>
      <c r="G12" s="34">
        <f t="shared" si="1"/>
        <v>3.4083917804848041E-2</v>
      </c>
      <c r="H12" s="229"/>
      <c r="I12" s="257"/>
      <c r="J12" s="34"/>
      <c r="K12" s="229">
        <v>2</v>
      </c>
      <c r="L12" s="257">
        <v>9</v>
      </c>
      <c r="M12" s="34">
        <f t="shared" si="2"/>
        <v>0.22222222222222221</v>
      </c>
      <c r="N12" s="229"/>
      <c r="O12" s="257"/>
      <c r="P12" s="34"/>
      <c r="Q12" s="229"/>
      <c r="R12" s="257"/>
      <c r="S12" s="34"/>
      <c r="T12" s="229">
        <f>SUM(Q12,N12,K12,H12,E12,B12,)</f>
        <v>560</v>
      </c>
      <c r="U12" s="257">
        <f t="shared" si="4"/>
        <v>16024</v>
      </c>
      <c r="V12" s="34">
        <f t="shared" si="3"/>
        <v>3.4947578632051925E-2</v>
      </c>
    </row>
    <row r="13" spans="1:22">
      <c r="A13" s="38">
        <v>2005</v>
      </c>
      <c r="B13" s="229">
        <v>249</v>
      </c>
      <c r="C13" s="257">
        <v>7421</v>
      </c>
      <c r="D13" s="34">
        <f t="shared" si="0"/>
        <v>3.3553429456946504E-2</v>
      </c>
      <c r="E13" s="229">
        <v>213</v>
      </c>
      <c r="F13" s="257">
        <v>7231</v>
      </c>
      <c r="G13" s="34">
        <f t="shared" si="1"/>
        <v>2.9456506707232748E-2</v>
      </c>
      <c r="H13" s="229"/>
      <c r="I13" s="257"/>
      <c r="J13" s="34"/>
      <c r="K13" s="229">
        <v>1</v>
      </c>
      <c r="L13" s="257">
        <v>16</v>
      </c>
      <c r="M13" s="34">
        <f t="shared" si="2"/>
        <v>6.25E-2</v>
      </c>
      <c r="N13" s="229">
        <v>1</v>
      </c>
      <c r="O13" s="257">
        <v>6</v>
      </c>
      <c r="P13" s="34">
        <f t="shared" ref="P13" si="5">IF(O13=0, "NA", N13/O13)</f>
        <v>0.16666666666666666</v>
      </c>
      <c r="Q13" s="229"/>
      <c r="R13" s="257"/>
      <c r="S13" s="34"/>
      <c r="T13" s="229">
        <f>SUM(Q13,N13,K13,H13,E13,B13,)</f>
        <v>464</v>
      </c>
      <c r="U13" s="257">
        <f t="shared" si="4"/>
        <v>14674</v>
      </c>
      <c r="V13" s="34">
        <f t="shared" si="3"/>
        <v>3.1620553359683792E-2</v>
      </c>
    </row>
    <row r="14" spans="1:22">
      <c r="A14" s="38">
        <v>2006</v>
      </c>
      <c r="B14" s="229">
        <v>195</v>
      </c>
      <c r="C14" s="257">
        <v>6493</v>
      </c>
      <c r="D14" s="34">
        <f t="shared" si="0"/>
        <v>3.0032342522716773E-2</v>
      </c>
      <c r="E14" s="229">
        <v>139</v>
      </c>
      <c r="F14" s="257">
        <v>5705</v>
      </c>
      <c r="G14" s="34">
        <f t="shared" si="1"/>
        <v>2.4364592462751973E-2</v>
      </c>
      <c r="H14" s="229"/>
      <c r="I14" s="257"/>
      <c r="J14" s="34"/>
      <c r="K14" s="229">
        <v>0</v>
      </c>
      <c r="L14" s="257">
        <v>9</v>
      </c>
      <c r="M14" s="34">
        <f t="shared" si="2"/>
        <v>0</v>
      </c>
      <c r="N14" s="229">
        <v>0</v>
      </c>
      <c r="O14" s="257">
        <v>3</v>
      </c>
      <c r="P14" s="34">
        <f t="shared" ref="P14" si="6">IF(O14=0, "NA", N14/O14)</f>
        <v>0</v>
      </c>
      <c r="Q14" s="229"/>
      <c r="R14" s="257"/>
      <c r="S14" s="34"/>
      <c r="T14" s="229">
        <f>SUM(Q14,N14,K14,H14,E14,B14,)</f>
        <v>334</v>
      </c>
      <c r="U14" s="257">
        <f t="shared" si="4"/>
        <v>12210</v>
      </c>
      <c r="V14" s="34">
        <f t="shared" si="3"/>
        <v>2.7354627354627355E-2</v>
      </c>
    </row>
    <row r="15" spans="1:22">
      <c r="A15" s="38">
        <v>2007</v>
      </c>
      <c r="B15" s="229">
        <v>144</v>
      </c>
      <c r="C15" s="257">
        <v>5431</v>
      </c>
      <c r="D15" s="34">
        <f t="shared" si="0"/>
        <v>2.6514454060025779E-2</v>
      </c>
      <c r="E15" s="229">
        <v>114</v>
      </c>
      <c r="F15" s="257">
        <v>4657</v>
      </c>
      <c r="G15" s="34">
        <f t="shared" si="1"/>
        <v>2.4479278505475627E-2</v>
      </c>
      <c r="H15" s="229"/>
      <c r="I15" s="257"/>
      <c r="J15" s="34"/>
      <c r="K15" s="229">
        <v>1</v>
      </c>
      <c r="L15" s="257">
        <v>3</v>
      </c>
      <c r="M15" s="34">
        <f t="shared" si="2"/>
        <v>0.33333333333333331</v>
      </c>
      <c r="N15" s="229">
        <v>0</v>
      </c>
      <c r="O15" s="257">
        <v>2</v>
      </c>
      <c r="P15" s="34">
        <f t="shared" ref="P15" si="7">IF(O15=0, "NA", N15/O15)</f>
        <v>0</v>
      </c>
      <c r="Q15" s="229">
        <v>21</v>
      </c>
      <c r="R15" s="257">
        <v>215</v>
      </c>
      <c r="S15" s="34">
        <f t="shared" ref="S15:S23" si="8">IF(R15=0, "NA", Q15/R15)</f>
        <v>9.7674418604651161E-2</v>
      </c>
      <c r="T15" s="229">
        <f>SUM(Q15,N15,K15,H15,E15,B15,)</f>
        <v>280</v>
      </c>
      <c r="U15" s="257">
        <f t="shared" si="4"/>
        <v>10308</v>
      </c>
      <c r="V15" s="34">
        <f t="shared" si="3"/>
        <v>2.7163368257663949E-2</v>
      </c>
    </row>
    <row r="16" spans="1:22">
      <c r="A16" s="38">
        <v>2008</v>
      </c>
      <c r="B16" s="229">
        <v>81</v>
      </c>
      <c r="C16" s="257">
        <v>4267</v>
      </c>
      <c r="D16" s="34">
        <f t="shared" si="0"/>
        <v>1.8982891961565503E-2</v>
      </c>
      <c r="E16" s="229">
        <v>64</v>
      </c>
      <c r="F16" s="257">
        <v>3748</v>
      </c>
      <c r="G16" s="34">
        <f t="shared" si="1"/>
        <v>1.7075773745997867E-2</v>
      </c>
      <c r="H16" s="229">
        <v>17</v>
      </c>
      <c r="I16" s="257">
        <v>623</v>
      </c>
      <c r="J16" s="34">
        <f t="shared" ref="J16" si="9">IF(I16=0, "NA", H16/I16)</f>
        <v>2.7287319422150885E-2</v>
      </c>
      <c r="K16" s="229">
        <v>0</v>
      </c>
      <c r="L16" s="257">
        <v>1</v>
      </c>
      <c r="M16" s="34">
        <f t="shared" si="2"/>
        <v>0</v>
      </c>
      <c r="N16" s="229">
        <v>0</v>
      </c>
      <c r="O16" s="257">
        <v>1</v>
      </c>
      <c r="P16" s="34">
        <f t="shared" ref="P16:P23" si="10">IF(O16=0, "NA", N16/O16)</f>
        <v>0</v>
      </c>
      <c r="Q16" s="229">
        <v>9</v>
      </c>
      <c r="R16" s="257">
        <v>210</v>
      </c>
      <c r="S16" s="34">
        <f t="shared" si="8"/>
        <v>4.2857142857142858E-2</v>
      </c>
      <c r="T16" s="229">
        <f t="shared" ref="T16:T23" si="11">SUM(Q16,N16,K16,H16,E16,B16,)</f>
        <v>171</v>
      </c>
      <c r="U16" s="257">
        <f t="shared" si="4"/>
        <v>8850</v>
      </c>
      <c r="V16" s="34">
        <f t="shared" si="3"/>
        <v>1.9322033898305085E-2</v>
      </c>
    </row>
    <row r="17" spans="1:26">
      <c r="A17" s="38">
        <v>2009</v>
      </c>
      <c r="B17" s="229">
        <v>65</v>
      </c>
      <c r="C17" s="257">
        <v>3269</v>
      </c>
      <c r="D17" s="34">
        <f t="shared" si="0"/>
        <v>1.9883756500458857E-2</v>
      </c>
      <c r="E17" s="229">
        <v>31</v>
      </c>
      <c r="F17" s="257">
        <v>2103</v>
      </c>
      <c r="G17" s="34">
        <f t="shared" si="1"/>
        <v>1.4740846409890632E-2</v>
      </c>
      <c r="H17" s="229">
        <v>6</v>
      </c>
      <c r="I17" s="257">
        <v>405</v>
      </c>
      <c r="J17" s="34">
        <f t="shared" ref="J17:J24" si="12">IF(I17=0, "NA", H17/I17)</f>
        <v>1.4814814814814815E-2</v>
      </c>
      <c r="K17" s="229">
        <v>1</v>
      </c>
      <c r="L17" s="257">
        <v>53</v>
      </c>
      <c r="M17" s="34">
        <f t="shared" si="2"/>
        <v>1.8867924528301886E-2</v>
      </c>
      <c r="N17" s="229">
        <v>2</v>
      </c>
      <c r="O17" s="257">
        <v>17</v>
      </c>
      <c r="P17" s="34">
        <f t="shared" si="10"/>
        <v>0.11764705882352941</v>
      </c>
      <c r="Q17" s="229">
        <v>4</v>
      </c>
      <c r="R17" s="257">
        <v>68</v>
      </c>
      <c r="S17" s="34">
        <f t="shared" si="8"/>
        <v>5.8823529411764705E-2</v>
      </c>
      <c r="T17" s="229">
        <f t="shared" si="11"/>
        <v>109</v>
      </c>
      <c r="U17" s="257">
        <f t="shared" si="4"/>
        <v>5915</v>
      </c>
      <c r="V17" s="34">
        <f t="shared" si="3"/>
        <v>1.8427726120033811E-2</v>
      </c>
    </row>
    <row r="18" spans="1:26">
      <c r="A18" s="38">
        <v>2010</v>
      </c>
      <c r="B18" s="229">
        <v>32</v>
      </c>
      <c r="C18" s="257">
        <v>2940</v>
      </c>
      <c r="D18" s="34">
        <f t="shared" si="0"/>
        <v>1.0884353741496598E-2</v>
      </c>
      <c r="E18" s="229">
        <v>24</v>
      </c>
      <c r="F18" s="257">
        <v>2438</v>
      </c>
      <c r="G18" s="34">
        <f t="shared" si="1"/>
        <v>9.8441345365053324E-3</v>
      </c>
      <c r="H18" s="229">
        <v>5</v>
      </c>
      <c r="I18" s="257">
        <v>361</v>
      </c>
      <c r="J18" s="34">
        <f t="shared" si="12"/>
        <v>1.3850415512465374E-2</v>
      </c>
      <c r="K18" s="229">
        <v>4</v>
      </c>
      <c r="L18" s="257">
        <v>152</v>
      </c>
      <c r="M18" s="34">
        <f t="shared" si="2"/>
        <v>2.6315789473684209E-2</v>
      </c>
      <c r="N18" s="229">
        <v>0</v>
      </c>
      <c r="O18" s="257">
        <v>24</v>
      </c>
      <c r="P18" s="34">
        <f t="shared" si="10"/>
        <v>0</v>
      </c>
      <c r="Q18" s="229">
        <v>0</v>
      </c>
      <c r="R18" s="257">
        <v>74</v>
      </c>
      <c r="S18" s="34">
        <f t="shared" si="8"/>
        <v>0</v>
      </c>
      <c r="T18" s="229">
        <f t="shared" si="11"/>
        <v>65</v>
      </c>
      <c r="U18" s="257">
        <f t="shared" si="4"/>
        <v>5989</v>
      </c>
      <c r="V18" s="34">
        <f t="shared" si="3"/>
        <v>1.0853230923359493E-2</v>
      </c>
      <c r="X18" s="312" t="s">
        <v>48</v>
      </c>
    </row>
    <row r="19" spans="1:26">
      <c r="A19" s="38">
        <v>2011</v>
      </c>
      <c r="B19" s="229">
        <v>30</v>
      </c>
      <c r="C19" s="257">
        <v>2532</v>
      </c>
      <c r="D19" s="34">
        <f t="shared" si="0"/>
        <v>1.1848341232227487E-2</v>
      </c>
      <c r="E19" s="229">
        <v>26</v>
      </c>
      <c r="F19" s="257">
        <v>2352</v>
      </c>
      <c r="G19" s="34">
        <f t="shared" si="1"/>
        <v>1.1054421768707483E-2</v>
      </c>
      <c r="H19" s="229">
        <v>1</v>
      </c>
      <c r="I19" s="257">
        <v>451</v>
      </c>
      <c r="J19" s="34">
        <f t="shared" si="12"/>
        <v>2.2172949002217295E-3</v>
      </c>
      <c r="K19" s="229">
        <v>0</v>
      </c>
      <c r="L19" s="257">
        <v>97</v>
      </c>
      <c r="M19" s="34">
        <f t="shared" si="2"/>
        <v>0</v>
      </c>
      <c r="N19" s="229">
        <v>0</v>
      </c>
      <c r="O19" s="257">
        <v>34</v>
      </c>
      <c r="P19" s="34">
        <f t="shared" si="10"/>
        <v>0</v>
      </c>
      <c r="Q19" s="229">
        <v>10</v>
      </c>
      <c r="R19" s="257">
        <v>316</v>
      </c>
      <c r="S19" s="34">
        <f t="shared" si="8"/>
        <v>3.1645569620253167E-2</v>
      </c>
      <c r="T19" s="229">
        <f t="shared" si="11"/>
        <v>67</v>
      </c>
      <c r="U19" s="257">
        <f t="shared" si="4"/>
        <v>5782</v>
      </c>
      <c r="V19" s="34">
        <f t="shared" si="3"/>
        <v>1.1587685921826357E-2</v>
      </c>
    </row>
    <row r="20" spans="1:26">
      <c r="A20" s="38">
        <v>2012</v>
      </c>
      <c r="B20" s="229">
        <v>25</v>
      </c>
      <c r="C20" s="257">
        <v>3083</v>
      </c>
      <c r="D20" s="34">
        <f t="shared" si="0"/>
        <v>8.108984755108661E-3</v>
      </c>
      <c r="E20" s="229">
        <v>13</v>
      </c>
      <c r="F20" s="257">
        <v>2152</v>
      </c>
      <c r="G20" s="34">
        <f t="shared" si="1"/>
        <v>6.0408921933085506E-3</v>
      </c>
      <c r="H20" s="229">
        <v>3</v>
      </c>
      <c r="I20" s="257">
        <v>295</v>
      </c>
      <c r="J20" s="34">
        <f t="shared" si="12"/>
        <v>1.0169491525423728E-2</v>
      </c>
      <c r="K20" s="229">
        <v>2</v>
      </c>
      <c r="L20" s="257">
        <v>137</v>
      </c>
      <c r="M20" s="34">
        <f t="shared" si="2"/>
        <v>1.4598540145985401E-2</v>
      </c>
      <c r="N20" s="229">
        <v>2</v>
      </c>
      <c r="O20" s="257">
        <v>63</v>
      </c>
      <c r="P20" s="34">
        <f t="shared" si="10"/>
        <v>3.1746031746031744E-2</v>
      </c>
      <c r="Q20" s="229">
        <v>1</v>
      </c>
      <c r="R20" s="257">
        <v>216</v>
      </c>
      <c r="S20" s="34">
        <f t="shared" si="8"/>
        <v>4.6296296296296294E-3</v>
      </c>
      <c r="T20" s="229">
        <f t="shared" si="11"/>
        <v>46</v>
      </c>
      <c r="U20" s="257">
        <f t="shared" si="4"/>
        <v>5946</v>
      </c>
      <c r="V20" s="34">
        <f t="shared" si="3"/>
        <v>7.7362933064244873E-3</v>
      </c>
    </row>
    <row r="21" spans="1:26">
      <c r="A21" s="38">
        <v>2013</v>
      </c>
      <c r="B21" s="229">
        <v>22</v>
      </c>
      <c r="C21" s="257">
        <v>2369</v>
      </c>
      <c r="D21" s="34">
        <f>IF(C21=0, "NA", B21/C21)</f>
        <v>9.2866188265090764E-3</v>
      </c>
      <c r="E21" s="229">
        <v>7</v>
      </c>
      <c r="F21" s="257">
        <v>1481</v>
      </c>
      <c r="G21" s="34">
        <f>IF(F21=0, "NA", E21/F21)</f>
        <v>4.7265361242403783E-3</v>
      </c>
      <c r="H21" s="229">
        <v>3</v>
      </c>
      <c r="I21" s="257">
        <v>191</v>
      </c>
      <c r="J21" s="34">
        <f t="shared" si="12"/>
        <v>1.5706806282722512E-2</v>
      </c>
      <c r="K21" s="229">
        <v>2</v>
      </c>
      <c r="L21" s="257">
        <v>110</v>
      </c>
      <c r="M21" s="34">
        <f>IF(L21=0, "NA", K21/L21)</f>
        <v>1.8181818181818181E-2</v>
      </c>
      <c r="N21" s="229">
        <v>0</v>
      </c>
      <c r="O21" s="257">
        <v>23</v>
      </c>
      <c r="P21" s="34">
        <f t="shared" si="10"/>
        <v>0</v>
      </c>
      <c r="Q21" s="229">
        <v>0</v>
      </c>
      <c r="R21" s="257">
        <v>113</v>
      </c>
      <c r="S21" s="34">
        <f t="shared" si="8"/>
        <v>0</v>
      </c>
      <c r="T21" s="229">
        <f t="shared" si="11"/>
        <v>34</v>
      </c>
      <c r="U21" s="257">
        <f t="shared" si="4"/>
        <v>4287</v>
      </c>
      <c r="V21" s="34">
        <f>IF(U21=0, "NA", T21/U21)</f>
        <v>7.9309540471191979E-3</v>
      </c>
    </row>
    <row r="22" spans="1:26">
      <c r="A22" s="38">
        <v>2014</v>
      </c>
      <c r="B22" s="229">
        <v>11</v>
      </c>
      <c r="C22" s="257">
        <v>1562</v>
      </c>
      <c r="D22" s="34">
        <f>IF(C22=0, "NA", B22/C22)</f>
        <v>7.0422535211267607E-3</v>
      </c>
      <c r="E22" s="229">
        <v>7</v>
      </c>
      <c r="F22" s="257">
        <v>1270</v>
      </c>
      <c r="G22" s="34">
        <f>IF(F22=0, "NA", E22/F22)</f>
        <v>5.5118110236220472E-3</v>
      </c>
      <c r="H22" s="229">
        <v>1</v>
      </c>
      <c r="I22" s="257">
        <v>199</v>
      </c>
      <c r="J22" s="34">
        <f t="shared" si="12"/>
        <v>5.0251256281407036E-3</v>
      </c>
      <c r="K22" s="229">
        <v>0</v>
      </c>
      <c r="L22" s="257">
        <v>86</v>
      </c>
      <c r="M22" s="34">
        <f>IF(L22=0, "NA", K22/L22)</f>
        <v>0</v>
      </c>
      <c r="N22" s="229">
        <v>1</v>
      </c>
      <c r="O22" s="257">
        <v>84</v>
      </c>
      <c r="P22" s="34">
        <f t="shared" si="10"/>
        <v>1.1904761904761904E-2</v>
      </c>
      <c r="Q22" s="229">
        <v>0</v>
      </c>
      <c r="R22" s="257">
        <v>91</v>
      </c>
      <c r="S22" s="34">
        <f t="shared" si="8"/>
        <v>0</v>
      </c>
      <c r="T22" s="229">
        <f t="shared" si="11"/>
        <v>20</v>
      </c>
      <c r="U22" s="257">
        <f t="shared" si="4"/>
        <v>3292</v>
      </c>
      <c r="V22" s="34">
        <f>IF(U22=0, "NA", T22/U22)</f>
        <v>6.0753341433778859E-3</v>
      </c>
    </row>
    <row r="23" spans="1:26">
      <c r="A23" s="38">
        <v>2015</v>
      </c>
      <c r="B23" s="229">
        <v>1</v>
      </c>
      <c r="C23" s="257">
        <v>549</v>
      </c>
      <c r="D23" s="34">
        <f>IF(C23=0, "NA", B23/C23)</f>
        <v>1.8214936247723133E-3</v>
      </c>
      <c r="E23" s="229">
        <v>2</v>
      </c>
      <c r="F23" s="257">
        <v>394</v>
      </c>
      <c r="G23" s="34">
        <f>IF(F23=0, "NA", E23/F23)</f>
        <v>5.076142131979695E-3</v>
      </c>
      <c r="H23" s="229">
        <v>0</v>
      </c>
      <c r="I23" s="257">
        <v>78</v>
      </c>
      <c r="J23" s="34">
        <f t="shared" si="12"/>
        <v>0</v>
      </c>
      <c r="K23" s="229">
        <v>0</v>
      </c>
      <c r="L23" s="257">
        <v>11</v>
      </c>
      <c r="M23" s="34">
        <f>IF(L23=0, "NA", K23/L23)</f>
        <v>0</v>
      </c>
      <c r="N23" s="229">
        <v>0</v>
      </c>
      <c r="O23" s="257">
        <v>10</v>
      </c>
      <c r="P23" s="34">
        <f t="shared" si="10"/>
        <v>0</v>
      </c>
      <c r="Q23" s="229">
        <v>0</v>
      </c>
      <c r="R23" s="257">
        <v>33</v>
      </c>
      <c r="S23" s="34">
        <f t="shared" si="8"/>
        <v>0</v>
      </c>
      <c r="T23" s="229">
        <f t="shared" si="11"/>
        <v>3</v>
      </c>
      <c r="U23" s="257">
        <f t="shared" si="4"/>
        <v>1075</v>
      </c>
      <c r="V23" s="34">
        <f>IF(U23=0, "NA", T23/U23)</f>
        <v>2.7906976744186047E-3</v>
      </c>
    </row>
    <row r="24" spans="1:26" ht="13.5" thickBot="1">
      <c r="A24" s="38">
        <v>2016</v>
      </c>
      <c r="B24" s="286">
        <v>1</v>
      </c>
      <c r="C24" s="295">
        <v>18</v>
      </c>
      <c r="D24" s="170">
        <f>IF(C24=0, "NA", B24/C24)</f>
        <v>5.5555555555555552E-2</v>
      </c>
      <c r="E24" s="286">
        <v>1</v>
      </c>
      <c r="F24" s="295">
        <v>23</v>
      </c>
      <c r="G24" s="170">
        <f>IF(F24=0, "NA", E24/F24)</f>
        <v>4.3478260869565216E-2</v>
      </c>
      <c r="H24" s="286">
        <v>0</v>
      </c>
      <c r="I24" s="295">
        <v>6</v>
      </c>
      <c r="J24" s="170">
        <f t="shared" si="12"/>
        <v>0</v>
      </c>
      <c r="K24" s="286"/>
      <c r="L24" s="295"/>
      <c r="M24" s="170"/>
      <c r="N24" s="286"/>
      <c r="O24" s="295"/>
      <c r="P24" s="170"/>
      <c r="Q24" s="286"/>
      <c r="R24" s="295"/>
      <c r="S24" s="170"/>
      <c r="T24" s="286">
        <f>SUM(Q24,N24,K24,H24,E24,B24,)</f>
        <v>2</v>
      </c>
      <c r="U24" s="295">
        <f>SUM(R24,O24,L24,I24,F24,C24,)</f>
        <v>47</v>
      </c>
      <c r="V24" s="170">
        <f>IF(U24=0, "NA", T24/U24)</f>
        <v>4.2553191489361701E-2</v>
      </c>
    </row>
    <row r="25" spans="1:26" ht="13.5" thickBot="1">
      <c r="A25" s="285" t="s">
        <v>7</v>
      </c>
      <c r="B25" s="115">
        <f>SUM(B9:B24)</f>
        <v>2524</v>
      </c>
      <c r="C25" s="169">
        <f>SUM(C9:C24)</f>
        <v>74339</v>
      </c>
      <c r="D25" s="42">
        <f>B25/C25</f>
        <v>3.3952568638265242E-2</v>
      </c>
      <c r="E25" s="115">
        <f>SUM(E9:E24)</f>
        <v>1855</v>
      </c>
      <c r="F25" s="169">
        <f>SUM(F9:F24)</f>
        <v>62068</v>
      </c>
      <c r="G25" s="42">
        <f>E25/F25</f>
        <v>2.9886576013404654E-2</v>
      </c>
      <c r="H25" s="115">
        <f>SUM(H9:H24)</f>
        <v>36</v>
      </c>
      <c r="I25" s="169">
        <f>SUM(I9:I24)</f>
        <v>2609</v>
      </c>
      <c r="J25" s="42">
        <f>H25/I25</f>
        <v>1.3798390187811422E-2</v>
      </c>
      <c r="K25" s="115">
        <f>SUM(K9:K24)</f>
        <v>17</v>
      </c>
      <c r="L25" s="169">
        <f>SUM(L9:L24)</f>
        <v>736</v>
      </c>
      <c r="M25" s="42">
        <f>K25/L25</f>
        <v>2.309782608695652E-2</v>
      </c>
      <c r="N25" s="115">
        <f>SUM(N9:N24)</f>
        <v>6</v>
      </c>
      <c r="O25" s="169">
        <f>SUM(O9:O24)</f>
        <v>267</v>
      </c>
      <c r="P25" s="42">
        <f>N25/O25</f>
        <v>2.247191011235955E-2</v>
      </c>
      <c r="Q25" s="115">
        <f>SUM(Q9:Q24)</f>
        <v>45</v>
      </c>
      <c r="R25" s="169">
        <f>SUM(R9:R24)</f>
        <v>1336</v>
      </c>
      <c r="S25" s="42">
        <f>Q25/R25</f>
        <v>3.3682634730538924E-2</v>
      </c>
      <c r="T25" s="115">
        <f>SUM(T9:T24)</f>
        <v>4483</v>
      </c>
      <c r="U25" s="169">
        <f>SUM(U9:U24)</f>
        <v>141355</v>
      </c>
      <c r="V25" s="42">
        <f>T25/U25</f>
        <v>3.1714477733366345E-2</v>
      </c>
    </row>
    <row r="26" spans="1:26" s="237" customFormat="1">
      <c r="A26" s="222"/>
      <c r="B26" s="250"/>
      <c r="C26" s="250"/>
      <c r="D26" s="255"/>
      <c r="E26" s="250"/>
      <c r="F26" s="250"/>
      <c r="G26" s="255"/>
      <c r="H26" s="250"/>
      <c r="I26" s="250"/>
      <c r="J26" s="255"/>
      <c r="K26" s="250"/>
      <c r="L26" s="250"/>
      <c r="M26" s="255"/>
      <c r="N26" s="250"/>
      <c r="O26" s="250"/>
      <c r="P26" s="255"/>
      <c r="Q26" s="250"/>
      <c r="R26" s="250"/>
      <c r="S26" s="255"/>
      <c r="T26" s="250"/>
      <c r="U26" s="250"/>
      <c r="V26" s="255"/>
      <c r="W26" s="250"/>
      <c r="X26" s="250"/>
    </row>
    <row r="27" spans="1:26">
      <c r="A27" s="221"/>
    </row>
    <row r="28" spans="1:26">
      <c r="A28" s="221"/>
      <c r="R28" s="237"/>
      <c r="S28" s="237"/>
      <c r="T28" s="457"/>
      <c r="U28" s="237"/>
      <c r="V28" s="237"/>
      <c r="W28" s="237"/>
      <c r="X28" s="237"/>
      <c r="Y28" s="237"/>
      <c r="Z28" s="237"/>
    </row>
    <row r="29" spans="1:26">
      <c r="A29" s="181"/>
      <c r="R29" s="402"/>
      <c r="S29" s="402"/>
      <c r="T29" s="402"/>
      <c r="U29" s="506"/>
      <c r="V29" s="506"/>
      <c r="W29" s="507"/>
      <c r="X29" s="402"/>
      <c r="Y29" s="402"/>
      <c r="Z29" s="237"/>
    </row>
    <row r="30" spans="1:26">
      <c r="P30" s="237"/>
      <c r="Q30" s="310"/>
      <c r="R30" s="401"/>
      <c r="S30" s="401"/>
      <c r="T30" s="401"/>
      <c r="U30" s="508"/>
      <c r="V30" s="509"/>
      <c r="W30" s="510"/>
      <c r="X30" s="403"/>
      <c r="Y30" s="403"/>
      <c r="Z30" s="237"/>
    </row>
    <row r="31" spans="1:26">
      <c r="P31" s="339"/>
      <c r="Q31" s="339"/>
      <c r="R31" s="401"/>
      <c r="S31" s="401"/>
      <c r="T31" s="401"/>
      <c r="U31" s="508"/>
      <c r="V31" s="508"/>
      <c r="W31" s="511"/>
      <c r="X31" s="403"/>
      <c r="Y31" s="403"/>
      <c r="Z31" s="237"/>
    </row>
    <row r="32" spans="1:26">
      <c r="P32" s="338"/>
      <c r="Q32" s="340"/>
      <c r="R32" s="401"/>
      <c r="S32" s="401"/>
      <c r="T32" s="401"/>
      <c r="U32" s="508"/>
      <c r="V32" s="508"/>
      <c r="W32" s="403"/>
      <c r="X32" s="403"/>
      <c r="Y32" s="403"/>
      <c r="Z32" s="237"/>
    </row>
    <row r="33" spans="16:26">
      <c r="P33" s="338"/>
      <c r="Q33" s="340"/>
      <c r="R33" s="401"/>
      <c r="S33" s="401"/>
      <c r="T33" s="401"/>
      <c r="U33" s="403"/>
      <c r="V33" s="401"/>
      <c r="W33" s="403"/>
      <c r="X33" s="403"/>
      <c r="Y33" s="403"/>
      <c r="Z33" s="237"/>
    </row>
    <row r="34" spans="16:26">
      <c r="P34" s="338"/>
      <c r="Q34" s="340"/>
      <c r="R34" s="401"/>
      <c r="S34" s="401"/>
      <c r="T34" s="401"/>
      <c r="U34" s="403"/>
      <c r="V34" s="403"/>
      <c r="W34" s="403"/>
      <c r="X34" s="403"/>
      <c r="Y34" s="403"/>
      <c r="Z34" s="237"/>
    </row>
    <row r="35" spans="16:26">
      <c r="P35" s="338"/>
      <c r="Q35" s="340"/>
      <c r="R35" s="401"/>
      <c r="S35" s="401"/>
      <c r="T35" s="401"/>
      <c r="U35" s="403"/>
      <c r="V35" s="403"/>
      <c r="W35" s="403"/>
      <c r="X35" s="403"/>
      <c r="Y35" s="403"/>
      <c r="Z35" s="237"/>
    </row>
    <row r="36" spans="16:26">
      <c r="P36" s="338"/>
      <c r="Q36" s="340"/>
      <c r="R36" s="401"/>
      <c r="S36" s="401"/>
      <c r="T36" s="401"/>
      <c r="U36" s="403"/>
      <c r="V36" s="403"/>
      <c r="W36" s="403"/>
      <c r="X36" s="403"/>
      <c r="Y36" s="403"/>
      <c r="Z36" s="237"/>
    </row>
    <row r="37" spans="16:26">
      <c r="P37" s="338"/>
      <c r="Q37" s="340"/>
      <c r="R37" s="401"/>
      <c r="S37" s="401"/>
      <c r="T37" s="401"/>
      <c r="U37" s="403"/>
      <c r="V37" s="403"/>
      <c r="W37" s="403"/>
      <c r="X37" s="401"/>
      <c r="Y37" s="403"/>
      <c r="Z37" s="237"/>
    </row>
    <row r="38" spans="16:26">
      <c r="P38" s="338"/>
      <c r="Q38" s="340"/>
      <c r="R38" s="401"/>
      <c r="S38" s="401"/>
      <c r="T38" s="401"/>
      <c r="U38" s="401"/>
      <c r="V38" s="403"/>
      <c r="W38" s="401"/>
      <c r="X38" s="401"/>
      <c r="Y38" s="403"/>
      <c r="Z38" s="237"/>
    </row>
    <row r="39" spans="16:26">
      <c r="P39" s="338"/>
      <c r="Q39" s="338"/>
      <c r="R39" s="401"/>
      <c r="S39" s="401"/>
      <c r="T39" s="401"/>
      <c r="U39" s="401"/>
      <c r="V39" s="401"/>
      <c r="W39" s="401"/>
      <c r="X39" s="401"/>
      <c r="Y39" s="403"/>
      <c r="Z39" s="237"/>
    </row>
    <row r="40" spans="16:26">
      <c r="P40" s="338"/>
      <c r="Q40" s="340"/>
      <c r="R40" s="401"/>
      <c r="S40" s="401"/>
      <c r="T40" s="401"/>
      <c r="U40" s="401"/>
      <c r="V40" s="403"/>
      <c r="W40" s="403"/>
      <c r="X40" s="401"/>
      <c r="Y40" s="403"/>
      <c r="Z40" s="237"/>
    </row>
    <row r="41" spans="16:26">
      <c r="P41" s="338"/>
      <c r="Q41" s="338"/>
      <c r="R41" s="401"/>
      <c r="S41" s="401"/>
      <c r="T41" s="401"/>
      <c r="U41" s="401"/>
      <c r="V41" s="401"/>
      <c r="W41" s="403"/>
      <c r="X41" s="401"/>
      <c r="Y41" s="403"/>
      <c r="Z41" s="237"/>
    </row>
    <row r="42" spans="16:26">
      <c r="P42" s="338"/>
      <c r="Q42" s="340"/>
      <c r="R42" s="401"/>
      <c r="S42" s="401"/>
      <c r="T42" s="401"/>
      <c r="U42" s="401"/>
      <c r="V42" s="403"/>
      <c r="W42" s="403"/>
      <c r="X42" s="401"/>
      <c r="Y42" s="403"/>
      <c r="Z42" s="237"/>
    </row>
    <row r="43" spans="16:26">
      <c r="P43" s="338"/>
      <c r="Q43" s="340"/>
      <c r="R43" s="401"/>
      <c r="S43" s="401"/>
      <c r="T43" s="401"/>
      <c r="U43" s="401"/>
      <c r="V43" s="403"/>
      <c r="W43" s="403"/>
      <c r="X43" s="401"/>
      <c r="Y43" s="403"/>
      <c r="Z43" s="237"/>
    </row>
    <row r="44" spans="16:26">
      <c r="P44" s="338"/>
      <c r="Q44" s="338"/>
      <c r="R44" s="401"/>
      <c r="S44" s="401"/>
      <c r="T44" s="403"/>
      <c r="U44" s="403"/>
      <c r="V44" s="403"/>
      <c r="W44" s="403"/>
      <c r="X44" s="401"/>
      <c r="Y44" s="403"/>
      <c r="Z44" s="237"/>
    </row>
    <row r="45" spans="16:26">
      <c r="P45" s="338"/>
      <c r="Q45" s="338"/>
      <c r="R45" s="340"/>
      <c r="S45" s="340"/>
      <c r="T45" s="338"/>
      <c r="U45" s="338"/>
      <c r="V45" s="338"/>
      <c r="W45" s="340"/>
      <c r="X45" s="237"/>
      <c r="Y45" s="237"/>
      <c r="Z45" s="237"/>
    </row>
    <row r="46" spans="16:26">
      <c r="P46" s="338"/>
      <c r="Q46" s="340"/>
      <c r="R46" s="402"/>
      <c r="S46" s="402"/>
      <c r="T46" s="402"/>
      <c r="U46" s="402"/>
      <c r="V46" s="402"/>
      <c r="W46" s="402"/>
      <c r="X46" s="402"/>
      <c r="Y46" s="402"/>
      <c r="Z46" s="237"/>
    </row>
    <row r="47" spans="16:26">
      <c r="P47" s="237"/>
      <c r="Q47" s="237"/>
      <c r="R47" s="401"/>
      <c r="S47" s="401"/>
      <c r="T47" s="401"/>
      <c r="U47" s="403"/>
      <c r="V47" s="401"/>
      <c r="W47" s="401"/>
      <c r="X47" s="403"/>
      <c r="Y47" s="403"/>
      <c r="Z47" s="237"/>
    </row>
    <row r="48" spans="16:26">
      <c r="P48" s="237"/>
      <c r="Q48" s="237"/>
      <c r="R48" s="401"/>
      <c r="S48" s="401"/>
      <c r="T48" s="401"/>
      <c r="U48" s="403"/>
      <c r="V48" s="401"/>
      <c r="W48" s="401"/>
      <c r="X48" s="403"/>
      <c r="Y48" s="403"/>
      <c r="Z48" s="237"/>
    </row>
    <row r="49" spans="16:26">
      <c r="P49" s="237"/>
      <c r="Q49" s="310"/>
      <c r="R49" s="401"/>
      <c r="S49" s="401"/>
      <c r="T49" s="401"/>
      <c r="U49" s="403"/>
      <c r="V49" s="401"/>
      <c r="W49" s="403"/>
      <c r="X49" s="403"/>
      <c r="Y49" s="403"/>
      <c r="Z49" s="237"/>
    </row>
    <row r="50" spans="16:26">
      <c r="P50" s="339"/>
      <c r="Q50" s="339"/>
      <c r="R50" s="401"/>
      <c r="S50" s="401"/>
      <c r="T50" s="401"/>
      <c r="U50" s="403"/>
      <c r="V50" s="401"/>
      <c r="W50" s="403"/>
      <c r="X50" s="403"/>
      <c r="Y50" s="403"/>
      <c r="Z50" s="237"/>
    </row>
    <row r="51" spans="16:26">
      <c r="P51" s="338"/>
      <c r="Q51" s="340"/>
      <c r="R51" s="401"/>
      <c r="S51" s="401"/>
      <c r="T51" s="401"/>
      <c r="U51" s="403"/>
      <c r="V51" s="401"/>
      <c r="W51" s="403"/>
      <c r="X51" s="403"/>
      <c r="Y51" s="403"/>
      <c r="Z51" s="237"/>
    </row>
    <row r="52" spans="16:26">
      <c r="P52" s="338"/>
      <c r="Q52" s="338"/>
      <c r="R52" s="401"/>
      <c r="S52" s="401"/>
      <c r="T52" s="401"/>
      <c r="U52" s="403"/>
      <c r="V52" s="401"/>
      <c r="W52" s="403"/>
      <c r="X52" s="403"/>
      <c r="Y52" s="403"/>
      <c r="Z52" s="237"/>
    </row>
    <row r="53" spans="16:26">
      <c r="P53" s="338"/>
      <c r="Q53" s="338"/>
      <c r="R53" s="401"/>
      <c r="S53" s="401"/>
      <c r="T53" s="401"/>
      <c r="U53" s="403"/>
      <c r="V53" s="401"/>
      <c r="W53" s="403"/>
      <c r="X53" s="403"/>
      <c r="Y53" s="403"/>
      <c r="Z53" s="237"/>
    </row>
    <row r="54" spans="16:26">
      <c r="P54" s="338"/>
      <c r="Q54" s="338"/>
      <c r="R54" s="401"/>
      <c r="S54" s="401"/>
      <c r="T54" s="401"/>
      <c r="U54" s="403"/>
      <c r="V54" s="401"/>
      <c r="W54" s="401"/>
      <c r="X54" s="401"/>
      <c r="Y54" s="403"/>
      <c r="Z54" s="237"/>
    </row>
    <row r="55" spans="16:26">
      <c r="P55" s="338"/>
      <c r="Q55" s="338"/>
      <c r="R55" s="401"/>
      <c r="S55" s="401"/>
      <c r="T55" s="401"/>
      <c r="U55" s="401"/>
      <c r="V55" s="401"/>
      <c r="W55" s="401"/>
      <c r="X55" s="401"/>
      <c r="Y55" s="403"/>
      <c r="Z55" s="237"/>
    </row>
    <row r="56" spans="16:26">
      <c r="P56" s="338"/>
      <c r="Q56" s="338"/>
      <c r="R56" s="401"/>
      <c r="S56" s="401"/>
      <c r="T56" s="401"/>
      <c r="U56" s="401"/>
      <c r="V56" s="401"/>
      <c r="W56" s="401"/>
      <c r="X56" s="401"/>
      <c r="Y56" s="403"/>
      <c r="Z56" s="237"/>
    </row>
    <row r="57" spans="16:26">
      <c r="P57" s="338"/>
      <c r="Q57" s="338"/>
      <c r="R57" s="401"/>
      <c r="S57" s="401"/>
      <c r="T57" s="401"/>
      <c r="U57" s="401"/>
      <c r="V57" s="401"/>
      <c r="W57" s="401"/>
      <c r="X57" s="401"/>
      <c r="Y57" s="403"/>
      <c r="Z57" s="237"/>
    </row>
    <row r="58" spans="16:26">
      <c r="P58" s="338"/>
      <c r="Q58" s="338"/>
      <c r="R58" s="401"/>
      <c r="S58" s="401"/>
      <c r="T58" s="401"/>
      <c r="U58" s="401"/>
      <c r="V58" s="401"/>
      <c r="W58" s="401"/>
      <c r="X58" s="401"/>
      <c r="Y58" s="403"/>
      <c r="Z58" s="237"/>
    </row>
    <row r="59" spans="16:26">
      <c r="P59" s="338"/>
      <c r="Q59" s="338"/>
      <c r="R59" s="401"/>
      <c r="S59" s="401"/>
      <c r="T59" s="401"/>
      <c r="U59" s="401"/>
      <c r="V59" s="401"/>
      <c r="W59" s="401"/>
      <c r="X59" s="401"/>
      <c r="Y59" s="403"/>
      <c r="Z59" s="237"/>
    </row>
    <row r="60" spans="16:26">
      <c r="P60" s="338"/>
      <c r="Q60" s="338"/>
      <c r="R60" s="401"/>
      <c r="S60" s="401"/>
      <c r="T60" s="401"/>
      <c r="U60" s="401"/>
      <c r="V60" s="401"/>
      <c r="W60" s="401"/>
      <c r="X60" s="401"/>
      <c r="Y60" s="403"/>
      <c r="Z60" s="237"/>
    </row>
    <row r="61" spans="16:26">
      <c r="P61" s="338"/>
      <c r="Q61" s="338"/>
      <c r="R61" s="401"/>
      <c r="S61" s="401"/>
      <c r="T61" s="401"/>
      <c r="U61" s="401"/>
      <c r="V61" s="401"/>
      <c r="W61" s="401"/>
      <c r="X61" s="401"/>
      <c r="Y61" s="403"/>
      <c r="Z61" s="237"/>
    </row>
    <row r="62" spans="16:26">
      <c r="P62" s="338"/>
      <c r="Q62" s="338"/>
      <c r="R62" s="401"/>
      <c r="S62" s="401"/>
      <c r="T62" s="401"/>
      <c r="U62" s="401"/>
      <c r="V62" s="401"/>
      <c r="W62" s="403"/>
      <c r="X62" s="401"/>
      <c r="Y62" s="403"/>
      <c r="Z62" s="237"/>
    </row>
    <row r="63" spans="16:26">
      <c r="P63" s="338"/>
      <c r="Q63" s="338"/>
      <c r="R63" s="338"/>
      <c r="S63" s="338"/>
      <c r="T63" s="338"/>
      <c r="U63" s="338"/>
      <c r="V63" s="338"/>
      <c r="W63" s="338"/>
      <c r="X63" s="237"/>
    </row>
    <row r="64" spans="16:26">
      <c r="P64" s="338"/>
      <c r="Q64" s="338"/>
      <c r="R64" s="338"/>
      <c r="S64" s="338"/>
      <c r="T64" s="338"/>
      <c r="U64" s="338"/>
      <c r="V64" s="338"/>
      <c r="W64" s="338"/>
      <c r="X64" s="237"/>
    </row>
    <row r="65" spans="16:24">
      <c r="P65" s="338"/>
      <c r="Q65" s="338"/>
      <c r="R65" s="340"/>
      <c r="S65" s="338"/>
      <c r="T65" s="338"/>
      <c r="V65" s="338"/>
      <c r="W65" s="338"/>
      <c r="X65" s="237"/>
    </row>
    <row r="66" spans="16:24">
      <c r="P66" s="338"/>
      <c r="Q66" s="340"/>
      <c r="R66" s="340"/>
      <c r="S66" s="340"/>
      <c r="T66" s="338"/>
      <c r="V66" s="340"/>
      <c r="W66" s="340"/>
      <c r="X66" s="237"/>
    </row>
    <row r="67" spans="16:24">
      <c r="P67" s="237"/>
      <c r="Q67" s="237"/>
      <c r="R67" s="237"/>
      <c r="S67" s="237"/>
      <c r="T67" s="237"/>
      <c r="V67" s="237"/>
      <c r="W67" s="237"/>
      <c r="X67" s="310"/>
    </row>
    <row r="68" spans="16:24">
      <c r="P68" s="237"/>
      <c r="Q68" s="237"/>
      <c r="R68" s="237"/>
      <c r="S68" s="237"/>
      <c r="T68" s="237"/>
      <c r="U68" s="237"/>
      <c r="V68" s="237"/>
      <c r="W68" s="237"/>
      <c r="X68" s="237"/>
    </row>
    <row r="69" spans="16:24">
      <c r="P69" s="237"/>
      <c r="Q69" s="237"/>
      <c r="R69" s="237"/>
      <c r="S69" s="237"/>
      <c r="T69" s="237"/>
      <c r="U69" s="237"/>
      <c r="V69" s="237"/>
      <c r="W69" s="237"/>
      <c r="X69" s="237"/>
    </row>
  </sheetData>
  <mergeCells count="9">
    <mergeCell ref="A7:A8"/>
    <mergeCell ref="B7:D7"/>
    <mergeCell ref="A4:V5"/>
    <mergeCell ref="E7:G7"/>
    <mergeCell ref="H7:J7"/>
    <mergeCell ref="T7:V7"/>
    <mergeCell ref="N7:P7"/>
    <mergeCell ref="Q7:S7"/>
    <mergeCell ref="K7:M7"/>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99"/>
  <sheetViews>
    <sheetView zoomScale="75" zoomScaleNormal="75" workbookViewId="0"/>
  </sheetViews>
  <sheetFormatPr defaultRowHeight="12.75"/>
  <cols>
    <col min="1" max="1" width="11.85546875" style="37" customWidth="1"/>
    <col min="2" max="2" width="10.42578125" style="37" bestFit="1" customWidth="1"/>
    <col min="3" max="3" width="9.140625" style="37" bestFit="1" customWidth="1"/>
    <col min="4" max="4" width="8.140625" style="37" customWidth="1"/>
    <col min="5" max="6" width="9.140625" style="37" bestFit="1" customWidth="1"/>
    <col min="7" max="7" width="8.28515625" style="37" customWidth="1"/>
    <col min="8" max="8" width="9.140625" style="37" bestFit="1" customWidth="1"/>
    <col min="9" max="9" width="8.5703125" style="37" bestFit="1" customWidth="1"/>
    <col min="10" max="10" width="8" style="37" customWidth="1"/>
    <col min="11" max="11" width="9.140625" style="37" bestFit="1" customWidth="1"/>
    <col min="12" max="12" width="8.85546875" style="37" bestFit="1" customWidth="1"/>
    <col min="13" max="13" width="8.140625" style="37" customWidth="1"/>
    <col min="14" max="14" width="9.140625" style="37" bestFit="1" customWidth="1"/>
    <col min="15" max="15" width="9" style="37" bestFit="1" customWidth="1"/>
    <col min="16" max="16" width="8.5703125" style="37" customWidth="1"/>
    <col min="17" max="18" width="9.42578125" style="37" bestFit="1" customWidth="1"/>
    <col min="19" max="19" width="8" style="37" customWidth="1"/>
    <col min="20" max="20" width="10.42578125" style="37" customWidth="1"/>
    <col min="21" max="21" width="9.85546875" style="37" customWidth="1"/>
    <col min="22" max="22" width="8.7109375" style="37" customWidth="1"/>
    <col min="23" max="16384" width="9.140625" style="37"/>
  </cols>
  <sheetData>
    <row r="1" spans="1:22" ht="26.25">
      <c r="A1" s="227" t="s">
        <v>190</v>
      </c>
    </row>
    <row r="2" spans="1:22" ht="18">
      <c r="A2" s="32" t="s">
        <v>56</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7.25" customHeight="1">
      <c r="A4" s="616" t="s">
        <v>269</v>
      </c>
      <c r="B4" s="616"/>
      <c r="C4" s="616"/>
      <c r="D4" s="616"/>
      <c r="E4" s="616"/>
      <c r="F4" s="616"/>
      <c r="G4" s="616"/>
      <c r="H4" s="616"/>
      <c r="I4" s="616"/>
      <c r="J4" s="616"/>
      <c r="K4" s="616"/>
      <c r="L4" s="616"/>
      <c r="M4" s="616"/>
      <c r="N4" s="616"/>
      <c r="O4" s="616"/>
      <c r="P4" s="616"/>
      <c r="Q4" s="616"/>
      <c r="R4" s="616"/>
    </row>
    <row r="5" spans="1:22" ht="12" customHeight="1">
      <c r="A5" s="616"/>
      <c r="B5" s="616"/>
      <c r="C5" s="616"/>
      <c r="D5" s="616"/>
      <c r="E5" s="616"/>
      <c r="F5" s="616"/>
      <c r="G5" s="616"/>
      <c r="H5" s="616"/>
      <c r="I5" s="616"/>
      <c r="J5" s="616"/>
      <c r="K5" s="616"/>
      <c r="L5" s="616"/>
      <c r="M5" s="616"/>
      <c r="N5" s="616"/>
      <c r="O5" s="616"/>
      <c r="P5" s="616"/>
      <c r="Q5" s="616"/>
      <c r="R5" s="616"/>
    </row>
    <row r="6" spans="1:22" ht="15" thickBot="1">
      <c r="A6" s="33"/>
      <c r="B6" s="33"/>
      <c r="C6" s="33"/>
      <c r="D6" s="33"/>
      <c r="E6" s="33"/>
      <c r="F6" s="33"/>
      <c r="G6" s="33"/>
      <c r="H6" s="33"/>
      <c r="I6" s="33"/>
      <c r="J6" s="33"/>
      <c r="K6" s="33"/>
      <c r="L6" s="33"/>
      <c r="M6" s="33"/>
      <c r="N6" s="33"/>
      <c r="O6" s="33"/>
      <c r="P6" s="33"/>
    </row>
    <row r="7" spans="1:22" ht="12.75" customHeight="1">
      <c r="A7" s="619" t="s">
        <v>8</v>
      </c>
      <c r="B7" s="618" t="s">
        <v>13</v>
      </c>
      <c r="C7" s="610"/>
      <c r="D7" s="611"/>
      <c r="E7" s="618" t="s">
        <v>112</v>
      </c>
      <c r="F7" s="610"/>
      <c r="G7" s="611"/>
      <c r="H7" s="618" t="s">
        <v>114</v>
      </c>
      <c r="I7" s="610"/>
      <c r="J7" s="611"/>
      <c r="K7" s="618" t="s">
        <v>111</v>
      </c>
      <c r="L7" s="610"/>
      <c r="M7" s="611"/>
      <c r="N7" s="618" t="s">
        <v>113</v>
      </c>
      <c r="O7" s="610"/>
      <c r="P7" s="611"/>
      <c r="Q7" s="618" t="s">
        <v>115</v>
      </c>
      <c r="R7" s="610"/>
      <c r="S7" s="611"/>
      <c r="T7" s="618" t="s">
        <v>7</v>
      </c>
      <c r="U7" s="610"/>
      <c r="V7" s="611"/>
    </row>
    <row r="8" spans="1:22" ht="26.25" customHeight="1" thickBot="1">
      <c r="A8" s="620"/>
      <c r="B8" s="311" t="s">
        <v>16</v>
      </c>
      <c r="C8" s="234" t="s">
        <v>10</v>
      </c>
      <c r="D8" s="235" t="s">
        <v>17</v>
      </c>
      <c r="E8" s="311" t="s">
        <v>16</v>
      </c>
      <c r="F8" s="234" t="s">
        <v>10</v>
      </c>
      <c r="G8" s="235" t="s">
        <v>17</v>
      </c>
      <c r="H8" s="311" t="s">
        <v>16</v>
      </c>
      <c r="I8" s="234" t="s">
        <v>10</v>
      </c>
      <c r="J8" s="235" t="s">
        <v>17</v>
      </c>
      <c r="K8" s="311" t="s">
        <v>16</v>
      </c>
      <c r="L8" s="234" t="s">
        <v>10</v>
      </c>
      <c r="M8" s="235" t="s">
        <v>17</v>
      </c>
      <c r="N8" s="311" t="s">
        <v>16</v>
      </c>
      <c r="O8" s="234" t="s">
        <v>10</v>
      </c>
      <c r="P8" s="235" t="s">
        <v>17</v>
      </c>
      <c r="Q8" s="311" t="s">
        <v>16</v>
      </c>
      <c r="R8" s="234" t="s">
        <v>10</v>
      </c>
      <c r="S8" s="235" t="s">
        <v>17</v>
      </c>
      <c r="T8" s="311" t="s">
        <v>16</v>
      </c>
      <c r="U8" s="234" t="s">
        <v>10</v>
      </c>
      <c r="V8" s="235" t="s">
        <v>17</v>
      </c>
    </row>
    <row r="9" spans="1:22">
      <c r="A9" s="38">
        <v>2001</v>
      </c>
      <c r="B9" s="228">
        <v>8267</v>
      </c>
      <c r="C9" s="258">
        <v>8777</v>
      </c>
      <c r="D9" s="40">
        <f t="shared" ref="D9:D20" si="0">IF(C9=0, "NA", B9/C9)</f>
        <v>0.94189358550757663</v>
      </c>
      <c r="E9" s="228">
        <v>5501</v>
      </c>
      <c r="F9" s="258">
        <v>5853</v>
      </c>
      <c r="G9" s="40">
        <f t="shared" ref="G9:G20" si="1">IF(F9=0, "NA", E9/F9)</f>
        <v>0.93985990090551852</v>
      </c>
      <c r="H9" s="228"/>
      <c r="I9" s="258"/>
      <c r="J9" s="40"/>
      <c r="K9" s="228">
        <v>8</v>
      </c>
      <c r="L9" s="258">
        <v>9</v>
      </c>
      <c r="M9" s="40">
        <f t="shared" ref="M9:M20" si="2">IF(L9=0, "NA", K9/L9)</f>
        <v>0.88888888888888884</v>
      </c>
      <c r="N9" s="228"/>
      <c r="O9" s="258"/>
      <c r="P9" s="40"/>
      <c r="Q9" s="228"/>
      <c r="R9" s="258"/>
      <c r="S9" s="40"/>
      <c r="T9" s="228">
        <f>SUM(Q9,N9,K9,H9,E9,B9)</f>
        <v>13776</v>
      </c>
      <c r="U9" s="258">
        <f>SUM(R9,O9,L9,I9,F9,C9)</f>
        <v>14639</v>
      </c>
      <c r="V9" s="40">
        <f t="shared" ref="V9:V20" si="3">IF(U9=0, "NA", T9/U9)</f>
        <v>0.94104788578454812</v>
      </c>
    </row>
    <row r="10" spans="1:22">
      <c r="A10" s="38">
        <v>2002</v>
      </c>
      <c r="B10" s="229">
        <v>8450</v>
      </c>
      <c r="C10" s="257">
        <v>8917</v>
      </c>
      <c r="D10" s="34">
        <f t="shared" si="0"/>
        <v>0.9476281260513626</v>
      </c>
      <c r="E10" s="229">
        <v>6614</v>
      </c>
      <c r="F10" s="257">
        <v>6909</v>
      </c>
      <c r="G10" s="34">
        <f t="shared" si="1"/>
        <v>0.95730206976407584</v>
      </c>
      <c r="H10" s="229"/>
      <c r="I10" s="257"/>
      <c r="J10" s="34"/>
      <c r="K10" s="229">
        <v>14</v>
      </c>
      <c r="L10" s="257">
        <v>15</v>
      </c>
      <c r="M10" s="34">
        <f t="shared" si="2"/>
        <v>0.93333333333333335</v>
      </c>
      <c r="N10" s="229"/>
      <c r="O10" s="257"/>
      <c r="P10" s="34"/>
      <c r="Q10" s="229"/>
      <c r="R10" s="257"/>
      <c r="S10" s="34"/>
      <c r="T10" s="229">
        <f t="shared" ref="T10:T23" si="4">SUM(Q10,N10,K10,H10,E10,B10)</f>
        <v>15078</v>
      </c>
      <c r="U10" s="257">
        <f t="shared" ref="U10:U23" si="5">SUM(R10,O10,L10,I10,F10,C10)</f>
        <v>15841</v>
      </c>
      <c r="V10" s="34">
        <f t="shared" si="3"/>
        <v>0.95183384887317724</v>
      </c>
    </row>
    <row r="11" spans="1:22">
      <c r="A11" s="38">
        <v>2003</v>
      </c>
      <c r="B11" s="229">
        <v>8413</v>
      </c>
      <c r="C11" s="257">
        <v>8823</v>
      </c>
      <c r="D11" s="34">
        <f t="shared" si="0"/>
        <v>0.9535305451660433</v>
      </c>
      <c r="E11" s="229">
        <v>7335</v>
      </c>
      <c r="F11" s="257">
        <v>7625</v>
      </c>
      <c r="G11" s="34">
        <f t="shared" si="1"/>
        <v>0.96196721311475408</v>
      </c>
      <c r="H11" s="229"/>
      <c r="I11" s="257"/>
      <c r="J11" s="34"/>
      <c r="K11" s="229">
        <v>26</v>
      </c>
      <c r="L11" s="257">
        <v>28</v>
      </c>
      <c r="M11" s="34">
        <f t="shared" si="2"/>
        <v>0.9285714285714286</v>
      </c>
      <c r="N11" s="229"/>
      <c r="O11" s="257"/>
      <c r="P11" s="34"/>
      <c r="Q11" s="229"/>
      <c r="R11" s="257"/>
      <c r="S11" s="34"/>
      <c r="T11" s="229">
        <f t="shared" si="4"/>
        <v>15774</v>
      </c>
      <c r="U11" s="257">
        <f t="shared" si="5"/>
        <v>16476</v>
      </c>
      <c r="V11" s="34">
        <f t="shared" si="3"/>
        <v>0.95739257101238162</v>
      </c>
    </row>
    <row r="12" spans="1:22">
      <c r="A12" s="38">
        <v>2004</v>
      </c>
      <c r="B12" s="229">
        <v>7607</v>
      </c>
      <c r="C12" s="257">
        <v>7888</v>
      </c>
      <c r="D12" s="34">
        <f t="shared" si="0"/>
        <v>0.96437626774847873</v>
      </c>
      <c r="E12" s="229">
        <v>7850</v>
      </c>
      <c r="F12" s="257">
        <v>8127</v>
      </c>
      <c r="G12" s="34">
        <f t="shared" si="1"/>
        <v>0.96591608219515201</v>
      </c>
      <c r="H12" s="229"/>
      <c r="I12" s="257"/>
      <c r="J12" s="34"/>
      <c r="K12" s="229">
        <v>7</v>
      </c>
      <c r="L12" s="257">
        <v>9</v>
      </c>
      <c r="M12" s="34">
        <f t="shared" si="2"/>
        <v>0.77777777777777779</v>
      </c>
      <c r="N12" s="229"/>
      <c r="O12" s="257"/>
      <c r="P12" s="34"/>
      <c r="Q12" s="229"/>
      <c r="R12" s="257"/>
      <c r="S12" s="34"/>
      <c r="T12" s="229">
        <f t="shared" si="4"/>
        <v>15464</v>
      </c>
      <c r="U12" s="257">
        <f t="shared" si="5"/>
        <v>16024</v>
      </c>
      <c r="V12" s="34">
        <f t="shared" si="3"/>
        <v>0.96505242136794811</v>
      </c>
    </row>
    <row r="13" spans="1:22">
      <c r="A13" s="38">
        <v>2005</v>
      </c>
      <c r="B13" s="229">
        <v>7172</v>
      </c>
      <c r="C13" s="257">
        <v>7421</v>
      </c>
      <c r="D13" s="34">
        <f t="shared" si="0"/>
        <v>0.9664465705430535</v>
      </c>
      <c r="E13" s="229">
        <v>7018</v>
      </c>
      <c r="F13" s="257">
        <v>7231</v>
      </c>
      <c r="G13" s="34">
        <f t="shared" si="1"/>
        <v>0.97054349329276723</v>
      </c>
      <c r="H13" s="229"/>
      <c r="I13" s="257"/>
      <c r="J13" s="34"/>
      <c r="K13" s="229">
        <v>15</v>
      </c>
      <c r="L13" s="257">
        <v>16</v>
      </c>
      <c r="M13" s="34">
        <f t="shared" si="2"/>
        <v>0.9375</v>
      </c>
      <c r="N13" s="229">
        <v>5</v>
      </c>
      <c r="O13" s="257">
        <v>6</v>
      </c>
      <c r="P13" s="34">
        <f t="shared" ref="P13:P20" si="6">IF(O13=0, "NA", N13/O13)</f>
        <v>0.83333333333333337</v>
      </c>
      <c r="Q13" s="229"/>
      <c r="R13" s="257"/>
      <c r="S13" s="34"/>
      <c r="T13" s="229">
        <f t="shared" si="4"/>
        <v>14210</v>
      </c>
      <c r="U13" s="257">
        <f t="shared" si="5"/>
        <v>14674</v>
      </c>
      <c r="V13" s="34">
        <f t="shared" si="3"/>
        <v>0.96837944664031617</v>
      </c>
    </row>
    <row r="14" spans="1:22">
      <c r="A14" s="38">
        <v>2006</v>
      </c>
      <c r="B14" s="229">
        <v>6298</v>
      </c>
      <c r="C14" s="257">
        <v>6493</v>
      </c>
      <c r="D14" s="34">
        <f t="shared" si="0"/>
        <v>0.9699676574772832</v>
      </c>
      <c r="E14" s="229">
        <v>5566</v>
      </c>
      <c r="F14" s="257">
        <v>5705</v>
      </c>
      <c r="G14" s="34">
        <f t="shared" si="1"/>
        <v>0.97563540753724798</v>
      </c>
      <c r="H14" s="229"/>
      <c r="I14" s="257"/>
      <c r="J14" s="34"/>
      <c r="K14" s="229">
        <v>9</v>
      </c>
      <c r="L14" s="257">
        <v>9</v>
      </c>
      <c r="M14" s="34">
        <f t="shared" si="2"/>
        <v>1</v>
      </c>
      <c r="N14" s="229">
        <v>3</v>
      </c>
      <c r="O14" s="257">
        <v>3</v>
      </c>
      <c r="P14" s="34">
        <f t="shared" si="6"/>
        <v>1</v>
      </c>
      <c r="Q14" s="229"/>
      <c r="R14" s="257"/>
      <c r="S14" s="34"/>
      <c r="T14" s="229">
        <f t="shared" si="4"/>
        <v>11876</v>
      </c>
      <c r="U14" s="257">
        <f t="shared" si="5"/>
        <v>12210</v>
      </c>
      <c r="V14" s="34">
        <f t="shared" si="3"/>
        <v>0.97264537264537265</v>
      </c>
    </row>
    <row r="15" spans="1:22">
      <c r="A15" s="38">
        <v>2007</v>
      </c>
      <c r="B15" s="229">
        <v>5287</v>
      </c>
      <c r="C15" s="257">
        <v>5431</v>
      </c>
      <c r="D15" s="34">
        <f t="shared" si="0"/>
        <v>0.97348554593997427</v>
      </c>
      <c r="E15" s="229">
        <v>4543</v>
      </c>
      <c r="F15" s="257">
        <v>4657</v>
      </c>
      <c r="G15" s="34">
        <f t="shared" si="1"/>
        <v>0.9755207214945244</v>
      </c>
      <c r="H15" s="229"/>
      <c r="I15" s="257"/>
      <c r="J15" s="34"/>
      <c r="K15" s="229">
        <v>2</v>
      </c>
      <c r="L15" s="257">
        <v>3</v>
      </c>
      <c r="M15" s="34">
        <f t="shared" si="2"/>
        <v>0.66666666666666663</v>
      </c>
      <c r="N15" s="229">
        <v>2</v>
      </c>
      <c r="O15" s="257">
        <v>2</v>
      </c>
      <c r="P15" s="34">
        <f t="shared" si="6"/>
        <v>1</v>
      </c>
      <c r="Q15" s="229">
        <v>194</v>
      </c>
      <c r="R15" s="257">
        <v>215</v>
      </c>
      <c r="S15" s="34">
        <f t="shared" ref="S15:S23" si="7">IF(R15=0, "NA", Q15/R15)</f>
        <v>0.9023255813953488</v>
      </c>
      <c r="T15" s="229">
        <f t="shared" si="4"/>
        <v>10028</v>
      </c>
      <c r="U15" s="257">
        <f t="shared" si="5"/>
        <v>10308</v>
      </c>
      <c r="V15" s="34">
        <f t="shared" si="3"/>
        <v>0.97283663174233603</v>
      </c>
    </row>
    <row r="16" spans="1:22">
      <c r="A16" s="38">
        <v>2008</v>
      </c>
      <c r="B16" s="229">
        <v>4186</v>
      </c>
      <c r="C16" s="257">
        <v>4267</v>
      </c>
      <c r="D16" s="34">
        <f t="shared" si="0"/>
        <v>0.98101710803843445</v>
      </c>
      <c r="E16" s="229">
        <v>3684</v>
      </c>
      <c r="F16" s="257">
        <v>3748</v>
      </c>
      <c r="G16" s="34">
        <f t="shared" si="1"/>
        <v>0.98292422625400211</v>
      </c>
      <c r="H16" s="229">
        <v>606</v>
      </c>
      <c r="I16" s="257">
        <v>623</v>
      </c>
      <c r="J16" s="34">
        <f t="shared" ref="J16:J24" si="8">IF(I16=0, "NA", H16/I16)</f>
        <v>0.9727126805778491</v>
      </c>
      <c r="K16" s="229">
        <v>1</v>
      </c>
      <c r="L16" s="257">
        <v>1</v>
      </c>
      <c r="M16" s="34">
        <f t="shared" si="2"/>
        <v>1</v>
      </c>
      <c r="N16" s="229">
        <v>1</v>
      </c>
      <c r="O16" s="257">
        <v>1</v>
      </c>
      <c r="P16" s="34">
        <f t="shared" si="6"/>
        <v>1</v>
      </c>
      <c r="Q16" s="229">
        <v>201</v>
      </c>
      <c r="R16" s="257">
        <v>210</v>
      </c>
      <c r="S16" s="34">
        <f t="shared" si="7"/>
        <v>0.95714285714285718</v>
      </c>
      <c r="T16" s="229">
        <f t="shared" si="4"/>
        <v>8679</v>
      </c>
      <c r="U16" s="257">
        <f t="shared" si="5"/>
        <v>8850</v>
      </c>
      <c r="V16" s="34">
        <f t="shared" si="3"/>
        <v>0.98067796610169489</v>
      </c>
    </row>
    <row r="17" spans="1:26">
      <c r="A17" s="38">
        <v>2009</v>
      </c>
      <c r="B17" s="229">
        <v>3204</v>
      </c>
      <c r="C17" s="257">
        <v>3269</v>
      </c>
      <c r="D17" s="34">
        <f t="shared" si="0"/>
        <v>0.98011624349954118</v>
      </c>
      <c r="E17" s="229">
        <v>2072</v>
      </c>
      <c r="F17" s="257">
        <v>2103</v>
      </c>
      <c r="G17" s="34">
        <f t="shared" si="1"/>
        <v>0.9852591535901094</v>
      </c>
      <c r="H17" s="229">
        <v>399</v>
      </c>
      <c r="I17" s="257">
        <v>405</v>
      </c>
      <c r="J17" s="34">
        <f t="shared" si="8"/>
        <v>0.98518518518518516</v>
      </c>
      <c r="K17" s="229">
        <v>52</v>
      </c>
      <c r="L17" s="257">
        <v>53</v>
      </c>
      <c r="M17" s="34">
        <f t="shared" si="2"/>
        <v>0.98113207547169812</v>
      </c>
      <c r="N17" s="229">
        <v>15</v>
      </c>
      <c r="O17" s="257">
        <v>17</v>
      </c>
      <c r="P17" s="34">
        <f t="shared" si="6"/>
        <v>0.88235294117647056</v>
      </c>
      <c r="Q17" s="229">
        <v>64</v>
      </c>
      <c r="R17" s="257">
        <v>68</v>
      </c>
      <c r="S17" s="34">
        <f t="shared" si="7"/>
        <v>0.94117647058823528</v>
      </c>
      <c r="T17" s="229">
        <f t="shared" si="4"/>
        <v>5806</v>
      </c>
      <c r="U17" s="257">
        <f t="shared" si="5"/>
        <v>5915</v>
      </c>
      <c r="V17" s="34">
        <f t="shared" si="3"/>
        <v>0.98157227387996615</v>
      </c>
    </row>
    <row r="18" spans="1:26">
      <c r="A18" s="38">
        <v>2010</v>
      </c>
      <c r="B18" s="229">
        <v>2908</v>
      </c>
      <c r="C18" s="257">
        <v>2940</v>
      </c>
      <c r="D18" s="34">
        <f t="shared" si="0"/>
        <v>0.98911564625850346</v>
      </c>
      <c r="E18" s="229">
        <v>2414</v>
      </c>
      <c r="F18" s="257">
        <v>2438</v>
      </c>
      <c r="G18" s="34">
        <f t="shared" si="1"/>
        <v>0.99015586546349466</v>
      </c>
      <c r="H18" s="229">
        <v>356</v>
      </c>
      <c r="I18" s="257">
        <v>361</v>
      </c>
      <c r="J18" s="34">
        <f t="shared" si="8"/>
        <v>0.98614958448753465</v>
      </c>
      <c r="K18" s="229">
        <v>148</v>
      </c>
      <c r="L18" s="257">
        <v>152</v>
      </c>
      <c r="M18" s="34">
        <f t="shared" si="2"/>
        <v>0.97368421052631582</v>
      </c>
      <c r="N18" s="229">
        <v>24</v>
      </c>
      <c r="O18" s="257">
        <v>24</v>
      </c>
      <c r="P18" s="34">
        <f t="shared" si="6"/>
        <v>1</v>
      </c>
      <c r="Q18" s="229">
        <v>74</v>
      </c>
      <c r="R18" s="257">
        <v>74</v>
      </c>
      <c r="S18" s="34">
        <f t="shared" si="7"/>
        <v>1</v>
      </c>
      <c r="T18" s="229">
        <f t="shared" si="4"/>
        <v>5924</v>
      </c>
      <c r="U18" s="257">
        <f t="shared" si="5"/>
        <v>5989</v>
      </c>
      <c r="V18" s="34">
        <f t="shared" si="3"/>
        <v>0.98914676907664045</v>
      </c>
    </row>
    <row r="19" spans="1:26">
      <c r="A19" s="38">
        <v>2011</v>
      </c>
      <c r="B19" s="229">
        <v>2502</v>
      </c>
      <c r="C19" s="257">
        <v>2532</v>
      </c>
      <c r="D19" s="34">
        <f t="shared" si="0"/>
        <v>0.98815165876777256</v>
      </c>
      <c r="E19" s="229">
        <v>2326</v>
      </c>
      <c r="F19" s="257">
        <v>2352</v>
      </c>
      <c r="G19" s="34">
        <f t="shared" si="1"/>
        <v>0.98894557823129248</v>
      </c>
      <c r="H19" s="229">
        <v>450</v>
      </c>
      <c r="I19" s="257">
        <v>451</v>
      </c>
      <c r="J19" s="34">
        <f t="shared" si="8"/>
        <v>0.99778270509977829</v>
      </c>
      <c r="K19" s="229">
        <v>97</v>
      </c>
      <c r="L19" s="257">
        <v>97</v>
      </c>
      <c r="M19" s="34">
        <f t="shared" si="2"/>
        <v>1</v>
      </c>
      <c r="N19" s="229">
        <v>34</v>
      </c>
      <c r="O19" s="257">
        <v>34</v>
      </c>
      <c r="P19" s="34">
        <f t="shared" si="6"/>
        <v>1</v>
      </c>
      <c r="Q19" s="229">
        <v>306</v>
      </c>
      <c r="R19" s="257">
        <v>316</v>
      </c>
      <c r="S19" s="34">
        <f t="shared" si="7"/>
        <v>0.96835443037974689</v>
      </c>
      <c r="T19" s="229">
        <f t="shared" si="4"/>
        <v>5715</v>
      </c>
      <c r="U19" s="257">
        <f t="shared" si="5"/>
        <v>5782</v>
      </c>
      <c r="V19" s="34">
        <f t="shared" si="3"/>
        <v>0.98841231407817365</v>
      </c>
    </row>
    <row r="20" spans="1:26">
      <c r="A20" s="38">
        <v>2012</v>
      </c>
      <c r="B20" s="229">
        <v>3058</v>
      </c>
      <c r="C20" s="257">
        <v>3083</v>
      </c>
      <c r="D20" s="34">
        <f t="shared" si="0"/>
        <v>0.99189101524489132</v>
      </c>
      <c r="E20" s="229">
        <v>2139</v>
      </c>
      <c r="F20" s="257">
        <v>2152</v>
      </c>
      <c r="G20" s="34">
        <f t="shared" si="1"/>
        <v>0.9939591078066915</v>
      </c>
      <c r="H20" s="229">
        <v>292</v>
      </c>
      <c r="I20" s="257">
        <v>295</v>
      </c>
      <c r="J20" s="34">
        <f t="shared" si="8"/>
        <v>0.98983050847457632</v>
      </c>
      <c r="K20" s="229">
        <v>135</v>
      </c>
      <c r="L20" s="257">
        <v>137</v>
      </c>
      <c r="M20" s="34">
        <f t="shared" si="2"/>
        <v>0.98540145985401462</v>
      </c>
      <c r="N20" s="229">
        <v>61</v>
      </c>
      <c r="O20" s="257">
        <v>63</v>
      </c>
      <c r="P20" s="34">
        <f t="shared" si="6"/>
        <v>0.96825396825396826</v>
      </c>
      <c r="Q20" s="229">
        <v>215</v>
      </c>
      <c r="R20" s="257">
        <v>216</v>
      </c>
      <c r="S20" s="34">
        <f t="shared" si="7"/>
        <v>0.99537037037037035</v>
      </c>
      <c r="T20" s="229">
        <f t="shared" si="4"/>
        <v>5900</v>
      </c>
      <c r="U20" s="257">
        <f t="shared" si="5"/>
        <v>5946</v>
      </c>
      <c r="V20" s="34">
        <f t="shared" si="3"/>
        <v>0.99226370669357555</v>
      </c>
    </row>
    <row r="21" spans="1:26">
      <c r="A21" s="38">
        <v>2013</v>
      </c>
      <c r="B21" s="229">
        <v>2347</v>
      </c>
      <c r="C21" s="257">
        <v>2369</v>
      </c>
      <c r="D21" s="34">
        <f>IF(C21=0, "NA", B21/C21)</f>
        <v>0.99071338117349095</v>
      </c>
      <c r="E21" s="229">
        <v>1474</v>
      </c>
      <c r="F21" s="257">
        <v>1481</v>
      </c>
      <c r="G21" s="34">
        <f>IF(F21=0, "NA", E21/F21)</f>
        <v>0.99527346387575966</v>
      </c>
      <c r="H21" s="229">
        <v>188</v>
      </c>
      <c r="I21" s="257">
        <v>191</v>
      </c>
      <c r="J21" s="34">
        <f t="shared" si="8"/>
        <v>0.98429319371727753</v>
      </c>
      <c r="K21" s="229">
        <v>108</v>
      </c>
      <c r="L21" s="257">
        <v>110</v>
      </c>
      <c r="M21" s="34">
        <f>IF(L21=0, "NA", K21/L21)</f>
        <v>0.98181818181818181</v>
      </c>
      <c r="N21" s="229">
        <v>23</v>
      </c>
      <c r="O21" s="257">
        <v>23</v>
      </c>
      <c r="P21" s="34">
        <f>IF(O21=0, "NA", N21/O21)</f>
        <v>1</v>
      </c>
      <c r="Q21" s="229">
        <v>113</v>
      </c>
      <c r="R21" s="257">
        <v>113</v>
      </c>
      <c r="S21" s="34">
        <f t="shared" si="7"/>
        <v>1</v>
      </c>
      <c r="T21" s="229">
        <f t="shared" si="4"/>
        <v>4253</v>
      </c>
      <c r="U21" s="257">
        <f t="shared" si="5"/>
        <v>4287</v>
      </c>
      <c r="V21" s="34">
        <f>IF(U21=0, "NA", T21/U21)</f>
        <v>0.99206904595288081</v>
      </c>
    </row>
    <row r="22" spans="1:26">
      <c r="A22" s="38">
        <v>2014</v>
      </c>
      <c r="B22" s="229">
        <v>1551</v>
      </c>
      <c r="C22" s="257">
        <v>1562</v>
      </c>
      <c r="D22" s="34">
        <f>IF(C22=0, "NA", B22/C22)</f>
        <v>0.99295774647887325</v>
      </c>
      <c r="E22" s="229">
        <v>1263</v>
      </c>
      <c r="F22" s="257">
        <v>1270</v>
      </c>
      <c r="G22" s="34">
        <f>IF(F22=0, "NA", E22/F22)</f>
        <v>0.99448818897637792</v>
      </c>
      <c r="H22" s="229">
        <v>198</v>
      </c>
      <c r="I22" s="257">
        <v>199</v>
      </c>
      <c r="J22" s="34">
        <f t="shared" si="8"/>
        <v>0.99497487437185927</v>
      </c>
      <c r="K22" s="229">
        <v>86</v>
      </c>
      <c r="L22" s="257">
        <v>86</v>
      </c>
      <c r="M22" s="34">
        <f>IF(L22=0, "NA", K22/L22)</f>
        <v>1</v>
      </c>
      <c r="N22" s="229">
        <v>83</v>
      </c>
      <c r="O22" s="257">
        <v>84</v>
      </c>
      <c r="P22" s="34">
        <f>IF(O22=0, "NA", N22/O22)</f>
        <v>0.98809523809523814</v>
      </c>
      <c r="Q22" s="229">
        <v>91</v>
      </c>
      <c r="R22" s="257">
        <v>91</v>
      </c>
      <c r="S22" s="34">
        <f t="shared" si="7"/>
        <v>1</v>
      </c>
      <c r="T22" s="229">
        <f t="shared" si="4"/>
        <v>3272</v>
      </c>
      <c r="U22" s="257">
        <f t="shared" si="5"/>
        <v>3292</v>
      </c>
      <c r="V22" s="34">
        <f>IF(U22=0, "NA", T22/U22)</f>
        <v>0.99392466585662209</v>
      </c>
    </row>
    <row r="23" spans="1:26">
      <c r="A23" s="38">
        <v>2015</v>
      </c>
      <c r="B23" s="229">
        <v>548</v>
      </c>
      <c r="C23" s="257">
        <v>549</v>
      </c>
      <c r="D23" s="34">
        <f>IF(C23=0, "NA", B23/C23)</f>
        <v>0.99817850637522765</v>
      </c>
      <c r="E23" s="229">
        <v>392</v>
      </c>
      <c r="F23" s="257">
        <v>394</v>
      </c>
      <c r="G23" s="34">
        <f>IF(F23=0, "NA", E23/F23)</f>
        <v>0.99492385786802029</v>
      </c>
      <c r="H23" s="229">
        <v>78</v>
      </c>
      <c r="I23" s="257">
        <v>78</v>
      </c>
      <c r="J23" s="34">
        <f t="shared" si="8"/>
        <v>1</v>
      </c>
      <c r="K23" s="229">
        <v>11</v>
      </c>
      <c r="L23" s="257">
        <v>11</v>
      </c>
      <c r="M23" s="34">
        <f>IF(L23=0, "NA", K23/L23)</f>
        <v>1</v>
      </c>
      <c r="N23" s="229">
        <v>10</v>
      </c>
      <c r="O23" s="257">
        <v>10</v>
      </c>
      <c r="P23" s="34">
        <f>IF(O23=0, "NA", N23/O23)</f>
        <v>1</v>
      </c>
      <c r="Q23" s="229">
        <v>33</v>
      </c>
      <c r="R23" s="257">
        <v>33</v>
      </c>
      <c r="S23" s="34">
        <f t="shared" si="7"/>
        <v>1</v>
      </c>
      <c r="T23" s="229">
        <f t="shared" si="4"/>
        <v>1072</v>
      </c>
      <c r="U23" s="257">
        <f t="shared" si="5"/>
        <v>1075</v>
      </c>
      <c r="V23" s="34">
        <f>IF(U23=0, "NA", T23/U23)</f>
        <v>0.99720930232558136</v>
      </c>
    </row>
    <row r="24" spans="1:26" ht="13.5" thickBot="1">
      <c r="A24" s="38">
        <v>2016</v>
      </c>
      <c r="B24" s="245">
        <v>17</v>
      </c>
      <c r="C24" s="259">
        <v>18</v>
      </c>
      <c r="D24" s="41">
        <f>IF(C24=0, "NA", B24/C24)</f>
        <v>0.94444444444444442</v>
      </c>
      <c r="E24" s="245">
        <v>22</v>
      </c>
      <c r="F24" s="259">
        <v>23</v>
      </c>
      <c r="G24" s="41">
        <f>IF(F24=0, "NA", E24/F24)</f>
        <v>0.95652173913043481</v>
      </c>
      <c r="H24" s="245">
        <v>6</v>
      </c>
      <c r="I24" s="259">
        <v>6</v>
      </c>
      <c r="J24" s="41">
        <f t="shared" si="8"/>
        <v>1</v>
      </c>
      <c r="K24" s="245"/>
      <c r="L24" s="259"/>
      <c r="M24" s="41"/>
      <c r="N24" s="245"/>
      <c r="O24" s="259"/>
      <c r="P24" s="41"/>
      <c r="Q24" s="245"/>
      <c r="R24" s="259"/>
      <c r="S24" s="41"/>
      <c r="T24" s="245">
        <f>SUM(Q24,N24,K24,H24,E24,B24)</f>
        <v>45</v>
      </c>
      <c r="U24" s="259">
        <f>SUM(R24,O24,L24,I24,F24,C24)</f>
        <v>47</v>
      </c>
      <c r="V24" s="41">
        <f>IF(U24=0, "NA", T24/U24)</f>
        <v>0.95744680851063835</v>
      </c>
    </row>
    <row r="25" spans="1:26" ht="13.5" thickBot="1">
      <c r="A25" s="285" t="s">
        <v>7</v>
      </c>
      <c r="B25" s="169">
        <f>SUM(B9:B24)</f>
        <v>71815</v>
      </c>
      <c r="C25" s="169">
        <f>SUM(C9:C24)</f>
        <v>74339</v>
      </c>
      <c r="D25" s="42">
        <f>B25/C25</f>
        <v>0.96604743136173477</v>
      </c>
      <c r="E25" s="169">
        <f>SUM(E9:E24)</f>
        <v>60213</v>
      </c>
      <c r="F25" s="169">
        <f>SUM(F9:F24)</f>
        <v>62068</v>
      </c>
      <c r="G25" s="42">
        <f>E25/F25</f>
        <v>0.97011342398659539</v>
      </c>
      <c r="H25" s="169">
        <f>SUM(H9:H24)</f>
        <v>2573</v>
      </c>
      <c r="I25" s="169">
        <f>SUM(I9:I24)</f>
        <v>2609</v>
      </c>
      <c r="J25" s="42">
        <f>H25/I25</f>
        <v>0.98620160981218863</v>
      </c>
      <c r="K25" s="169">
        <f>SUM(K9:K24)</f>
        <v>719</v>
      </c>
      <c r="L25" s="169">
        <f>SUM(L9:L24)</f>
        <v>736</v>
      </c>
      <c r="M25" s="42">
        <f>K25/L25</f>
        <v>0.97690217391304346</v>
      </c>
      <c r="N25" s="169">
        <f>SUM(N9:N24)</f>
        <v>261</v>
      </c>
      <c r="O25" s="169">
        <f>SUM(O9:O24)</f>
        <v>267</v>
      </c>
      <c r="P25" s="42">
        <f>N25/O25</f>
        <v>0.97752808988764039</v>
      </c>
      <c r="Q25" s="169">
        <f>SUM(Q9:Q24)</f>
        <v>1291</v>
      </c>
      <c r="R25" s="169">
        <f>SUM(R9:R24)</f>
        <v>1336</v>
      </c>
      <c r="S25" s="42">
        <f>Q25/R25</f>
        <v>0.9663173652694611</v>
      </c>
      <c r="T25" s="169">
        <f>SUM(T9:T24)</f>
        <v>136872</v>
      </c>
      <c r="U25" s="169">
        <f>SUM(U9:U24)</f>
        <v>141355</v>
      </c>
      <c r="V25" s="42">
        <f>T25/U25</f>
        <v>0.96828552226663367</v>
      </c>
      <c r="W25" s="250"/>
    </row>
    <row r="26" spans="1:26">
      <c r="T26" s="280"/>
      <c r="U26" s="280"/>
      <c r="V26" s="344"/>
    </row>
    <row r="27" spans="1:26">
      <c r="A27" s="181"/>
      <c r="Q27" s="237"/>
      <c r="R27" s="237"/>
      <c r="S27" s="237"/>
      <c r="T27" s="407"/>
      <c r="U27" s="237"/>
      <c r="V27" s="237"/>
      <c r="W27" s="237"/>
    </row>
    <row r="28" spans="1:26">
      <c r="P28" s="310"/>
      <c r="Q28" s="237"/>
      <c r="R28" s="310"/>
      <c r="S28" s="237"/>
      <c r="T28" s="237"/>
      <c r="U28" s="237"/>
      <c r="V28" s="237"/>
      <c r="W28" s="237"/>
      <c r="X28" s="237"/>
      <c r="Y28" s="237"/>
      <c r="Z28" s="237"/>
    </row>
    <row r="29" spans="1:26">
      <c r="P29" s="341"/>
      <c r="Q29" s="405"/>
      <c r="R29" s="405"/>
      <c r="S29" s="405"/>
      <c r="T29" s="405"/>
      <c r="U29" s="405"/>
      <c r="V29" s="405"/>
      <c r="W29" s="405"/>
      <c r="X29" s="405"/>
      <c r="Y29" s="341"/>
      <c r="Z29" s="237"/>
    </row>
    <row r="30" spans="1:26">
      <c r="P30" s="342"/>
      <c r="Q30" s="404"/>
      <c r="R30" s="404"/>
      <c r="S30" s="404"/>
      <c r="T30" s="406"/>
      <c r="U30" s="404"/>
      <c r="V30" s="404"/>
      <c r="W30" s="406"/>
      <c r="X30" s="406"/>
      <c r="Y30" s="343"/>
      <c r="Z30" s="237"/>
    </row>
    <row r="31" spans="1:26">
      <c r="P31" s="342"/>
      <c r="Q31" s="404"/>
      <c r="R31" s="404"/>
      <c r="S31" s="404"/>
      <c r="T31" s="406"/>
      <c r="U31" s="404"/>
      <c r="V31" s="406"/>
      <c r="W31" s="406"/>
      <c r="X31" s="406"/>
      <c r="Y31" s="343"/>
      <c r="Z31" s="237"/>
    </row>
    <row r="32" spans="1:26">
      <c r="P32" s="342"/>
      <c r="Q32" s="404"/>
      <c r="R32" s="404"/>
      <c r="S32" s="404"/>
      <c r="T32" s="406"/>
      <c r="U32" s="404"/>
      <c r="V32" s="406"/>
      <c r="W32" s="406"/>
      <c r="X32" s="406"/>
      <c r="Y32" s="343"/>
      <c r="Z32" s="237"/>
    </row>
    <row r="33" spans="16:26">
      <c r="P33" s="342"/>
      <c r="Q33" s="404"/>
      <c r="R33" s="404"/>
      <c r="S33" s="404"/>
      <c r="T33" s="406"/>
      <c r="U33" s="404"/>
      <c r="V33" s="406"/>
      <c r="W33" s="406"/>
      <c r="X33" s="406"/>
      <c r="Y33" s="343"/>
      <c r="Z33" s="237"/>
    </row>
    <row r="34" spans="16:26">
      <c r="P34" s="342"/>
      <c r="Q34" s="404"/>
      <c r="R34" s="404"/>
      <c r="S34" s="404"/>
      <c r="T34" s="406"/>
      <c r="U34" s="404"/>
      <c r="V34" s="406"/>
      <c r="W34" s="406"/>
      <c r="X34" s="406"/>
      <c r="Y34" s="343"/>
      <c r="Z34" s="237"/>
    </row>
    <row r="35" spans="16:26">
      <c r="P35" s="342"/>
      <c r="Q35" s="404"/>
      <c r="R35" s="404"/>
      <c r="S35" s="404"/>
      <c r="T35" s="406"/>
      <c r="U35" s="404"/>
      <c r="V35" s="406"/>
      <c r="W35" s="406"/>
      <c r="X35" s="406"/>
      <c r="Y35" s="343"/>
      <c r="Z35" s="237"/>
    </row>
    <row r="36" spans="16:26">
      <c r="P36" s="342"/>
      <c r="Q36" s="404"/>
      <c r="R36" s="404"/>
      <c r="S36" s="404"/>
      <c r="T36" s="406"/>
      <c r="U36" s="404"/>
      <c r="V36" s="406"/>
      <c r="W36" s="406"/>
      <c r="X36" s="406"/>
      <c r="Y36" s="343"/>
      <c r="Z36" s="237"/>
    </row>
    <row r="37" spans="16:26">
      <c r="P37" s="342"/>
      <c r="Q37" s="404"/>
      <c r="R37" s="404"/>
      <c r="S37" s="404"/>
      <c r="T37" s="406"/>
      <c r="U37" s="404"/>
      <c r="V37" s="404"/>
      <c r="W37" s="404"/>
      <c r="X37" s="406"/>
      <c r="Y37" s="343"/>
      <c r="Z37" s="237"/>
    </row>
    <row r="38" spans="16:26">
      <c r="P38" s="342"/>
      <c r="Q38" s="404"/>
      <c r="R38" s="404"/>
      <c r="S38" s="404"/>
      <c r="T38" s="404"/>
      <c r="U38" s="404"/>
      <c r="V38" s="406"/>
      <c r="W38" s="404"/>
      <c r="X38" s="406"/>
      <c r="Y38" s="343"/>
      <c r="Z38" s="237"/>
    </row>
    <row r="39" spans="16:26">
      <c r="P39" s="342"/>
      <c r="Q39" s="404"/>
      <c r="R39" s="404"/>
      <c r="S39" s="404"/>
      <c r="T39" s="404"/>
      <c r="U39" s="404"/>
      <c r="V39" s="404"/>
      <c r="W39" s="404"/>
      <c r="X39" s="406"/>
      <c r="Y39" s="342"/>
      <c r="Z39" s="237"/>
    </row>
    <row r="40" spans="16:26">
      <c r="P40" s="342"/>
      <c r="Q40" s="404"/>
      <c r="R40" s="404"/>
      <c r="S40" s="404"/>
      <c r="T40" s="404"/>
      <c r="U40" s="404"/>
      <c r="V40" s="404"/>
      <c r="W40" s="404"/>
      <c r="X40" s="406"/>
      <c r="Y40" s="342"/>
      <c r="Z40" s="237"/>
    </row>
    <row r="41" spans="16:26">
      <c r="P41" s="342"/>
      <c r="Q41" s="404"/>
      <c r="R41" s="404"/>
      <c r="S41" s="404"/>
      <c r="T41" s="404"/>
      <c r="U41" s="404"/>
      <c r="V41" s="404"/>
      <c r="W41" s="404"/>
      <c r="X41" s="406"/>
      <c r="Y41" s="342"/>
      <c r="Z41" s="237"/>
    </row>
    <row r="42" spans="16:26">
      <c r="P42" s="342"/>
      <c r="Q42" s="404"/>
      <c r="R42" s="404"/>
      <c r="S42" s="404"/>
      <c r="T42" s="404"/>
      <c r="U42" s="404"/>
      <c r="V42" s="404"/>
      <c r="W42" s="404"/>
      <c r="X42" s="406"/>
      <c r="Y42" s="342"/>
      <c r="Z42" s="237"/>
    </row>
    <row r="43" spans="16:26">
      <c r="P43" s="342"/>
      <c r="Q43" s="404"/>
      <c r="R43" s="404"/>
      <c r="S43" s="404"/>
      <c r="T43" s="404"/>
      <c r="U43" s="404"/>
      <c r="V43" s="404"/>
      <c r="W43" s="404"/>
      <c r="X43" s="406"/>
      <c r="Y43" s="342"/>
      <c r="Z43" s="237"/>
    </row>
    <row r="44" spans="16:26">
      <c r="P44" s="342"/>
      <c r="Q44" s="404"/>
      <c r="R44" s="404"/>
      <c r="S44" s="404"/>
      <c r="T44" s="404"/>
      <c r="U44" s="404"/>
      <c r="V44" s="404"/>
      <c r="W44" s="404"/>
      <c r="X44" s="406"/>
      <c r="Y44" s="342"/>
      <c r="Z44" s="237"/>
    </row>
    <row r="45" spans="16:26">
      <c r="P45" s="342"/>
      <c r="Q45" s="404"/>
      <c r="R45" s="404"/>
      <c r="S45" s="404"/>
      <c r="T45" s="404"/>
      <c r="U45" s="404"/>
      <c r="V45" s="406"/>
      <c r="W45" s="404"/>
      <c r="X45" s="406"/>
      <c r="Y45" s="343"/>
      <c r="Z45" s="237"/>
    </row>
    <row r="46" spans="16:26">
      <c r="P46" s="288"/>
      <c r="Q46" s="237"/>
      <c r="R46" s="237"/>
      <c r="S46" s="237"/>
      <c r="T46" s="237"/>
      <c r="U46" s="237"/>
      <c r="V46" s="237"/>
      <c r="W46" s="237"/>
      <c r="X46" s="237"/>
      <c r="Y46" s="237"/>
      <c r="Z46" s="237"/>
    </row>
    <row r="47" spans="16:26">
      <c r="P47" s="237"/>
      <c r="Q47" s="237"/>
      <c r="R47" s="310"/>
      <c r="S47" s="237"/>
      <c r="T47" s="237"/>
      <c r="U47" s="237"/>
      <c r="V47" s="237"/>
      <c r="W47" s="237"/>
      <c r="X47" s="237"/>
      <c r="Y47" s="237"/>
      <c r="Z47" s="237"/>
    </row>
    <row r="48" spans="16:26" ht="12.75" customHeight="1">
      <c r="P48" s="237"/>
      <c r="Q48" s="405"/>
      <c r="R48" s="405"/>
      <c r="S48" s="405"/>
      <c r="T48" s="405"/>
      <c r="U48" s="405"/>
      <c r="V48" s="405"/>
      <c r="W48" s="405"/>
      <c r="X48" s="405"/>
      <c r="Y48" s="237"/>
      <c r="Z48" s="237"/>
    </row>
    <row r="49" spans="16:26">
      <c r="P49" s="237"/>
      <c r="Q49" s="404"/>
      <c r="R49" s="404"/>
      <c r="S49" s="404"/>
      <c r="T49" s="406"/>
      <c r="U49" s="404"/>
      <c r="V49" s="404"/>
      <c r="W49" s="406"/>
      <c r="X49" s="406"/>
      <c r="Y49" s="237"/>
      <c r="Z49" s="237"/>
    </row>
    <row r="50" spans="16:26">
      <c r="P50" s="310"/>
      <c r="Q50" s="404"/>
      <c r="R50" s="404"/>
      <c r="S50" s="404"/>
      <c r="T50" s="406"/>
      <c r="U50" s="404"/>
      <c r="V50" s="404"/>
      <c r="W50" s="406"/>
      <c r="X50" s="406"/>
      <c r="Y50" s="237"/>
      <c r="Z50" s="237"/>
    </row>
    <row r="51" spans="16:26">
      <c r="P51" s="341"/>
      <c r="Q51" s="404"/>
      <c r="R51" s="404"/>
      <c r="S51" s="404"/>
      <c r="T51" s="406"/>
      <c r="U51" s="404"/>
      <c r="V51" s="406"/>
      <c r="W51" s="406"/>
      <c r="X51" s="406"/>
      <c r="Y51" s="341"/>
      <c r="Z51" s="237"/>
    </row>
    <row r="52" spans="16:26">
      <c r="P52" s="342"/>
      <c r="Q52" s="404"/>
      <c r="R52" s="404"/>
      <c r="S52" s="404"/>
      <c r="T52" s="406"/>
      <c r="U52" s="404"/>
      <c r="V52" s="406"/>
      <c r="W52" s="406"/>
      <c r="X52" s="406"/>
      <c r="Y52" s="343"/>
      <c r="Z52" s="237"/>
    </row>
    <row r="53" spans="16:26">
      <c r="P53" s="342"/>
      <c r="Q53" s="404"/>
      <c r="R53" s="404"/>
      <c r="S53" s="404"/>
      <c r="T53" s="406"/>
      <c r="U53" s="404"/>
      <c r="V53" s="406"/>
      <c r="W53" s="406"/>
      <c r="X53" s="406"/>
      <c r="Y53" s="343"/>
      <c r="Z53" s="237"/>
    </row>
    <row r="54" spans="16:26">
      <c r="P54" s="342"/>
      <c r="Q54" s="404"/>
      <c r="R54" s="404"/>
      <c r="S54" s="404"/>
      <c r="T54" s="406"/>
      <c r="U54" s="404"/>
      <c r="V54" s="406"/>
      <c r="W54" s="406"/>
      <c r="X54" s="406"/>
      <c r="Y54" s="343"/>
      <c r="Z54" s="237"/>
    </row>
    <row r="55" spans="16:26">
      <c r="P55" s="342"/>
      <c r="Q55" s="404"/>
      <c r="R55" s="404"/>
      <c r="S55" s="404"/>
      <c r="T55" s="406"/>
      <c r="U55" s="404"/>
      <c r="V55" s="406"/>
      <c r="W55" s="406"/>
      <c r="X55" s="406"/>
      <c r="Y55" s="343"/>
      <c r="Z55" s="237"/>
    </row>
    <row r="56" spans="16:26">
      <c r="P56" s="342"/>
      <c r="Q56" s="404"/>
      <c r="R56" s="404"/>
      <c r="S56" s="404"/>
      <c r="T56" s="406"/>
      <c r="U56" s="404"/>
      <c r="V56" s="404"/>
      <c r="W56" s="404"/>
      <c r="X56" s="406"/>
      <c r="Y56" s="343"/>
      <c r="Z56" s="237"/>
    </row>
    <row r="57" spans="16:26">
      <c r="P57" s="342"/>
      <c r="Q57" s="404"/>
      <c r="R57" s="404"/>
      <c r="S57" s="404"/>
      <c r="T57" s="404"/>
      <c r="U57" s="404"/>
      <c r="V57" s="404"/>
      <c r="W57" s="404"/>
      <c r="X57" s="406"/>
      <c r="Y57" s="343"/>
      <c r="Z57" s="237"/>
    </row>
    <row r="58" spans="16:26">
      <c r="P58" s="342"/>
      <c r="Q58" s="404"/>
      <c r="R58" s="404"/>
      <c r="S58" s="404"/>
      <c r="T58" s="404"/>
      <c r="U58" s="404"/>
      <c r="V58" s="404"/>
      <c r="W58" s="404"/>
      <c r="X58" s="406"/>
      <c r="Y58" s="343"/>
      <c r="Z58" s="237"/>
    </row>
    <row r="59" spans="16:26">
      <c r="P59" s="342"/>
      <c r="Q59" s="404"/>
      <c r="R59" s="404"/>
      <c r="S59" s="404"/>
      <c r="T59" s="404"/>
      <c r="U59" s="404"/>
      <c r="V59" s="404"/>
      <c r="W59" s="404"/>
      <c r="X59" s="406"/>
      <c r="Y59" s="343"/>
      <c r="Z59" s="237"/>
    </row>
    <row r="60" spans="16:26">
      <c r="P60" s="342"/>
      <c r="Q60" s="404"/>
      <c r="R60" s="404"/>
      <c r="S60" s="404"/>
      <c r="T60" s="404"/>
      <c r="U60" s="404"/>
      <c r="V60" s="404"/>
      <c r="W60" s="404"/>
      <c r="X60" s="406"/>
      <c r="Y60" s="343"/>
      <c r="Z60" s="237"/>
    </row>
    <row r="61" spans="16:26">
      <c r="P61" s="342"/>
      <c r="Q61" s="404"/>
      <c r="R61" s="404"/>
      <c r="S61" s="404"/>
      <c r="T61" s="404"/>
      <c r="U61" s="404"/>
      <c r="V61" s="404"/>
      <c r="W61" s="404"/>
      <c r="X61" s="406"/>
      <c r="Y61" s="342"/>
      <c r="Z61" s="237"/>
    </row>
    <row r="62" spans="16:26">
      <c r="P62" s="342"/>
      <c r="Q62" s="404"/>
      <c r="R62" s="404"/>
      <c r="S62" s="404"/>
      <c r="T62" s="404"/>
      <c r="U62" s="404"/>
      <c r="V62" s="404"/>
      <c r="W62" s="404"/>
      <c r="X62" s="406"/>
      <c r="Y62" s="342"/>
      <c r="Z62" s="237"/>
    </row>
    <row r="63" spans="16:26">
      <c r="P63" s="342"/>
      <c r="Q63" s="404"/>
      <c r="R63" s="404"/>
      <c r="S63" s="404"/>
      <c r="T63" s="404"/>
      <c r="U63" s="404"/>
      <c r="V63" s="404"/>
      <c r="W63" s="404"/>
      <c r="X63" s="406"/>
      <c r="Y63" s="342"/>
      <c r="Z63" s="237"/>
    </row>
    <row r="64" spans="16:26">
      <c r="P64" s="342"/>
      <c r="Q64" s="404"/>
      <c r="R64" s="404"/>
      <c r="S64" s="404"/>
      <c r="T64" s="404"/>
      <c r="U64" s="404"/>
      <c r="V64" s="406"/>
      <c r="W64" s="404"/>
      <c r="X64" s="406"/>
      <c r="Y64" s="343"/>
      <c r="Z64" s="237"/>
    </row>
    <row r="65" spans="16:26">
      <c r="P65" s="342"/>
      <c r="Q65" s="342"/>
      <c r="R65" s="342"/>
      <c r="S65" s="342"/>
      <c r="T65" s="342"/>
      <c r="U65" s="342"/>
      <c r="V65" s="342"/>
      <c r="W65" s="342"/>
      <c r="X65" s="342"/>
      <c r="Y65" s="342"/>
      <c r="Z65" s="237"/>
    </row>
    <row r="66" spans="16:26">
      <c r="P66" s="342"/>
      <c r="Q66" s="342"/>
      <c r="R66" s="343"/>
      <c r="S66" s="342"/>
      <c r="T66" s="342"/>
      <c r="U66" s="342"/>
      <c r="V66" s="342"/>
      <c r="W66" s="342"/>
      <c r="X66" s="342"/>
      <c r="Y66" s="342"/>
      <c r="Z66" s="237"/>
    </row>
    <row r="67" spans="16:26">
      <c r="P67" s="342"/>
      <c r="Q67" s="343"/>
      <c r="R67" s="343"/>
      <c r="S67" s="343"/>
      <c r="T67" s="3"/>
      <c r="U67" s="342"/>
      <c r="V67" s="343"/>
      <c r="W67" s="343"/>
      <c r="X67" s="343"/>
      <c r="Y67" s="343"/>
      <c r="Z67" s="237"/>
    </row>
    <row r="68" spans="16:26">
      <c r="P68" s="237"/>
      <c r="Q68" s="237"/>
      <c r="R68" s="237"/>
      <c r="S68" s="237"/>
      <c r="T68" s="3"/>
      <c r="U68" s="237"/>
      <c r="V68" s="237"/>
      <c r="W68" s="237"/>
      <c r="X68" s="237"/>
      <c r="Y68" s="237"/>
      <c r="Z68" s="237"/>
    </row>
    <row r="69" spans="16:26">
      <c r="P69" s="237"/>
      <c r="Q69" s="237"/>
      <c r="R69" s="237"/>
      <c r="S69" s="237"/>
      <c r="T69" s="237"/>
      <c r="U69" s="237"/>
      <c r="V69" s="237"/>
      <c r="W69" s="237"/>
      <c r="X69" s="237"/>
      <c r="Y69" s="237"/>
      <c r="Z69" s="237"/>
    </row>
    <row r="70" spans="16:26">
      <c r="P70" s="237"/>
      <c r="Q70" s="237"/>
      <c r="R70" s="287"/>
      <c r="S70" s="237"/>
      <c r="T70" s="237"/>
      <c r="U70" s="237"/>
      <c r="V70" s="237"/>
      <c r="W70" s="237"/>
      <c r="X70" s="237"/>
      <c r="Y70" s="237"/>
      <c r="Z70" s="237"/>
    </row>
    <row r="71" spans="16:26">
      <c r="P71" s="237"/>
      <c r="Q71" s="237"/>
      <c r="R71" s="288"/>
      <c r="S71" s="237"/>
      <c r="T71" s="237"/>
      <c r="U71" s="237"/>
      <c r="V71" s="237"/>
      <c r="W71" s="237"/>
      <c r="X71" s="237"/>
      <c r="Y71" s="237"/>
      <c r="Z71" s="237"/>
    </row>
    <row r="72" spans="16:26">
      <c r="P72" s="237"/>
      <c r="Q72" s="237"/>
      <c r="R72" s="288"/>
      <c r="S72" s="289"/>
      <c r="T72" s="289"/>
      <c r="U72" s="237"/>
      <c r="V72" s="237"/>
      <c r="W72" s="237"/>
      <c r="X72" s="237"/>
      <c r="Y72" s="237"/>
      <c r="Z72" s="237"/>
    </row>
    <row r="73" spans="16:26">
      <c r="P73" s="237"/>
      <c r="Q73" s="237"/>
      <c r="R73" s="288"/>
      <c r="S73" s="289"/>
      <c r="T73" s="289"/>
      <c r="U73" s="237"/>
      <c r="V73" s="237"/>
      <c r="W73" s="237"/>
      <c r="X73" s="237"/>
      <c r="Y73" s="237"/>
      <c r="Z73" s="237"/>
    </row>
    <row r="74" spans="16:26">
      <c r="P74" s="237"/>
      <c r="Q74" s="237"/>
      <c r="R74" s="288"/>
      <c r="S74" s="289"/>
      <c r="T74" s="289"/>
      <c r="U74" s="237"/>
      <c r="V74" s="237"/>
      <c r="W74" s="237"/>
      <c r="X74" s="237"/>
      <c r="Y74" s="237"/>
      <c r="Z74" s="237"/>
    </row>
    <row r="75" spans="16:26">
      <c r="P75" s="237"/>
      <c r="Q75" s="237"/>
      <c r="R75" s="288"/>
      <c r="S75" s="289"/>
      <c r="T75" s="289"/>
      <c r="U75" s="237"/>
      <c r="V75" s="237"/>
      <c r="W75" s="237"/>
      <c r="X75" s="237"/>
      <c r="Y75" s="237"/>
      <c r="Z75" s="237"/>
    </row>
    <row r="76" spans="16:26">
      <c r="P76" s="237"/>
      <c r="Q76" s="237"/>
      <c r="R76" s="288"/>
      <c r="S76" s="289"/>
      <c r="T76" s="289"/>
      <c r="U76" s="237"/>
      <c r="V76" s="237"/>
      <c r="W76" s="237"/>
      <c r="X76" s="237"/>
      <c r="Y76" s="237"/>
      <c r="Z76" s="237"/>
    </row>
    <row r="77" spans="16:26">
      <c r="P77" s="237"/>
      <c r="Q77" s="237"/>
      <c r="R77" s="288"/>
      <c r="S77" s="289"/>
      <c r="T77" s="289"/>
      <c r="U77" s="237"/>
      <c r="V77" s="237"/>
      <c r="W77" s="237"/>
      <c r="X77" s="237"/>
      <c r="Y77" s="237"/>
      <c r="Z77" s="237"/>
    </row>
    <row r="78" spans="16:26">
      <c r="P78" s="237"/>
      <c r="Q78" s="237"/>
      <c r="R78" s="288"/>
      <c r="S78" s="289"/>
      <c r="T78" s="289"/>
      <c r="U78" s="237"/>
      <c r="V78" s="237"/>
      <c r="W78" s="237"/>
      <c r="X78" s="237"/>
      <c r="Y78" s="237"/>
      <c r="Z78" s="237"/>
    </row>
    <row r="79" spans="16:26">
      <c r="P79" s="237"/>
      <c r="Q79" s="237"/>
      <c r="R79" s="288"/>
      <c r="S79" s="289"/>
      <c r="T79" s="289"/>
      <c r="U79" s="237"/>
      <c r="V79" s="237"/>
      <c r="W79" s="237"/>
      <c r="X79" s="237"/>
      <c r="Y79" s="237"/>
      <c r="Z79" s="237"/>
    </row>
    <row r="80" spans="16:26">
      <c r="P80" s="237"/>
      <c r="Q80" s="237"/>
      <c r="R80" s="288"/>
      <c r="S80" s="289"/>
      <c r="T80" s="289"/>
      <c r="U80" s="237"/>
      <c r="V80" s="237"/>
      <c r="W80" s="237"/>
      <c r="X80" s="237"/>
      <c r="Y80" s="237"/>
      <c r="Z80" s="237"/>
    </row>
    <row r="81" spans="16:26">
      <c r="P81" s="237"/>
      <c r="Q81" s="237"/>
      <c r="R81" s="237"/>
      <c r="S81" s="237"/>
      <c r="T81" s="237"/>
      <c r="U81" s="237"/>
      <c r="V81" s="237"/>
      <c r="W81" s="237"/>
      <c r="X81" s="237"/>
      <c r="Y81" s="237"/>
      <c r="Z81" s="237"/>
    </row>
    <row r="82" spans="16:26">
      <c r="P82" s="237"/>
      <c r="Q82" s="237"/>
      <c r="R82" s="237"/>
      <c r="S82" s="237"/>
      <c r="T82" s="237"/>
      <c r="U82" s="237"/>
      <c r="V82" s="237"/>
      <c r="W82" s="237"/>
      <c r="X82" s="237"/>
      <c r="Y82" s="237"/>
      <c r="Z82" s="237"/>
    </row>
    <row r="83" spans="16:26">
      <c r="P83" s="237"/>
      <c r="Q83" s="237"/>
      <c r="R83" s="237"/>
      <c r="S83" s="237"/>
      <c r="T83" s="237"/>
      <c r="U83" s="237"/>
      <c r="V83" s="237"/>
      <c r="W83" s="237"/>
      <c r="X83" s="237"/>
      <c r="Y83" s="237"/>
      <c r="Z83" s="237"/>
    </row>
    <row r="84" spans="16:26">
      <c r="P84" s="237"/>
      <c r="Q84" s="237"/>
      <c r="R84" s="237"/>
      <c r="S84" s="237"/>
      <c r="T84" s="237"/>
      <c r="U84" s="237"/>
      <c r="V84" s="237"/>
      <c r="W84" s="237"/>
      <c r="X84" s="237"/>
      <c r="Y84" s="237"/>
      <c r="Z84" s="237"/>
    </row>
    <row r="85" spans="16:26">
      <c r="P85" s="237"/>
      <c r="Q85" s="237"/>
      <c r="R85" s="237"/>
      <c r="S85" s="237"/>
      <c r="T85" s="237"/>
      <c r="U85" s="237"/>
      <c r="V85" s="237"/>
      <c r="W85" s="237"/>
      <c r="X85" s="237"/>
      <c r="Y85" s="237"/>
      <c r="Z85" s="237"/>
    </row>
    <row r="86" spans="16:26">
      <c r="P86" s="237"/>
      <c r="Q86" s="237"/>
      <c r="R86" s="237"/>
      <c r="S86" s="237"/>
      <c r="T86" s="237"/>
      <c r="U86" s="237"/>
      <c r="V86" s="237"/>
      <c r="W86" s="237"/>
      <c r="X86" s="237"/>
      <c r="Y86" s="237"/>
      <c r="Z86" s="237"/>
    </row>
    <row r="94" spans="16:26">
      <c r="W94" s="289"/>
    </row>
    <row r="95" spans="16:26">
      <c r="W95" s="288"/>
    </row>
    <row r="96" spans="16:26">
      <c r="W96" s="289"/>
    </row>
    <row r="97" spans="23:23">
      <c r="W97" s="289"/>
    </row>
    <row r="98" spans="23:23">
      <c r="W98" s="289"/>
    </row>
    <row r="99" spans="23:23">
      <c r="W99" s="289"/>
    </row>
  </sheetData>
  <mergeCells count="9">
    <mergeCell ref="A4:R5"/>
    <mergeCell ref="E7:G7"/>
    <mergeCell ref="H7:J7"/>
    <mergeCell ref="T7:V7"/>
    <mergeCell ref="N7:P7"/>
    <mergeCell ref="Q7:S7"/>
    <mergeCell ref="K7:M7"/>
    <mergeCell ref="A7:A8"/>
    <mergeCell ref="B7:D7"/>
  </mergeCells>
  <phoneticPr fontId="0" type="noConversion"/>
  <pageMargins left="0.75" right="0.75" top="1" bottom="1" header="0.5" footer="0.5"/>
  <pageSetup scale="46" orientation="portrait" r:id="rId1"/>
  <headerFooter alignWithMargins="0">
    <oddFooter>&amp;C&amp;14B-&amp;P-4</oddFooter>
  </headerFooter>
  <ignoredErrors>
    <ignoredError sqref="W25:Y25 D26:S26 W26:Y26"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100"/>
  <sheetViews>
    <sheetView zoomScale="75" zoomScaleNormal="75" workbookViewId="0"/>
  </sheetViews>
  <sheetFormatPr defaultRowHeight="12.75"/>
  <cols>
    <col min="1" max="1" width="9.85546875" style="37" customWidth="1"/>
    <col min="2" max="2" width="9.42578125" style="37" customWidth="1"/>
    <col min="3" max="3" width="8.7109375" style="37" bestFit="1" customWidth="1"/>
    <col min="4" max="4" width="8.42578125" style="37" customWidth="1"/>
    <col min="5" max="5" width="9.42578125" style="37" bestFit="1" customWidth="1"/>
    <col min="6" max="6" width="8.7109375" style="37" bestFit="1" customWidth="1"/>
    <col min="7" max="7" width="8.140625" style="37" customWidth="1"/>
    <col min="8" max="8" width="9.42578125" style="37" bestFit="1" customWidth="1"/>
    <col min="9" max="9" width="8.7109375" style="37" bestFit="1" customWidth="1"/>
    <col min="10" max="10" width="8.5703125" style="37" customWidth="1"/>
    <col min="11" max="11" width="9.42578125" style="37" bestFit="1" customWidth="1"/>
    <col min="12" max="12" width="8.7109375" style="37" bestFit="1" customWidth="1"/>
    <col min="13" max="13" width="8.28515625" style="37" customWidth="1"/>
    <col min="14" max="14" width="9.5703125" style="37" bestFit="1" customWidth="1"/>
    <col min="15" max="15" width="8.28515625" style="37" bestFit="1" customWidth="1"/>
    <col min="16" max="16" width="9.28515625" style="37" bestFit="1" customWidth="1"/>
    <col min="17" max="18" width="9" style="37" customWidth="1"/>
    <col min="19" max="19" width="7.7109375" style="37" customWidth="1"/>
    <col min="20" max="21" width="9.140625" style="37"/>
    <col min="22" max="22" width="9.42578125" style="37" customWidth="1"/>
    <col min="23" max="16384" width="9.140625" style="37"/>
  </cols>
  <sheetData>
    <row r="1" spans="1:22" ht="26.25">
      <c r="A1" s="227" t="s">
        <v>190</v>
      </c>
    </row>
    <row r="2" spans="1:22" ht="18">
      <c r="A2" s="32" t="s">
        <v>259</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row>
    <row r="4" spans="1:22" ht="15" customHeight="1">
      <c r="A4" s="616" t="s">
        <v>270</v>
      </c>
      <c r="B4" s="616"/>
      <c r="C4" s="616"/>
      <c r="D4" s="616"/>
      <c r="E4" s="616"/>
      <c r="F4" s="616"/>
      <c r="G4" s="616"/>
      <c r="H4" s="616"/>
      <c r="I4" s="616"/>
      <c r="J4" s="616"/>
      <c r="K4" s="616"/>
      <c r="L4" s="616"/>
      <c r="M4" s="616"/>
      <c r="N4" s="616"/>
      <c r="O4" s="616"/>
      <c r="P4" s="616"/>
      <c r="Q4" s="616"/>
      <c r="R4" s="616"/>
      <c r="S4" s="616"/>
      <c r="T4" s="616"/>
      <c r="U4" s="616"/>
      <c r="V4" s="616"/>
    </row>
    <row r="5" spans="1:22" ht="15" customHeight="1">
      <c r="A5" s="616"/>
      <c r="B5" s="616"/>
      <c r="C5" s="616"/>
      <c r="D5" s="616"/>
      <c r="E5" s="616"/>
      <c r="F5" s="616"/>
      <c r="G5" s="616"/>
      <c r="H5" s="616"/>
      <c r="I5" s="616"/>
      <c r="J5" s="616"/>
      <c r="K5" s="616"/>
      <c r="L5" s="616"/>
      <c r="M5" s="616"/>
      <c r="N5" s="616"/>
      <c r="O5" s="616"/>
      <c r="P5" s="616"/>
      <c r="Q5" s="616"/>
      <c r="R5" s="616"/>
      <c r="S5" s="616"/>
      <c r="T5" s="616"/>
      <c r="U5" s="616"/>
      <c r="V5" s="616"/>
    </row>
    <row r="6" spans="1:22" ht="15" thickBot="1">
      <c r="A6" s="33"/>
      <c r="B6" s="33"/>
      <c r="C6" s="33"/>
      <c r="D6" s="33"/>
      <c r="E6" s="33"/>
      <c r="F6" s="33"/>
      <c r="G6" s="33"/>
      <c r="H6" s="33"/>
      <c r="I6" s="33"/>
      <c r="J6" s="33"/>
      <c r="K6" s="33"/>
      <c r="L6" s="33"/>
      <c r="M6" s="33"/>
      <c r="N6" s="33"/>
      <c r="O6" s="33"/>
      <c r="P6" s="33"/>
    </row>
    <row r="7" spans="1:22" ht="12.75" customHeight="1">
      <c r="A7" s="600" t="s">
        <v>8</v>
      </c>
      <c r="B7" s="618" t="s">
        <v>13</v>
      </c>
      <c r="C7" s="610"/>
      <c r="D7" s="611"/>
      <c r="E7" s="618" t="s">
        <v>112</v>
      </c>
      <c r="F7" s="610"/>
      <c r="G7" s="611"/>
      <c r="H7" s="618" t="s">
        <v>114</v>
      </c>
      <c r="I7" s="610"/>
      <c r="J7" s="611"/>
      <c r="K7" s="618" t="s">
        <v>111</v>
      </c>
      <c r="L7" s="610"/>
      <c r="M7" s="611"/>
      <c r="N7" s="618" t="s">
        <v>113</v>
      </c>
      <c r="O7" s="610"/>
      <c r="P7" s="611"/>
      <c r="Q7" s="618" t="s">
        <v>115</v>
      </c>
      <c r="R7" s="610"/>
      <c r="S7" s="611"/>
      <c r="T7" s="618" t="s">
        <v>7</v>
      </c>
      <c r="U7" s="610"/>
      <c r="V7" s="611"/>
    </row>
    <row r="8" spans="1:22" s="182" customFormat="1" ht="26.25" customHeight="1" thickBot="1">
      <c r="A8" s="601"/>
      <c r="B8" s="311" t="s">
        <v>16</v>
      </c>
      <c r="C8" s="234" t="s">
        <v>10</v>
      </c>
      <c r="D8" s="235" t="s">
        <v>17</v>
      </c>
      <c r="E8" s="311" t="s">
        <v>16</v>
      </c>
      <c r="F8" s="234" t="s">
        <v>10</v>
      </c>
      <c r="G8" s="235" t="s">
        <v>17</v>
      </c>
      <c r="H8" s="311" t="s">
        <v>16</v>
      </c>
      <c r="I8" s="234" t="s">
        <v>10</v>
      </c>
      <c r="J8" s="235" t="s">
        <v>17</v>
      </c>
      <c r="K8" s="311" t="s">
        <v>16</v>
      </c>
      <c r="L8" s="234" t="s">
        <v>10</v>
      </c>
      <c r="M8" s="235" t="s">
        <v>17</v>
      </c>
      <c r="N8" s="311" t="s">
        <v>16</v>
      </c>
      <c r="O8" s="234" t="s">
        <v>10</v>
      </c>
      <c r="P8" s="235" t="s">
        <v>17</v>
      </c>
      <c r="Q8" s="311" t="s">
        <v>16</v>
      </c>
      <c r="R8" s="234" t="s">
        <v>10</v>
      </c>
      <c r="S8" s="235" t="s">
        <v>17</v>
      </c>
      <c r="T8" s="311" t="s">
        <v>16</v>
      </c>
      <c r="U8" s="234" t="s">
        <v>10</v>
      </c>
      <c r="V8" s="235" t="s">
        <v>17</v>
      </c>
    </row>
    <row r="9" spans="1:22">
      <c r="A9" s="38">
        <v>2001</v>
      </c>
      <c r="B9" s="248">
        <v>1338</v>
      </c>
      <c r="C9" s="262">
        <v>1466</v>
      </c>
      <c r="D9" s="247">
        <f t="shared" ref="D9:D20" si="0">IF(C9=0, "NA", B9/C9)</f>
        <v>0.91268758526603</v>
      </c>
      <c r="E9" s="248">
        <v>936</v>
      </c>
      <c r="F9" s="262">
        <v>1051</v>
      </c>
      <c r="G9" s="247">
        <f t="shared" ref="G9:G20" si="1">IF(F9=0, "NA", E9/F9)</f>
        <v>0.89058039961941005</v>
      </c>
      <c r="H9" s="248"/>
      <c r="I9" s="262"/>
      <c r="J9" s="247"/>
      <c r="K9" s="248">
        <v>1</v>
      </c>
      <c r="L9" s="262">
        <v>1</v>
      </c>
      <c r="M9" s="34">
        <f t="shared" ref="M9" si="2">IF(L9=0, "NA", K9/L9)</f>
        <v>1</v>
      </c>
      <c r="N9" s="248"/>
      <c r="O9" s="262"/>
      <c r="P9" s="247"/>
      <c r="Q9" s="248"/>
      <c r="R9" s="262"/>
      <c r="S9" s="247"/>
      <c r="T9" s="248">
        <f>SUM(Q9,N9,K9,H9,E9,B9)</f>
        <v>2275</v>
      </c>
      <c r="U9" s="262">
        <f>SUM(R9,O9,L9,I9,F9,C9)</f>
        <v>2518</v>
      </c>
      <c r="V9" s="247">
        <f t="shared" ref="V9:V20" si="3">IF(U9=0, "NA", T9/U9)</f>
        <v>0.90349483717235901</v>
      </c>
    </row>
    <row r="10" spans="1:22">
      <c r="A10" s="38">
        <v>2002</v>
      </c>
      <c r="B10" s="229">
        <v>1184</v>
      </c>
      <c r="C10" s="257">
        <v>1296</v>
      </c>
      <c r="D10" s="34">
        <f t="shared" si="0"/>
        <v>0.9135802469135802</v>
      </c>
      <c r="E10" s="229">
        <v>980</v>
      </c>
      <c r="F10" s="257">
        <v>1083</v>
      </c>
      <c r="G10" s="34">
        <f t="shared" si="1"/>
        <v>0.90489381348107112</v>
      </c>
      <c r="H10" s="229"/>
      <c r="I10" s="257"/>
      <c r="J10" s="34"/>
      <c r="K10" s="229"/>
      <c r="L10" s="257"/>
      <c r="M10" s="34"/>
      <c r="N10" s="229"/>
      <c r="O10" s="257"/>
      <c r="P10" s="34"/>
      <c r="Q10" s="229"/>
      <c r="R10" s="257"/>
      <c r="S10" s="34"/>
      <c r="T10" s="229">
        <f t="shared" ref="T10:T23" si="4">SUM(Q10,N10,K10,H10,E10,B10)</f>
        <v>2164</v>
      </c>
      <c r="U10" s="257">
        <f t="shared" ref="U10:U23" si="5">SUM(R10,O10,L10,I10,F10,C10)</f>
        <v>2379</v>
      </c>
      <c r="V10" s="34">
        <f t="shared" si="3"/>
        <v>0.90962589323245058</v>
      </c>
    </row>
    <row r="11" spans="1:22">
      <c r="A11" s="38">
        <v>2003</v>
      </c>
      <c r="B11" s="229">
        <v>1073</v>
      </c>
      <c r="C11" s="257">
        <v>1170</v>
      </c>
      <c r="D11" s="34">
        <f t="shared" si="0"/>
        <v>0.91709401709401706</v>
      </c>
      <c r="E11" s="229">
        <v>894</v>
      </c>
      <c r="F11" s="257">
        <v>949</v>
      </c>
      <c r="G11" s="34">
        <f t="shared" si="1"/>
        <v>0.94204425711275031</v>
      </c>
      <c r="H11" s="229"/>
      <c r="I11" s="257"/>
      <c r="J11" s="34"/>
      <c r="K11" s="229">
        <v>2</v>
      </c>
      <c r="L11" s="257">
        <v>3</v>
      </c>
      <c r="M11" s="34">
        <f t="shared" ref="M11" si="6">IF(L11=0, "NA", K11/L11)</f>
        <v>0.66666666666666663</v>
      </c>
      <c r="N11" s="229"/>
      <c r="O11" s="257"/>
      <c r="P11" s="34"/>
      <c r="Q11" s="229"/>
      <c r="R11" s="257"/>
      <c r="S11" s="34"/>
      <c r="T11" s="229">
        <f t="shared" si="4"/>
        <v>1969</v>
      </c>
      <c r="U11" s="257">
        <f t="shared" si="5"/>
        <v>2122</v>
      </c>
      <c r="V11" s="34">
        <f t="shared" si="3"/>
        <v>0.92789820923656929</v>
      </c>
    </row>
    <row r="12" spans="1:22">
      <c r="A12" s="38">
        <v>2004</v>
      </c>
      <c r="B12" s="229">
        <v>911</v>
      </c>
      <c r="C12" s="257">
        <v>979</v>
      </c>
      <c r="D12" s="34">
        <f t="shared" si="0"/>
        <v>0.93054136874361593</v>
      </c>
      <c r="E12" s="229">
        <v>823</v>
      </c>
      <c r="F12" s="257">
        <v>877</v>
      </c>
      <c r="G12" s="34">
        <f t="shared" si="1"/>
        <v>0.93842645381984036</v>
      </c>
      <c r="H12" s="229"/>
      <c r="I12" s="257"/>
      <c r="J12" s="34"/>
      <c r="K12" s="229"/>
      <c r="L12" s="257"/>
      <c r="M12" s="34"/>
      <c r="N12" s="229"/>
      <c r="O12" s="257"/>
      <c r="P12" s="34"/>
      <c r="Q12" s="229"/>
      <c r="R12" s="257"/>
      <c r="S12" s="34"/>
      <c r="T12" s="229">
        <f t="shared" si="4"/>
        <v>1734</v>
      </c>
      <c r="U12" s="257">
        <f t="shared" si="5"/>
        <v>1856</v>
      </c>
      <c r="V12" s="34">
        <f t="shared" si="3"/>
        <v>0.93426724137931039</v>
      </c>
    </row>
    <row r="13" spans="1:22">
      <c r="A13" s="38">
        <v>2005</v>
      </c>
      <c r="B13" s="229">
        <v>789</v>
      </c>
      <c r="C13" s="257">
        <v>834</v>
      </c>
      <c r="D13" s="34">
        <f t="shared" si="0"/>
        <v>0.9460431654676259</v>
      </c>
      <c r="E13" s="229">
        <v>806</v>
      </c>
      <c r="F13" s="257">
        <v>854</v>
      </c>
      <c r="G13" s="34">
        <f t="shared" si="1"/>
        <v>0.94379391100702581</v>
      </c>
      <c r="H13" s="229"/>
      <c r="I13" s="257"/>
      <c r="J13" s="34"/>
      <c r="K13" s="229"/>
      <c r="L13" s="257"/>
      <c r="M13" s="34"/>
      <c r="N13" s="229"/>
      <c r="O13" s="257"/>
      <c r="P13" s="34"/>
      <c r="Q13" s="229"/>
      <c r="R13" s="257"/>
      <c r="S13" s="34"/>
      <c r="T13" s="229">
        <f t="shared" si="4"/>
        <v>1595</v>
      </c>
      <c r="U13" s="257">
        <f t="shared" si="5"/>
        <v>1688</v>
      </c>
      <c r="V13" s="34">
        <f t="shared" si="3"/>
        <v>0.94490521327014221</v>
      </c>
    </row>
    <row r="14" spans="1:22">
      <c r="A14" s="38">
        <v>2006</v>
      </c>
      <c r="B14" s="229">
        <v>621</v>
      </c>
      <c r="C14" s="257">
        <v>659</v>
      </c>
      <c r="D14" s="34">
        <f t="shared" si="0"/>
        <v>0.94233687405159328</v>
      </c>
      <c r="E14" s="229">
        <v>553</v>
      </c>
      <c r="F14" s="257">
        <v>585</v>
      </c>
      <c r="G14" s="34">
        <f t="shared" si="1"/>
        <v>0.94529914529914527</v>
      </c>
      <c r="H14" s="229"/>
      <c r="I14" s="257"/>
      <c r="J14" s="34"/>
      <c r="K14" s="229"/>
      <c r="L14" s="257"/>
      <c r="M14" s="34"/>
      <c r="N14" s="229"/>
      <c r="O14" s="257"/>
      <c r="P14" s="34"/>
      <c r="Q14" s="229"/>
      <c r="R14" s="257"/>
      <c r="S14" s="34"/>
      <c r="T14" s="229">
        <f t="shared" si="4"/>
        <v>1174</v>
      </c>
      <c r="U14" s="257">
        <f t="shared" si="5"/>
        <v>1244</v>
      </c>
      <c r="V14" s="34">
        <f t="shared" si="3"/>
        <v>0.9437299035369775</v>
      </c>
    </row>
    <row r="15" spans="1:22">
      <c r="A15" s="38">
        <v>2007</v>
      </c>
      <c r="B15" s="229">
        <v>431</v>
      </c>
      <c r="C15" s="257">
        <v>464</v>
      </c>
      <c r="D15" s="34">
        <f t="shared" si="0"/>
        <v>0.92887931034482762</v>
      </c>
      <c r="E15" s="229">
        <v>444</v>
      </c>
      <c r="F15" s="257">
        <v>463</v>
      </c>
      <c r="G15" s="34">
        <f t="shared" si="1"/>
        <v>0.95896328293736499</v>
      </c>
      <c r="H15" s="229"/>
      <c r="I15" s="257"/>
      <c r="J15" s="34"/>
      <c r="K15" s="229"/>
      <c r="L15" s="257"/>
      <c r="M15" s="34"/>
      <c r="N15" s="229"/>
      <c r="O15" s="257"/>
      <c r="P15" s="34"/>
      <c r="Q15" s="229">
        <v>20</v>
      </c>
      <c r="R15" s="257">
        <v>24</v>
      </c>
      <c r="S15" s="34">
        <f t="shared" ref="S15:S23" si="7">IF(R15=0, "NA", Q15/R15)</f>
        <v>0.83333333333333337</v>
      </c>
      <c r="T15" s="229">
        <f t="shared" si="4"/>
        <v>895</v>
      </c>
      <c r="U15" s="257">
        <f t="shared" si="5"/>
        <v>951</v>
      </c>
      <c r="V15" s="34">
        <f t="shared" si="3"/>
        <v>0.94111461619348058</v>
      </c>
    </row>
    <row r="16" spans="1:22">
      <c r="A16" s="38">
        <v>2008</v>
      </c>
      <c r="B16" s="229">
        <v>389</v>
      </c>
      <c r="C16" s="257">
        <v>405</v>
      </c>
      <c r="D16" s="34">
        <f t="shared" si="0"/>
        <v>0.96049382716049381</v>
      </c>
      <c r="E16" s="229">
        <v>382</v>
      </c>
      <c r="F16" s="257">
        <v>390</v>
      </c>
      <c r="G16" s="34">
        <f t="shared" si="1"/>
        <v>0.97948717948717945</v>
      </c>
      <c r="H16" s="229">
        <v>45</v>
      </c>
      <c r="I16" s="257">
        <v>49</v>
      </c>
      <c r="J16" s="34">
        <f t="shared" ref="J16:J23" si="8">IF(I16=0, "NA", H16/I16)</f>
        <v>0.91836734693877553</v>
      </c>
      <c r="K16" s="229"/>
      <c r="L16" s="257"/>
      <c r="M16" s="34"/>
      <c r="N16" s="229"/>
      <c r="O16" s="257"/>
      <c r="P16" s="34"/>
      <c r="Q16" s="229">
        <v>29</v>
      </c>
      <c r="R16" s="257">
        <v>32</v>
      </c>
      <c r="S16" s="34">
        <f t="shared" si="7"/>
        <v>0.90625</v>
      </c>
      <c r="T16" s="229">
        <f t="shared" si="4"/>
        <v>845</v>
      </c>
      <c r="U16" s="257">
        <f t="shared" si="5"/>
        <v>876</v>
      </c>
      <c r="V16" s="34">
        <f t="shared" si="3"/>
        <v>0.96461187214611877</v>
      </c>
    </row>
    <row r="17" spans="1:25">
      <c r="A17" s="38">
        <v>2009</v>
      </c>
      <c r="B17" s="229">
        <v>363</v>
      </c>
      <c r="C17" s="257">
        <v>379</v>
      </c>
      <c r="D17" s="34">
        <f t="shared" si="0"/>
        <v>0.95778364116094983</v>
      </c>
      <c r="E17" s="229">
        <v>183</v>
      </c>
      <c r="F17" s="257">
        <v>194</v>
      </c>
      <c r="G17" s="34">
        <f t="shared" si="1"/>
        <v>0.94329896907216493</v>
      </c>
      <c r="H17" s="229">
        <v>59</v>
      </c>
      <c r="I17" s="257">
        <v>60</v>
      </c>
      <c r="J17" s="34">
        <f t="shared" si="8"/>
        <v>0.98333333333333328</v>
      </c>
      <c r="K17" s="229">
        <v>9</v>
      </c>
      <c r="L17" s="257">
        <v>9</v>
      </c>
      <c r="M17" s="34">
        <f t="shared" ref="M17:M20" si="9">IF(L17=0, "NA", K17/L17)</f>
        <v>1</v>
      </c>
      <c r="N17" s="229">
        <v>4</v>
      </c>
      <c r="O17" s="257">
        <v>4</v>
      </c>
      <c r="P17" s="34">
        <f t="shared" ref="P17:P23" si="10">IF(O17=0, "NA", N17/O17)</f>
        <v>1</v>
      </c>
      <c r="Q17" s="229">
        <v>5</v>
      </c>
      <c r="R17" s="257">
        <v>5</v>
      </c>
      <c r="S17" s="34">
        <f t="shared" si="7"/>
        <v>1</v>
      </c>
      <c r="T17" s="229">
        <f t="shared" si="4"/>
        <v>623</v>
      </c>
      <c r="U17" s="257">
        <f t="shared" si="5"/>
        <v>651</v>
      </c>
      <c r="V17" s="34">
        <f t="shared" si="3"/>
        <v>0.956989247311828</v>
      </c>
    </row>
    <row r="18" spans="1:25">
      <c r="A18" s="38">
        <v>2010</v>
      </c>
      <c r="B18" s="229">
        <v>318</v>
      </c>
      <c r="C18" s="257">
        <v>322</v>
      </c>
      <c r="D18" s="34">
        <f t="shared" si="0"/>
        <v>0.98757763975155277</v>
      </c>
      <c r="E18" s="229">
        <v>202</v>
      </c>
      <c r="F18" s="257">
        <v>205</v>
      </c>
      <c r="G18" s="34">
        <f t="shared" si="1"/>
        <v>0.98536585365853657</v>
      </c>
      <c r="H18" s="229">
        <v>46</v>
      </c>
      <c r="I18" s="257">
        <v>49</v>
      </c>
      <c r="J18" s="34">
        <f t="shared" si="8"/>
        <v>0.93877551020408168</v>
      </c>
      <c r="K18" s="229">
        <v>53</v>
      </c>
      <c r="L18" s="257">
        <v>53</v>
      </c>
      <c r="M18" s="34">
        <f t="shared" si="9"/>
        <v>1</v>
      </c>
      <c r="N18" s="229">
        <v>7</v>
      </c>
      <c r="O18" s="257">
        <v>7</v>
      </c>
      <c r="P18" s="34">
        <f t="shared" si="10"/>
        <v>1</v>
      </c>
      <c r="Q18" s="229">
        <v>14</v>
      </c>
      <c r="R18" s="257">
        <v>14</v>
      </c>
      <c r="S18" s="34">
        <f t="shared" si="7"/>
        <v>1</v>
      </c>
      <c r="T18" s="229">
        <f t="shared" si="4"/>
        <v>640</v>
      </c>
      <c r="U18" s="257">
        <f t="shared" si="5"/>
        <v>650</v>
      </c>
      <c r="V18" s="34">
        <f t="shared" si="3"/>
        <v>0.98461538461538467</v>
      </c>
    </row>
    <row r="19" spans="1:25">
      <c r="A19" s="38">
        <v>2011</v>
      </c>
      <c r="B19" s="229">
        <v>221</v>
      </c>
      <c r="C19" s="257">
        <v>226</v>
      </c>
      <c r="D19" s="34">
        <f t="shared" si="0"/>
        <v>0.97787610619469023</v>
      </c>
      <c r="E19" s="229">
        <v>184</v>
      </c>
      <c r="F19" s="257">
        <v>189</v>
      </c>
      <c r="G19" s="34">
        <f t="shared" si="1"/>
        <v>0.97354497354497349</v>
      </c>
      <c r="H19" s="229">
        <v>52</v>
      </c>
      <c r="I19" s="257">
        <v>53</v>
      </c>
      <c r="J19" s="34">
        <f t="shared" si="8"/>
        <v>0.98113207547169812</v>
      </c>
      <c r="K19" s="229">
        <v>35</v>
      </c>
      <c r="L19" s="257">
        <v>35</v>
      </c>
      <c r="M19" s="34">
        <f t="shared" si="9"/>
        <v>1</v>
      </c>
      <c r="N19" s="229">
        <v>10</v>
      </c>
      <c r="O19" s="257">
        <v>10</v>
      </c>
      <c r="P19" s="34">
        <f t="shared" si="10"/>
        <v>1</v>
      </c>
      <c r="Q19" s="229">
        <v>105</v>
      </c>
      <c r="R19" s="257">
        <v>108</v>
      </c>
      <c r="S19" s="34">
        <f t="shared" si="7"/>
        <v>0.97222222222222221</v>
      </c>
      <c r="T19" s="229">
        <f t="shared" si="4"/>
        <v>607</v>
      </c>
      <c r="U19" s="257">
        <f t="shared" si="5"/>
        <v>621</v>
      </c>
      <c r="V19" s="34">
        <f t="shared" si="3"/>
        <v>0.97745571658615138</v>
      </c>
    </row>
    <row r="20" spans="1:25">
      <c r="A20" s="38">
        <v>2012</v>
      </c>
      <c r="B20" s="229">
        <v>295</v>
      </c>
      <c r="C20" s="257">
        <v>299</v>
      </c>
      <c r="D20" s="34">
        <f t="shared" si="0"/>
        <v>0.98662207357859533</v>
      </c>
      <c r="E20" s="229">
        <v>151</v>
      </c>
      <c r="F20" s="257">
        <v>155</v>
      </c>
      <c r="G20" s="34">
        <f t="shared" si="1"/>
        <v>0.97419354838709682</v>
      </c>
      <c r="H20" s="229">
        <v>34</v>
      </c>
      <c r="I20" s="257">
        <v>34</v>
      </c>
      <c r="J20" s="34">
        <f t="shared" si="8"/>
        <v>1</v>
      </c>
      <c r="K20" s="229">
        <v>26</v>
      </c>
      <c r="L20" s="257">
        <v>26</v>
      </c>
      <c r="M20" s="34">
        <f t="shared" si="9"/>
        <v>1</v>
      </c>
      <c r="N20" s="229">
        <v>23</v>
      </c>
      <c r="O20" s="257">
        <v>23</v>
      </c>
      <c r="P20" s="34">
        <f t="shared" si="10"/>
        <v>1</v>
      </c>
      <c r="Q20" s="229">
        <v>54</v>
      </c>
      <c r="R20" s="257">
        <v>56</v>
      </c>
      <c r="S20" s="34">
        <f t="shared" si="7"/>
        <v>0.9642857142857143</v>
      </c>
      <c r="T20" s="229">
        <f t="shared" si="4"/>
        <v>583</v>
      </c>
      <c r="U20" s="257">
        <f t="shared" si="5"/>
        <v>593</v>
      </c>
      <c r="V20" s="34">
        <f t="shared" si="3"/>
        <v>0.98313659359190553</v>
      </c>
    </row>
    <row r="21" spans="1:25">
      <c r="A21" s="38">
        <v>2013</v>
      </c>
      <c r="B21" s="229">
        <v>268</v>
      </c>
      <c r="C21" s="257">
        <v>270</v>
      </c>
      <c r="D21" s="34">
        <f>IF(C21=0, "NA", B21/C21)</f>
        <v>0.99259259259259258</v>
      </c>
      <c r="E21" s="229">
        <v>128</v>
      </c>
      <c r="F21" s="257">
        <v>129</v>
      </c>
      <c r="G21" s="34">
        <f>IF(F21=0, "NA", E21/F21)</f>
        <v>0.99224806201550386</v>
      </c>
      <c r="H21" s="229">
        <v>30</v>
      </c>
      <c r="I21" s="257">
        <v>30</v>
      </c>
      <c r="J21" s="34">
        <f t="shared" si="8"/>
        <v>1</v>
      </c>
      <c r="K21" s="229">
        <v>10</v>
      </c>
      <c r="L21" s="257">
        <v>11</v>
      </c>
      <c r="M21" s="34">
        <f>IF(L21=0, "NA", K21/L21)</f>
        <v>0.90909090909090906</v>
      </c>
      <c r="N21" s="229">
        <v>6</v>
      </c>
      <c r="O21" s="257">
        <v>6</v>
      </c>
      <c r="P21" s="34">
        <f t="shared" si="10"/>
        <v>1</v>
      </c>
      <c r="Q21" s="229">
        <v>39</v>
      </c>
      <c r="R21" s="257">
        <v>39</v>
      </c>
      <c r="S21" s="34">
        <f t="shared" si="7"/>
        <v>1</v>
      </c>
      <c r="T21" s="229">
        <f t="shared" si="4"/>
        <v>481</v>
      </c>
      <c r="U21" s="257">
        <f t="shared" si="5"/>
        <v>485</v>
      </c>
      <c r="V21" s="34">
        <f>IF(U21=0, "NA", T21/U21)</f>
        <v>0.99175257731958766</v>
      </c>
    </row>
    <row r="22" spans="1:25">
      <c r="A22" s="38">
        <v>2014</v>
      </c>
      <c r="B22" s="229">
        <v>158</v>
      </c>
      <c r="C22" s="257">
        <v>166</v>
      </c>
      <c r="D22" s="34">
        <f>IF(C22=0, "NA", B22/C22)</f>
        <v>0.95180722891566261</v>
      </c>
      <c r="E22" s="229">
        <v>91</v>
      </c>
      <c r="F22" s="257">
        <v>92</v>
      </c>
      <c r="G22" s="34">
        <f>IF(F22=0, "NA", E22/F22)</f>
        <v>0.98913043478260865</v>
      </c>
      <c r="H22" s="229">
        <v>19</v>
      </c>
      <c r="I22" s="257">
        <v>20</v>
      </c>
      <c r="J22" s="34">
        <f t="shared" si="8"/>
        <v>0.95</v>
      </c>
      <c r="K22" s="229">
        <v>11</v>
      </c>
      <c r="L22" s="257">
        <v>11</v>
      </c>
      <c r="M22" s="34">
        <f>IF(L22=0, "NA", K22/L22)</f>
        <v>1</v>
      </c>
      <c r="N22" s="229">
        <v>15</v>
      </c>
      <c r="O22" s="257">
        <v>15</v>
      </c>
      <c r="P22" s="34">
        <f t="shared" si="10"/>
        <v>1</v>
      </c>
      <c r="Q22" s="229">
        <v>28</v>
      </c>
      <c r="R22" s="257">
        <v>28</v>
      </c>
      <c r="S22" s="34">
        <f t="shared" si="7"/>
        <v>1</v>
      </c>
      <c r="T22" s="229">
        <f t="shared" si="4"/>
        <v>322</v>
      </c>
      <c r="U22" s="257">
        <f t="shared" si="5"/>
        <v>332</v>
      </c>
      <c r="V22" s="34">
        <f>IF(U22=0, "NA", T22/U22)</f>
        <v>0.96987951807228912</v>
      </c>
    </row>
    <row r="23" spans="1:25">
      <c r="A23" s="38">
        <v>2015</v>
      </c>
      <c r="B23" s="229">
        <v>55</v>
      </c>
      <c r="C23" s="257">
        <v>55</v>
      </c>
      <c r="D23" s="34">
        <f>IF(C23=0, "NA", B23/C23)</f>
        <v>1</v>
      </c>
      <c r="E23" s="229">
        <v>38</v>
      </c>
      <c r="F23" s="257">
        <v>40</v>
      </c>
      <c r="G23" s="34">
        <f>IF(F23=0, "NA", E23/F23)</f>
        <v>0.95</v>
      </c>
      <c r="H23" s="229">
        <v>16</v>
      </c>
      <c r="I23" s="257">
        <v>16</v>
      </c>
      <c r="J23" s="34">
        <f t="shared" si="8"/>
        <v>1</v>
      </c>
      <c r="K23" s="229">
        <v>1</v>
      </c>
      <c r="L23" s="257">
        <v>1</v>
      </c>
      <c r="M23" s="34">
        <f>IF(L23=0, "NA", K23/L23)</f>
        <v>1</v>
      </c>
      <c r="N23" s="229">
        <v>2</v>
      </c>
      <c r="O23" s="257">
        <v>2</v>
      </c>
      <c r="P23" s="34">
        <f t="shared" si="10"/>
        <v>1</v>
      </c>
      <c r="Q23" s="229">
        <v>10</v>
      </c>
      <c r="R23" s="257">
        <v>10</v>
      </c>
      <c r="S23" s="34">
        <f t="shared" si="7"/>
        <v>1</v>
      </c>
      <c r="T23" s="229">
        <f t="shared" si="4"/>
        <v>122</v>
      </c>
      <c r="U23" s="257">
        <f t="shared" si="5"/>
        <v>124</v>
      </c>
      <c r="V23" s="34">
        <f>IF(U23=0, "NA", T23/U23)</f>
        <v>0.9838709677419355</v>
      </c>
    </row>
    <row r="24" spans="1:25" ht="13.5" thickBot="1">
      <c r="A24" s="38">
        <v>2016</v>
      </c>
      <c r="B24" s="245">
        <v>4</v>
      </c>
      <c r="C24" s="259">
        <v>4</v>
      </c>
      <c r="D24" s="41">
        <f>IF(C24=0, "NA", B24/C24)</f>
        <v>1</v>
      </c>
      <c r="E24" s="245">
        <v>5</v>
      </c>
      <c r="F24" s="259">
        <v>6</v>
      </c>
      <c r="G24" s="41">
        <f>IF(F24=0, "NA", E24/F24)</f>
        <v>0.83333333333333337</v>
      </c>
      <c r="H24" s="245"/>
      <c r="I24" s="259"/>
      <c r="J24" s="41"/>
      <c r="K24" s="245"/>
      <c r="L24" s="259"/>
      <c r="M24" s="41"/>
      <c r="N24" s="245"/>
      <c r="O24" s="259"/>
      <c r="P24" s="41"/>
      <c r="Q24" s="245"/>
      <c r="R24" s="259"/>
      <c r="S24" s="41"/>
      <c r="T24" s="245">
        <f>SUM(Q24,N24,K24,H24,E24,B24)</f>
        <v>9</v>
      </c>
      <c r="U24" s="259">
        <f>SUM(R24,O24,L24,I24,F24,C24)</f>
        <v>10</v>
      </c>
      <c r="V24" s="41">
        <f>IF(U24=0, "NA", T24/U24)</f>
        <v>0.9</v>
      </c>
    </row>
    <row r="25" spans="1:25" ht="13.5" thickBot="1">
      <c r="A25" s="285" t="s">
        <v>7</v>
      </c>
      <c r="B25" s="115">
        <f>SUM(B9:B24)</f>
        <v>8418</v>
      </c>
      <c r="C25" s="169">
        <f>SUM(C9:C24)</f>
        <v>8994</v>
      </c>
      <c r="D25" s="42">
        <f>B25/C25</f>
        <v>0.93595730486991324</v>
      </c>
      <c r="E25" s="115">
        <f>SUM(E9:E24)</f>
        <v>6800</v>
      </c>
      <c r="F25" s="169">
        <f>SUM(F9:F24)</f>
        <v>7262</v>
      </c>
      <c r="G25" s="42">
        <f>E25/F25</f>
        <v>0.93638116221426604</v>
      </c>
      <c r="H25" s="115">
        <f>SUM(H9:H24)</f>
        <v>301</v>
      </c>
      <c r="I25" s="169">
        <f>SUM(I9:I24)</f>
        <v>311</v>
      </c>
      <c r="J25" s="42">
        <f>H25/I25</f>
        <v>0.96784565916398713</v>
      </c>
      <c r="K25" s="115">
        <f>SUM(K9:K24)</f>
        <v>148</v>
      </c>
      <c r="L25" s="169">
        <f>SUM(L9:L24)</f>
        <v>150</v>
      </c>
      <c r="M25" s="42">
        <f>K25/L25</f>
        <v>0.98666666666666669</v>
      </c>
      <c r="N25" s="115">
        <f>SUM(N9:N24)</f>
        <v>67</v>
      </c>
      <c r="O25" s="169">
        <f>SUM(O9:O24)</f>
        <v>67</v>
      </c>
      <c r="P25" s="42">
        <f>N25/O25</f>
        <v>1</v>
      </c>
      <c r="Q25" s="115">
        <f>SUM(Q9:Q24)</f>
        <v>304</v>
      </c>
      <c r="R25" s="169">
        <f>SUM(R9:R24)</f>
        <v>316</v>
      </c>
      <c r="S25" s="42">
        <f>Q25/R25</f>
        <v>0.96202531645569622</v>
      </c>
      <c r="T25" s="115">
        <f>SUM(T9:T24)</f>
        <v>16038</v>
      </c>
      <c r="U25" s="169">
        <f>SUM(U9:U24)</f>
        <v>17100</v>
      </c>
      <c r="V25" s="42">
        <f>T25/U25</f>
        <v>0.93789473684210523</v>
      </c>
    </row>
    <row r="26" spans="1:25">
      <c r="A26" s="222"/>
      <c r="B26" s="250"/>
      <c r="C26" s="250"/>
      <c r="D26" s="255"/>
      <c r="E26" s="250"/>
      <c r="F26" s="250"/>
      <c r="G26" s="255"/>
      <c r="H26" s="250"/>
      <c r="I26" s="250"/>
      <c r="J26" s="255"/>
      <c r="K26" s="250"/>
      <c r="L26" s="250"/>
      <c r="M26" s="255"/>
      <c r="N26" s="250"/>
      <c r="O26" s="250"/>
      <c r="P26" s="255"/>
      <c r="Q26" s="250"/>
      <c r="R26" s="250"/>
      <c r="S26" s="255"/>
      <c r="T26" s="250"/>
      <c r="U26" s="250"/>
      <c r="V26" s="255"/>
      <c r="W26" s="250"/>
    </row>
    <row r="27" spans="1:25">
      <c r="A27" s="181"/>
    </row>
    <row r="28" spans="1:25" ht="12.75" customHeight="1">
      <c r="Q28" s="237"/>
      <c r="R28" s="310"/>
      <c r="S28" s="237"/>
      <c r="T28" s="237"/>
      <c r="U28" s="263"/>
      <c r="V28" s="263"/>
      <c r="W28" s="263"/>
      <c r="X28" s="237"/>
      <c r="Y28" s="237"/>
    </row>
    <row r="29" spans="1:25">
      <c r="P29" s="310"/>
      <c r="Q29" s="409"/>
      <c r="R29" s="409"/>
      <c r="S29" s="409"/>
      <c r="T29" s="409"/>
      <c r="U29" s="409"/>
      <c r="V29" s="504"/>
      <c r="W29" s="409"/>
      <c r="X29" s="409"/>
      <c r="Y29" s="237"/>
    </row>
    <row r="30" spans="1:25">
      <c r="P30" s="345"/>
      <c r="Q30" s="408"/>
      <c r="R30" s="408"/>
      <c r="S30" s="408"/>
      <c r="T30" s="410"/>
      <c r="U30" s="410"/>
      <c r="V30" s="505"/>
      <c r="W30" s="410"/>
      <c r="X30" s="410"/>
      <c r="Y30" s="237"/>
    </row>
    <row r="31" spans="1:25">
      <c r="P31" s="346"/>
      <c r="Q31" s="408"/>
      <c r="R31" s="408"/>
      <c r="S31" s="408"/>
      <c r="T31" s="410"/>
      <c r="U31" s="410"/>
      <c r="V31" s="505"/>
      <c r="W31" s="410"/>
      <c r="X31" s="410"/>
      <c r="Y31" s="237"/>
    </row>
    <row r="32" spans="1:25">
      <c r="P32" s="346"/>
      <c r="Q32" s="408"/>
      <c r="R32" s="408"/>
      <c r="S32" s="408"/>
      <c r="T32" s="410"/>
      <c r="U32" s="408"/>
      <c r="V32" s="505"/>
      <c r="W32" s="410"/>
      <c r="X32" s="410"/>
      <c r="Y32" s="237"/>
    </row>
    <row r="33" spans="16:25">
      <c r="P33" s="346"/>
      <c r="Q33" s="408"/>
      <c r="R33" s="408"/>
      <c r="S33" s="408"/>
      <c r="T33" s="410"/>
      <c r="U33" s="408"/>
      <c r="V33" s="410"/>
      <c r="W33" s="410"/>
      <c r="X33" s="410"/>
      <c r="Y33" s="237"/>
    </row>
    <row r="34" spans="16:25">
      <c r="P34" s="346"/>
      <c r="Q34" s="408"/>
      <c r="R34" s="408"/>
      <c r="S34" s="408"/>
      <c r="T34" s="410"/>
      <c r="U34" s="408"/>
      <c r="V34" s="410"/>
      <c r="W34" s="410"/>
      <c r="X34" s="410"/>
      <c r="Y34" s="237"/>
    </row>
    <row r="35" spans="16:25">
      <c r="P35" s="346"/>
      <c r="Q35" s="408"/>
      <c r="R35" s="408"/>
      <c r="S35" s="408"/>
      <c r="T35" s="410"/>
      <c r="U35" s="408"/>
      <c r="V35" s="410"/>
      <c r="W35" s="410"/>
      <c r="X35" s="410"/>
      <c r="Y35" s="237"/>
    </row>
    <row r="36" spans="16:25">
      <c r="P36" s="346"/>
      <c r="Q36" s="408"/>
      <c r="R36" s="408"/>
      <c r="S36" s="408"/>
      <c r="T36" s="410"/>
      <c r="U36" s="410"/>
      <c r="V36" s="410"/>
      <c r="W36" s="410"/>
      <c r="X36" s="410"/>
      <c r="Y36" s="237"/>
    </row>
    <row r="37" spans="16:25">
      <c r="P37" s="346"/>
      <c r="Q37" s="408"/>
      <c r="R37" s="408"/>
      <c r="S37" s="408"/>
      <c r="T37" s="410"/>
      <c r="U37" s="410"/>
      <c r="V37" s="410"/>
      <c r="W37" s="408"/>
      <c r="X37" s="410"/>
      <c r="Y37" s="237"/>
    </row>
    <row r="38" spans="16:25">
      <c r="P38" s="346"/>
      <c r="Q38" s="408"/>
      <c r="R38" s="408"/>
      <c r="S38" s="408"/>
      <c r="T38" s="408"/>
      <c r="U38" s="410"/>
      <c r="V38" s="408"/>
      <c r="W38" s="408"/>
      <c r="X38" s="410"/>
      <c r="Y38" s="237"/>
    </row>
    <row r="39" spans="16:25">
      <c r="P39" s="346"/>
      <c r="Q39" s="408"/>
      <c r="R39" s="408"/>
      <c r="S39" s="408"/>
      <c r="T39" s="408"/>
      <c r="U39" s="408"/>
      <c r="V39" s="408"/>
      <c r="W39" s="408"/>
      <c r="X39" s="410"/>
      <c r="Y39" s="237"/>
    </row>
    <row r="40" spans="16:25">
      <c r="P40" s="346"/>
      <c r="Q40" s="408"/>
      <c r="R40" s="408"/>
      <c r="S40" s="408"/>
      <c r="T40" s="408"/>
      <c r="U40" s="408"/>
      <c r="V40" s="408"/>
      <c r="W40" s="408"/>
      <c r="X40" s="410"/>
      <c r="Y40" s="237"/>
    </row>
    <row r="41" spans="16:25">
      <c r="P41" s="346"/>
      <c r="Q41" s="408"/>
      <c r="R41" s="408"/>
      <c r="S41" s="408"/>
      <c r="T41" s="408"/>
      <c r="U41" s="408"/>
      <c r="V41" s="408"/>
      <c r="W41" s="408"/>
      <c r="X41" s="410"/>
      <c r="Y41" s="237"/>
    </row>
    <row r="42" spans="16:25">
      <c r="P42" s="346"/>
      <c r="Q42" s="408"/>
      <c r="R42" s="408"/>
      <c r="S42" s="408"/>
      <c r="T42" s="408"/>
      <c r="U42" s="408"/>
      <c r="V42" s="410"/>
      <c r="W42" s="408"/>
      <c r="X42" s="410"/>
      <c r="Y42" s="237"/>
    </row>
    <row r="43" spans="16:25">
      <c r="P43" s="346"/>
      <c r="Q43" s="408"/>
      <c r="R43" s="408"/>
      <c r="S43" s="408"/>
      <c r="T43" s="408"/>
      <c r="U43" s="408"/>
      <c r="V43" s="408"/>
      <c r="W43" s="408"/>
      <c r="X43" s="410"/>
      <c r="Y43" s="237"/>
    </row>
    <row r="44" spans="16:25">
      <c r="P44" s="346"/>
      <c r="Q44" s="408"/>
      <c r="R44" s="408"/>
      <c r="S44" s="408"/>
      <c r="T44" s="408"/>
      <c r="U44" s="408"/>
      <c r="V44" s="410"/>
      <c r="W44" s="408"/>
      <c r="X44" s="410"/>
      <c r="Y44" s="237"/>
    </row>
    <row r="45" spans="16:25">
      <c r="P45" s="346"/>
      <c r="Q45" s="408"/>
      <c r="R45" s="408"/>
      <c r="S45" s="408"/>
      <c r="T45" s="408"/>
      <c r="U45" s="410"/>
      <c r="V45" s="410"/>
      <c r="W45" s="408"/>
      <c r="X45" s="410"/>
      <c r="Y45" s="237"/>
    </row>
    <row r="46" spans="16:25">
      <c r="P46" s="346"/>
      <c r="Q46" s="347"/>
      <c r="R46" s="347"/>
      <c r="S46" s="347"/>
      <c r="T46" s="347"/>
      <c r="U46" s="346"/>
      <c r="V46" s="347"/>
      <c r="W46" s="346"/>
      <c r="X46" s="237"/>
      <c r="Y46" s="237"/>
    </row>
    <row r="47" spans="16:25">
      <c r="P47" s="237"/>
      <c r="Q47" s="237"/>
      <c r="R47" s="310"/>
      <c r="S47" s="237"/>
      <c r="T47" s="237"/>
      <c r="U47" s="237"/>
      <c r="V47" s="237"/>
      <c r="W47" s="237"/>
      <c r="X47" s="237"/>
      <c r="Y47" s="237"/>
    </row>
    <row r="48" spans="16:25">
      <c r="P48" s="237"/>
      <c r="Q48" s="409"/>
      <c r="R48" s="409"/>
      <c r="S48" s="409"/>
      <c r="T48" s="409"/>
      <c r="U48" s="409"/>
      <c r="V48" s="409"/>
      <c r="W48" s="409"/>
      <c r="X48" s="409"/>
      <c r="Y48" s="237"/>
    </row>
    <row r="49" spans="16:25" ht="12.75" customHeight="1">
      <c r="P49" s="310"/>
      <c r="Q49" s="408"/>
      <c r="R49" s="408"/>
      <c r="S49" s="408"/>
      <c r="T49" s="410"/>
      <c r="U49" s="410"/>
      <c r="V49" s="410"/>
      <c r="W49" s="410"/>
      <c r="X49" s="410"/>
      <c r="Y49" s="237"/>
    </row>
    <row r="50" spans="16:25">
      <c r="P50" s="345"/>
      <c r="Q50" s="408"/>
      <c r="R50" s="408"/>
      <c r="S50" s="408"/>
      <c r="T50" s="410"/>
      <c r="U50" s="410"/>
      <c r="V50" s="410"/>
      <c r="W50" s="410"/>
      <c r="X50" s="410"/>
      <c r="Y50" s="237"/>
    </row>
    <row r="51" spans="16:25">
      <c r="P51" s="346"/>
      <c r="Q51" s="408"/>
      <c r="R51" s="408"/>
      <c r="S51" s="408"/>
      <c r="T51" s="410"/>
      <c r="U51" s="408"/>
      <c r="V51" s="410"/>
      <c r="W51" s="410"/>
      <c r="X51" s="410"/>
      <c r="Y51" s="237"/>
    </row>
    <row r="52" spans="16:25">
      <c r="P52" s="346"/>
      <c r="Q52" s="408"/>
      <c r="R52" s="408"/>
      <c r="S52" s="408"/>
      <c r="T52" s="410"/>
      <c r="U52" s="408"/>
      <c r="V52" s="410"/>
      <c r="W52" s="410"/>
      <c r="X52" s="410"/>
      <c r="Y52" s="237"/>
    </row>
    <row r="53" spans="16:25">
      <c r="P53" s="346"/>
      <c r="Q53" s="408"/>
      <c r="R53" s="408"/>
      <c r="S53" s="408"/>
      <c r="T53" s="410"/>
      <c r="U53" s="408"/>
      <c r="V53" s="410"/>
      <c r="W53" s="410"/>
      <c r="X53" s="410"/>
      <c r="Y53" s="237"/>
    </row>
    <row r="54" spans="16:25">
      <c r="P54" s="346"/>
      <c r="Q54" s="408"/>
      <c r="R54" s="408"/>
      <c r="S54" s="408"/>
      <c r="T54" s="410"/>
      <c r="U54" s="408"/>
      <c r="V54" s="410"/>
      <c r="W54" s="410"/>
      <c r="X54" s="410"/>
      <c r="Y54" s="237"/>
    </row>
    <row r="55" spans="16:25">
      <c r="P55" s="346"/>
      <c r="Q55" s="408"/>
      <c r="R55" s="408"/>
      <c r="S55" s="408"/>
      <c r="T55" s="410"/>
      <c r="U55" s="410"/>
      <c r="V55" s="410"/>
      <c r="W55" s="410"/>
      <c r="X55" s="410"/>
      <c r="Y55" s="237"/>
    </row>
    <row r="56" spans="16:25">
      <c r="P56" s="346"/>
      <c r="Q56" s="408"/>
      <c r="R56" s="408"/>
      <c r="S56" s="408"/>
      <c r="T56" s="410"/>
      <c r="U56" s="410"/>
      <c r="V56" s="410"/>
      <c r="W56" s="408"/>
      <c r="X56" s="410"/>
      <c r="Y56" s="237"/>
    </row>
    <row r="57" spans="16:25">
      <c r="P57" s="346"/>
      <c r="Q57" s="408"/>
      <c r="R57" s="408"/>
      <c r="S57" s="408"/>
      <c r="T57" s="408"/>
      <c r="U57" s="410"/>
      <c r="V57" s="408"/>
      <c r="W57" s="408"/>
      <c r="X57" s="410"/>
      <c r="Y57" s="237"/>
    </row>
    <row r="58" spans="16:25">
      <c r="P58" s="346"/>
      <c r="Q58" s="408"/>
      <c r="R58" s="408"/>
      <c r="S58" s="408"/>
      <c r="T58" s="408"/>
      <c r="U58" s="408"/>
      <c r="V58" s="408"/>
      <c r="W58" s="408"/>
      <c r="X58" s="410"/>
      <c r="Y58" s="237"/>
    </row>
    <row r="59" spans="16:25">
      <c r="P59" s="346"/>
      <c r="Q59" s="408"/>
      <c r="R59" s="408"/>
      <c r="S59" s="408"/>
      <c r="T59" s="408"/>
      <c r="U59" s="408"/>
      <c r="V59" s="408"/>
      <c r="W59" s="408"/>
      <c r="X59" s="410"/>
      <c r="Y59" s="237"/>
    </row>
    <row r="60" spans="16:25">
      <c r="P60" s="346"/>
      <c r="Q60" s="408"/>
      <c r="R60" s="408"/>
      <c r="S60" s="408"/>
      <c r="T60" s="408"/>
      <c r="U60" s="408"/>
      <c r="V60" s="408"/>
      <c r="W60" s="408"/>
      <c r="X60" s="410"/>
      <c r="Y60" s="237"/>
    </row>
    <row r="61" spans="16:25">
      <c r="P61" s="346"/>
      <c r="Q61" s="408"/>
      <c r="R61" s="408"/>
      <c r="S61" s="408"/>
      <c r="T61" s="408"/>
      <c r="U61" s="408"/>
      <c r="V61" s="410"/>
      <c r="W61" s="408"/>
      <c r="X61" s="410"/>
      <c r="Y61" s="237"/>
    </row>
    <row r="62" spans="16:25">
      <c r="P62" s="346"/>
      <c r="Q62" s="408"/>
      <c r="R62" s="408"/>
      <c r="S62" s="408"/>
      <c r="T62" s="408"/>
      <c r="U62" s="408"/>
      <c r="V62" s="408"/>
      <c r="W62" s="408"/>
      <c r="X62" s="410"/>
      <c r="Y62" s="237"/>
    </row>
    <row r="63" spans="16:25">
      <c r="P63" s="346"/>
      <c r="Q63" s="408"/>
      <c r="R63" s="408"/>
      <c r="S63" s="408"/>
      <c r="T63" s="408"/>
      <c r="U63" s="408"/>
      <c r="V63" s="410"/>
      <c r="W63" s="408"/>
      <c r="X63" s="410"/>
      <c r="Y63" s="237"/>
    </row>
    <row r="64" spans="16:25">
      <c r="P64" s="346"/>
      <c r="Q64" s="408"/>
      <c r="R64" s="408"/>
      <c r="S64" s="408"/>
      <c r="T64" s="408"/>
      <c r="U64" s="410"/>
      <c r="V64" s="410"/>
      <c r="W64" s="408"/>
      <c r="X64" s="410"/>
      <c r="Y64" s="237"/>
    </row>
    <row r="65" spans="16:25">
      <c r="P65" s="346"/>
      <c r="Q65" s="346"/>
      <c r="R65" s="346"/>
      <c r="S65" s="346"/>
      <c r="T65" s="346"/>
      <c r="U65" s="346"/>
      <c r="V65" s="346"/>
      <c r="W65" s="346"/>
      <c r="X65" s="237"/>
      <c r="Y65" s="237"/>
    </row>
    <row r="66" spans="16:25">
      <c r="P66" s="346"/>
      <c r="Q66" s="347"/>
      <c r="R66" s="347"/>
      <c r="S66" s="347"/>
      <c r="T66" s="347"/>
      <c r="U66" s="346"/>
      <c r="V66" s="347"/>
      <c r="W66" s="346"/>
      <c r="X66" s="237"/>
      <c r="Y66" s="237"/>
    </row>
    <row r="67" spans="16:25">
      <c r="P67" s="237"/>
      <c r="Q67" s="237"/>
      <c r="R67" s="237"/>
      <c r="S67" s="237"/>
      <c r="T67" s="237"/>
      <c r="U67" s="237"/>
      <c r="V67" s="237"/>
      <c r="W67" s="237"/>
      <c r="X67" s="237"/>
      <c r="Y67" s="237"/>
    </row>
    <row r="68" spans="16:25">
      <c r="P68" s="237"/>
      <c r="Q68" s="237"/>
      <c r="R68" s="237"/>
      <c r="S68" s="237"/>
      <c r="T68" s="237"/>
      <c r="U68" s="237"/>
      <c r="V68" s="237"/>
      <c r="W68" s="237"/>
      <c r="X68" s="237"/>
      <c r="Y68" s="237"/>
    </row>
    <row r="69" spans="16:25">
      <c r="P69" s="237"/>
      <c r="Q69" s="237"/>
      <c r="R69" s="237"/>
      <c r="S69" s="237"/>
      <c r="T69" s="237"/>
      <c r="U69" s="237"/>
      <c r="V69" s="237"/>
      <c r="W69" s="237"/>
      <c r="X69" s="237"/>
      <c r="Y69" s="237"/>
    </row>
    <row r="70" spans="16:25">
      <c r="P70" s="237"/>
      <c r="Q70" s="237"/>
      <c r="R70" s="237"/>
      <c r="S70" s="237"/>
      <c r="T70" s="237"/>
      <c r="U70" s="237"/>
      <c r="V70" s="237"/>
      <c r="W70" s="237"/>
      <c r="X70" s="237"/>
      <c r="Y70" s="237"/>
    </row>
    <row r="71" spans="16:25">
      <c r="P71" s="237"/>
      <c r="Q71" s="237"/>
      <c r="R71" s="237"/>
      <c r="S71" s="237"/>
      <c r="T71" s="237"/>
      <c r="U71" s="237"/>
      <c r="V71" s="237"/>
      <c r="W71" s="237"/>
      <c r="X71" s="237"/>
      <c r="Y71" s="237"/>
    </row>
    <row r="72" spans="16:25">
      <c r="P72" s="237"/>
      <c r="Q72" s="237"/>
      <c r="R72" s="237"/>
      <c r="S72" s="237"/>
      <c r="T72" s="237"/>
      <c r="U72" s="237"/>
      <c r="V72" s="237"/>
      <c r="W72" s="237"/>
      <c r="X72" s="237"/>
      <c r="Y72" s="237"/>
    </row>
    <row r="73" spans="16:25">
      <c r="P73" s="237"/>
      <c r="Q73" s="237"/>
      <c r="R73" s="237"/>
      <c r="S73" s="237"/>
      <c r="T73" s="237"/>
      <c r="U73" s="237"/>
      <c r="V73" s="237"/>
      <c r="W73" s="237"/>
      <c r="X73" s="237"/>
      <c r="Y73" s="237"/>
    </row>
    <row r="74" spans="16:25">
      <c r="P74" s="237"/>
      <c r="Q74" s="237"/>
      <c r="R74" s="237"/>
      <c r="S74" s="237"/>
      <c r="T74" s="237"/>
      <c r="U74" s="237"/>
      <c r="V74" s="237"/>
      <c r="W74" s="237"/>
      <c r="X74" s="237"/>
      <c r="Y74" s="237"/>
    </row>
    <row r="75" spans="16:25">
      <c r="P75" s="237"/>
      <c r="Q75" s="237"/>
      <c r="R75" s="237"/>
      <c r="S75" s="237"/>
      <c r="T75" s="237"/>
      <c r="U75" s="237"/>
      <c r="V75" s="237"/>
      <c r="W75" s="237"/>
      <c r="X75" s="237"/>
      <c r="Y75" s="237"/>
    </row>
    <row r="76" spans="16:25">
      <c r="P76" s="237"/>
      <c r="Q76" s="237"/>
      <c r="R76" s="237"/>
      <c r="S76" s="237"/>
      <c r="T76" s="237"/>
      <c r="U76" s="237"/>
      <c r="V76" s="237"/>
      <c r="W76" s="237"/>
      <c r="X76" s="237"/>
      <c r="Y76" s="237"/>
    </row>
    <row r="77" spans="16:25">
      <c r="Q77" s="237"/>
      <c r="R77" s="237"/>
      <c r="S77" s="237"/>
      <c r="T77" s="237"/>
      <c r="U77" s="263"/>
      <c r="V77" s="263"/>
      <c r="W77" s="263"/>
      <c r="X77" s="237"/>
      <c r="Y77" s="237"/>
    </row>
    <row r="78" spans="16:25">
      <c r="Q78" s="237"/>
      <c r="R78" s="237"/>
      <c r="S78" s="237"/>
      <c r="T78" s="237"/>
      <c r="U78" s="263"/>
      <c r="V78" s="263"/>
      <c r="W78" s="263"/>
      <c r="X78" s="237"/>
      <c r="Y78" s="237"/>
    </row>
    <row r="79" spans="16:25">
      <c r="Q79" s="237"/>
      <c r="R79" s="237"/>
      <c r="S79" s="237"/>
      <c r="T79" s="237"/>
      <c r="U79" s="263"/>
      <c r="V79" s="263"/>
      <c r="W79" s="263"/>
      <c r="X79" s="237"/>
      <c r="Y79" s="237"/>
    </row>
    <row r="80" spans="16:25">
      <c r="Q80" s="237"/>
      <c r="R80" s="237"/>
      <c r="S80" s="237"/>
      <c r="T80" s="237"/>
      <c r="U80" s="263"/>
      <c r="V80" s="263"/>
      <c r="W80" s="263"/>
      <c r="X80" s="237"/>
      <c r="Y80" s="237"/>
    </row>
    <row r="81" spans="17:25">
      <c r="Q81" s="237"/>
      <c r="R81" s="237"/>
      <c r="S81" s="237"/>
      <c r="T81" s="237"/>
      <c r="U81" s="263"/>
      <c r="V81" s="263"/>
      <c r="W81" s="263"/>
      <c r="X81" s="237"/>
      <c r="Y81" s="237"/>
    </row>
    <row r="82" spans="17:25">
      <c r="Q82" s="237"/>
      <c r="R82" s="237"/>
      <c r="S82" s="237"/>
      <c r="T82" s="237"/>
      <c r="U82" s="263"/>
      <c r="V82" s="263"/>
      <c r="W82" s="263"/>
      <c r="X82" s="237"/>
      <c r="Y82" s="237"/>
    </row>
    <row r="83" spans="17:25">
      <c r="Q83" s="237"/>
      <c r="R83" s="237"/>
      <c r="S83" s="237"/>
      <c r="T83" s="237"/>
      <c r="U83" s="263"/>
      <c r="V83" s="263"/>
      <c r="W83" s="263"/>
      <c r="X83" s="237"/>
      <c r="Y83" s="237"/>
    </row>
    <row r="84" spans="17:25">
      <c r="Q84" s="237"/>
      <c r="R84" s="237"/>
      <c r="S84" s="237"/>
      <c r="T84" s="237"/>
      <c r="U84" s="263"/>
      <c r="V84" s="263"/>
      <c r="W84" s="263"/>
      <c r="X84" s="237"/>
      <c r="Y84" s="237"/>
    </row>
    <row r="85" spans="17:25">
      <c r="Q85" s="237"/>
      <c r="R85" s="237"/>
      <c r="S85" s="237"/>
      <c r="T85" s="237"/>
      <c r="U85" s="237"/>
      <c r="V85" s="263"/>
      <c r="W85" s="263"/>
      <c r="X85" s="237"/>
      <c r="Y85" s="237"/>
    </row>
    <row r="86" spans="17:25">
      <c r="Q86" s="237"/>
      <c r="R86" s="237"/>
      <c r="S86" s="237"/>
      <c r="T86" s="237"/>
      <c r="U86" s="237"/>
      <c r="V86" s="237"/>
      <c r="W86" s="237"/>
      <c r="X86" s="237"/>
      <c r="Y86" s="237"/>
    </row>
    <row r="87" spans="17:25">
      <c r="Q87" s="237"/>
      <c r="R87" s="237"/>
      <c r="S87" s="237"/>
      <c r="T87" s="237"/>
      <c r="U87" s="237"/>
      <c r="V87" s="237"/>
      <c r="W87" s="237"/>
      <c r="X87" s="237"/>
      <c r="Y87" s="237"/>
    </row>
    <row r="88" spans="17:25">
      <c r="Q88" s="237"/>
      <c r="R88" s="237"/>
      <c r="S88" s="237"/>
      <c r="T88" s="237"/>
      <c r="U88" s="237"/>
      <c r="V88" s="237"/>
      <c r="W88" s="237"/>
      <c r="X88" s="237"/>
      <c r="Y88" s="237"/>
    </row>
    <row r="89" spans="17:25">
      <c r="Q89" s="237"/>
      <c r="R89" s="237"/>
      <c r="S89" s="237"/>
      <c r="T89" s="237"/>
      <c r="U89" s="237"/>
      <c r="V89" s="237"/>
      <c r="W89" s="237"/>
      <c r="X89" s="237"/>
      <c r="Y89" s="237"/>
    </row>
    <row r="90" spans="17:25">
      <c r="Q90" s="237"/>
      <c r="R90" s="237"/>
      <c r="S90" s="237"/>
      <c r="T90" s="237"/>
      <c r="U90" s="237"/>
      <c r="V90" s="237"/>
      <c r="W90" s="237"/>
      <c r="X90" s="237"/>
      <c r="Y90" s="237"/>
    </row>
    <row r="91" spans="17:25">
      <c r="Q91" s="237"/>
      <c r="R91" s="237"/>
      <c r="S91" s="237"/>
      <c r="T91" s="237"/>
      <c r="U91" s="237"/>
      <c r="V91" s="237"/>
      <c r="W91" s="237"/>
      <c r="X91" s="237"/>
      <c r="Y91" s="237"/>
    </row>
    <row r="92" spans="17:25">
      <c r="Q92" s="237"/>
      <c r="R92" s="237"/>
      <c r="S92" s="237"/>
      <c r="T92" s="237"/>
      <c r="U92" s="237"/>
      <c r="V92" s="237"/>
      <c r="W92" s="237"/>
      <c r="X92" s="237"/>
      <c r="Y92" s="237"/>
    </row>
    <row r="93" spans="17:25">
      <c r="Q93" s="237"/>
      <c r="R93" s="237"/>
      <c r="S93" s="237"/>
      <c r="T93" s="237"/>
      <c r="U93" s="237"/>
      <c r="V93" s="237"/>
      <c r="W93" s="237"/>
      <c r="X93" s="237"/>
      <c r="Y93" s="237"/>
    </row>
    <row r="94" spans="17:25">
      <c r="Q94" s="237"/>
      <c r="R94" s="237"/>
      <c r="S94" s="237"/>
      <c r="T94" s="237"/>
      <c r="U94" s="237"/>
      <c r="V94" s="237"/>
      <c r="W94" s="237"/>
      <c r="X94" s="237"/>
      <c r="Y94" s="237"/>
    </row>
    <row r="95" spans="17:25">
      <c r="Q95" s="237"/>
      <c r="R95" s="237"/>
      <c r="S95" s="237"/>
      <c r="T95" s="237"/>
      <c r="U95" s="237"/>
      <c r="V95" s="237"/>
      <c r="W95" s="237"/>
      <c r="X95" s="237"/>
      <c r="Y95" s="237"/>
    </row>
    <row r="96" spans="17:25">
      <c r="Q96" s="237"/>
      <c r="R96" s="237"/>
      <c r="S96" s="237"/>
      <c r="T96" s="237"/>
      <c r="U96" s="237"/>
      <c r="V96" s="237"/>
      <c r="W96" s="237"/>
      <c r="X96" s="237"/>
      <c r="Y96" s="237"/>
    </row>
    <row r="97" spans="17:25">
      <c r="Q97" s="237"/>
      <c r="R97" s="237"/>
      <c r="S97" s="237"/>
      <c r="T97" s="237"/>
      <c r="U97" s="237"/>
      <c r="V97" s="237"/>
      <c r="W97" s="237"/>
      <c r="X97" s="237"/>
      <c r="Y97" s="237"/>
    </row>
    <row r="98" spans="17:25">
      <c r="Q98" s="237"/>
      <c r="R98" s="237"/>
      <c r="S98" s="237"/>
      <c r="T98" s="237"/>
      <c r="U98" s="237"/>
      <c r="V98" s="237"/>
      <c r="W98" s="237"/>
      <c r="X98" s="237"/>
      <c r="Y98" s="237"/>
    </row>
    <row r="99" spans="17:25">
      <c r="Q99" s="237"/>
      <c r="R99" s="237"/>
      <c r="S99" s="237"/>
      <c r="T99" s="237"/>
      <c r="U99" s="237"/>
      <c r="V99" s="237"/>
      <c r="W99" s="237"/>
      <c r="X99" s="237"/>
      <c r="Y99" s="237"/>
    </row>
    <row r="100" spans="17:25">
      <c r="Q100" s="237"/>
      <c r="R100" s="237"/>
      <c r="S100" s="237"/>
      <c r="T100" s="237"/>
      <c r="U100" s="237"/>
      <c r="V100" s="237"/>
      <c r="W100" s="237"/>
      <c r="X100" s="237"/>
      <c r="Y100" s="237"/>
    </row>
  </sheetData>
  <mergeCells count="9">
    <mergeCell ref="A7:A8"/>
    <mergeCell ref="B7:D7"/>
    <mergeCell ref="A4:V5"/>
    <mergeCell ref="E7:G7"/>
    <mergeCell ref="H7:J7"/>
    <mergeCell ref="T7:V7"/>
    <mergeCell ref="N7:P7"/>
    <mergeCell ref="Q7:S7"/>
    <mergeCell ref="K7:M7"/>
  </mergeCells>
  <phoneticPr fontId="0" type="noConversion"/>
  <pageMargins left="0.75" right="0.75" top="1" bottom="1" header="0.5" footer="0.5"/>
  <pageSetup scale="46" orientation="portrait" r:id="rId1"/>
  <headerFooter alignWithMargins="0">
    <oddFooter>&amp;C&amp;14B-&amp;P-4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30"/>
  <sheetViews>
    <sheetView zoomScale="75" zoomScaleNormal="75" workbookViewId="0"/>
  </sheetViews>
  <sheetFormatPr defaultRowHeight="12.75"/>
  <cols>
    <col min="1" max="1" width="10.140625" style="37" customWidth="1"/>
    <col min="2" max="2" width="10.42578125" style="37" customWidth="1"/>
    <col min="3" max="3" width="9.5703125" style="37" customWidth="1"/>
    <col min="4" max="4" width="12" style="37" customWidth="1"/>
    <col min="5" max="5" width="9.28515625" style="37" customWidth="1"/>
    <col min="6" max="6" width="9" style="37" customWidth="1"/>
    <col min="7" max="10" width="9.42578125" style="37" customWidth="1"/>
    <col min="11" max="11" width="9.5703125" style="37" customWidth="1"/>
    <col min="12" max="12" width="8.85546875" style="37" customWidth="1"/>
    <col min="13" max="13" width="10.42578125" style="37" customWidth="1"/>
    <col min="14" max="14" width="10" style="37" customWidth="1"/>
    <col min="15" max="15" width="9" style="37" customWidth="1"/>
    <col min="16" max="16" width="9.7109375" style="37" customWidth="1"/>
    <col min="17" max="17" width="10.7109375" style="37" customWidth="1"/>
    <col min="18" max="18" width="9.28515625" style="37" bestFit="1" customWidth="1"/>
    <col min="19" max="19" width="9.7109375" style="37" bestFit="1" customWidth="1"/>
    <col min="20" max="20" width="9.85546875" style="37" customWidth="1"/>
    <col min="21" max="21" width="10.42578125" style="37" customWidth="1"/>
    <col min="22" max="16384" width="9.140625" style="37"/>
  </cols>
  <sheetData>
    <row r="1" spans="1:22" ht="26.25">
      <c r="A1" s="227" t="s">
        <v>190</v>
      </c>
    </row>
    <row r="2" spans="1:22" ht="18">
      <c r="A2" s="32" t="s">
        <v>2</v>
      </c>
      <c r="Q2" s="33"/>
    </row>
    <row r="3" spans="1:22" ht="14.25">
      <c r="A3" s="36"/>
      <c r="Q3" s="33"/>
    </row>
    <row r="4" spans="1:22" ht="15" customHeight="1">
      <c r="A4" s="621" t="s">
        <v>271</v>
      </c>
      <c r="B4" s="621"/>
      <c r="C4" s="621"/>
      <c r="D4" s="621"/>
      <c r="E4" s="621"/>
      <c r="F4" s="621"/>
      <c r="G4" s="621"/>
      <c r="H4" s="621"/>
      <c r="I4" s="621"/>
      <c r="J4" s="621"/>
      <c r="K4" s="621"/>
      <c r="L4" s="621"/>
      <c r="M4" s="621"/>
      <c r="N4" s="621"/>
      <c r="O4" s="621"/>
      <c r="P4" s="621"/>
      <c r="Q4" s="621"/>
      <c r="R4" s="621"/>
      <c r="S4" s="621"/>
    </row>
    <row r="5" spans="1:22" ht="15" customHeight="1">
      <c r="A5" s="621"/>
      <c r="B5" s="621"/>
      <c r="C5" s="621"/>
      <c r="D5" s="621"/>
      <c r="E5" s="621"/>
      <c r="F5" s="621"/>
      <c r="G5" s="621"/>
      <c r="H5" s="621"/>
      <c r="I5" s="621"/>
      <c r="J5" s="621"/>
      <c r="K5" s="621"/>
      <c r="L5" s="621"/>
      <c r="M5" s="621"/>
      <c r="N5" s="621"/>
      <c r="O5" s="621"/>
      <c r="P5" s="621"/>
      <c r="Q5" s="621"/>
      <c r="R5" s="621"/>
      <c r="S5" s="621"/>
      <c r="U5" s="312"/>
    </row>
    <row r="6" spans="1:22" ht="15" customHeight="1">
      <c r="A6" s="621"/>
      <c r="B6" s="621"/>
      <c r="C6" s="621"/>
      <c r="D6" s="621"/>
      <c r="E6" s="621"/>
      <c r="F6" s="621"/>
      <c r="G6" s="621"/>
      <c r="H6" s="621"/>
      <c r="I6" s="621"/>
      <c r="J6" s="621"/>
      <c r="K6" s="621"/>
      <c r="L6" s="621"/>
      <c r="M6" s="621"/>
      <c r="N6" s="621"/>
      <c r="O6" s="621"/>
      <c r="P6" s="621"/>
      <c r="Q6" s="621"/>
      <c r="R6" s="621"/>
      <c r="S6" s="621"/>
    </row>
    <row r="7" spans="1:22" ht="15" customHeight="1">
      <c r="A7" s="621"/>
      <c r="B7" s="621"/>
      <c r="C7" s="621"/>
      <c r="D7" s="621"/>
      <c r="E7" s="621"/>
      <c r="F7" s="621"/>
      <c r="G7" s="621"/>
      <c r="H7" s="621"/>
      <c r="I7" s="621"/>
      <c r="J7" s="621"/>
      <c r="K7" s="621"/>
      <c r="L7" s="621"/>
      <c r="M7" s="621"/>
      <c r="N7" s="621"/>
      <c r="O7" s="621"/>
      <c r="P7" s="621"/>
      <c r="Q7" s="621"/>
      <c r="R7" s="621"/>
      <c r="S7" s="621"/>
    </row>
    <row r="8" spans="1:22" ht="18" customHeight="1">
      <c r="A8" s="96"/>
      <c r="B8" s="96"/>
      <c r="C8" s="96"/>
      <c r="D8" s="96"/>
      <c r="E8" s="96"/>
      <c r="F8" s="96"/>
      <c r="G8" s="96"/>
      <c r="H8" s="96"/>
      <c r="I8" s="96"/>
      <c r="J8" s="96"/>
      <c r="K8" s="96"/>
      <c r="L8" s="96"/>
      <c r="M8" s="96"/>
      <c r="N8" s="96"/>
      <c r="O8" s="96"/>
      <c r="P8" s="96"/>
      <c r="Q8" s="97"/>
    </row>
    <row r="9" spans="1:22" ht="15" thickBot="1">
      <c r="Q9" s="33"/>
    </row>
    <row r="10" spans="1:22" ht="12.75" customHeight="1">
      <c r="A10" s="619" t="s">
        <v>8</v>
      </c>
      <c r="B10" s="617" t="s">
        <v>13</v>
      </c>
      <c r="C10" s="614"/>
      <c r="D10" s="615"/>
      <c r="E10" s="617" t="s">
        <v>112</v>
      </c>
      <c r="F10" s="614"/>
      <c r="G10" s="615"/>
      <c r="H10" s="617" t="s">
        <v>114</v>
      </c>
      <c r="I10" s="614"/>
      <c r="J10" s="615"/>
      <c r="K10" s="617" t="s">
        <v>111</v>
      </c>
      <c r="L10" s="614"/>
      <c r="M10" s="615"/>
      <c r="N10" s="617" t="s">
        <v>113</v>
      </c>
      <c r="O10" s="614"/>
      <c r="P10" s="615"/>
      <c r="Q10" s="617" t="s">
        <v>115</v>
      </c>
      <c r="R10" s="614"/>
      <c r="S10" s="615"/>
      <c r="T10" s="617" t="s">
        <v>7</v>
      </c>
      <c r="U10" s="614"/>
      <c r="V10" s="615"/>
    </row>
    <row r="11" spans="1:22" ht="30" customHeight="1" thickBot="1">
      <c r="A11" s="620"/>
      <c r="B11" s="233" t="s">
        <v>121</v>
      </c>
      <c r="C11" s="234" t="s">
        <v>122</v>
      </c>
      <c r="D11" s="235" t="s">
        <v>6</v>
      </c>
      <c r="E11" s="233" t="s">
        <v>121</v>
      </c>
      <c r="F11" s="234" t="s">
        <v>122</v>
      </c>
      <c r="G11" s="235" t="s">
        <v>6</v>
      </c>
      <c r="H11" s="233" t="s">
        <v>121</v>
      </c>
      <c r="I11" s="234" t="s">
        <v>122</v>
      </c>
      <c r="J11" s="235" t="s">
        <v>6</v>
      </c>
      <c r="K11" s="233" t="s">
        <v>121</v>
      </c>
      <c r="L11" s="234" t="s">
        <v>122</v>
      </c>
      <c r="M11" s="235" t="s">
        <v>6</v>
      </c>
      <c r="N11" s="233" t="s">
        <v>121</v>
      </c>
      <c r="O11" s="234" t="s">
        <v>122</v>
      </c>
      <c r="P11" s="235" t="s">
        <v>6</v>
      </c>
      <c r="Q11" s="233" t="s">
        <v>121</v>
      </c>
      <c r="R11" s="234" t="s">
        <v>122</v>
      </c>
      <c r="S11" s="235" t="s">
        <v>6</v>
      </c>
      <c r="T11" s="233" t="s">
        <v>121</v>
      </c>
      <c r="U11" s="234" t="s">
        <v>122</v>
      </c>
      <c r="V11" s="235" t="s">
        <v>6</v>
      </c>
    </row>
    <row r="12" spans="1:22">
      <c r="A12" s="319">
        <v>2001</v>
      </c>
      <c r="B12" s="298">
        <v>0</v>
      </c>
      <c r="C12" s="246">
        <v>16496</v>
      </c>
      <c r="D12" s="247">
        <f t="shared" ref="D12:D27" si="0">IF(C12=0, "NA", B12/C12)</f>
        <v>0</v>
      </c>
      <c r="E12" s="298">
        <v>0</v>
      </c>
      <c r="F12" s="246">
        <v>10174</v>
      </c>
      <c r="G12" s="247">
        <f t="shared" ref="G12:G27" si="1">IF(F12=0, "NA", E12/F12)</f>
        <v>0</v>
      </c>
      <c r="H12" s="298"/>
      <c r="I12" s="246"/>
      <c r="J12" s="247"/>
      <c r="K12" s="298">
        <v>0</v>
      </c>
      <c r="L12" s="246">
        <v>13</v>
      </c>
      <c r="M12" s="247">
        <f t="shared" ref="M12:M27" si="2">IF(L12=0, "NA", K12/L12)</f>
        <v>0</v>
      </c>
      <c r="N12" s="298"/>
      <c r="O12" s="246"/>
      <c r="P12" s="247"/>
      <c r="Q12" s="298"/>
      <c r="R12" s="246"/>
      <c r="S12" s="247"/>
      <c r="T12" s="298">
        <f>SUM(B12,E12,H12,K12,N12,Q12)</f>
        <v>0</v>
      </c>
      <c r="U12" s="246">
        <f>SUM(C12,F12,I12,L12,O12,R12)</f>
        <v>26683</v>
      </c>
      <c r="V12" s="247">
        <v>0</v>
      </c>
    </row>
    <row r="13" spans="1:22">
      <c r="A13" s="319">
        <v>2002</v>
      </c>
      <c r="B13" s="298">
        <v>0</v>
      </c>
      <c r="C13" s="246">
        <v>15350</v>
      </c>
      <c r="D13" s="34">
        <f t="shared" si="0"/>
        <v>0</v>
      </c>
      <c r="E13" s="298">
        <v>0</v>
      </c>
      <c r="F13" s="246">
        <v>10842</v>
      </c>
      <c r="G13" s="34">
        <f t="shared" si="1"/>
        <v>0</v>
      </c>
      <c r="H13" s="298"/>
      <c r="I13" s="246"/>
      <c r="J13" s="34"/>
      <c r="K13" s="298">
        <v>0</v>
      </c>
      <c r="L13" s="246">
        <v>28</v>
      </c>
      <c r="M13" s="34">
        <f t="shared" si="2"/>
        <v>0</v>
      </c>
      <c r="N13" s="298"/>
      <c r="O13" s="246"/>
      <c r="P13" s="34"/>
      <c r="Q13" s="298"/>
      <c r="R13" s="246"/>
      <c r="S13" s="34"/>
      <c r="T13" s="298">
        <f t="shared" ref="T13:T27" si="3">SUM(B13,E13,H13,K13,N13,Q13)</f>
        <v>0</v>
      </c>
      <c r="U13" s="246">
        <f t="shared" ref="U13:U27" si="4">SUM(C13,F13,I13,L13,O13,R13)</f>
        <v>26220</v>
      </c>
      <c r="V13" s="34">
        <v>0</v>
      </c>
    </row>
    <row r="14" spans="1:22">
      <c r="A14" s="319">
        <v>2003</v>
      </c>
      <c r="B14" s="298">
        <v>2</v>
      </c>
      <c r="C14" s="246">
        <v>14387</v>
      </c>
      <c r="D14" s="34">
        <f t="shared" si="0"/>
        <v>1.3901438798915688E-4</v>
      </c>
      <c r="E14" s="298">
        <v>0</v>
      </c>
      <c r="F14" s="246">
        <v>11458</v>
      </c>
      <c r="G14" s="34">
        <f t="shared" si="1"/>
        <v>0</v>
      </c>
      <c r="H14" s="298"/>
      <c r="I14" s="246"/>
      <c r="J14" s="34"/>
      <c r="K14" s="298">
        <v>0</v>
      </c>
      <c r="L14" s="246">
        <v>42</v>
      </c>
      <c r="M14" s="34">
        <f t="shared" si="2"/>
        <v>0</v>
      </c>
      <c r="N14" s="298"/>
      <c r="O14" s="246"/>
      <c r="P14" s="34"/>
      <c r="Q14" s="298"/>
      <c r="R14" s="246"/>
      <c r="S14" s="34"/>
      <c r="T14" s="298">
        <f t="shared" si="3"/>
        <v>2</v>
      </c>
      <c r="U14" s="246">
        <f t="shared" si="4"/>
        <v>25887</v>
      </c>
      <c r="V14" s="34">
        <v>0</v>
      </c>
    </row>
    <row r="15" spans="1:22">
      <c r="A15" s="319">
        <v>2004</v>
      </c>
      <c r="B15" s="298">
        <v>0</v>
      </c>
      <c r="C15" s="246">
        <v>12515</v>
      </c>
      <c r="D15" s="34">
        <f>IF(C15=0, "NA", B15/C15)</f>
        <v>0</v>
      </c>
      <c r="E15" s="298">
        <v>0</v>
      </c>
      <c r="F15" s="246">
        <v>11803</v>
      </c>
      <c r="G15" s="34">
        <f t="shared" si="1"/>
        <v>0</v>
      </c>
      <c r="H15" s="298"/>
      <c r="I15" s="246"/>
      <c r="J15" s="34"/>
      <c r="K15" s="298">
        <v>0</v>
      </c>
      <c r="L15" s="246">
        <v>18</v>
      </c>
      <c r="M15" s="34">
        <f t="shared" si="2"/>
        <v>0</v>
      </c>
      <c r="N15" s="298"/>
      <c r="O15" s="246"/>
      <c r="P15" s="34"/>
      <c r="Q15" s="298"/>
      <c r="R15" s="246"/>
      <c r="S15" s="34"/>
      <c r="T15" s="298">
        <f t="shared" si="3"/>
        <v>0</v>
      </c>
      <c r="U15" s="246">
        <f t="shared" si="4"/>
        <v>24336</v>
      </c>
      <c r="V15" s="34">
        <v>0</v>
      </c>
    </row>
    <row r="16" spans="1:22">
      <c r="A16" s="319">
        <v>2005</v>
      </c>
      <c r="B16" s="298">
        <v>0</v>
      </c>
      <c r="C16" s="246">
        <v>11206</v>
      </c>
      <c r="D16" s="34">
        <f t="shared" si="0"/>
        <v>0</v>
      </c>
      <c r="E16" s="298">
        <v>0</v>
      </c>
      <c r="F16" s="246">
        <v>10379</v>
      </c>
      <c r="G16" s="34">
        <f t="shared" si="1"/>
        <v>0</v>
      </c>
      <c r="H16" s="298"/>
      <c r="I16" s="246"/>
      <c r="J16" s="34"/>
      <c r="K16" s="298">
        <v>0</v>
      </c>
      <c r="L16" s="246">
        <v>27</v>
      </c>
      <c r="M16" s="34">
        <f t="shared" si="2"/>
        <v>0</v>
      </c>
      <c r="N16" s="298">
        <v>0</v>
      </c>
      <c r="O16" s="246">
        <v>8</v>
      </c>
      <c r="P16" s="34">
        <f t="shared" ref="P16:P26" si="5">IF(O16=0, "NA", N16/O16)</f>
        <v>0</v>
      </c>
      <c r="Q16" s="298"/>
      <c r="R16" s="246"/>
      <c r="S16" s="34"/>
      <c r="T16" s="298">
        <f t="shared" si="3"/>
        <v>0</v>
      </c>
      <c r="U16" s="246">
        <f t="shared" si="4"/>
        <v>21620</v>
      </c>
      <c r="V16" s="34">
        <v>0</v>
      </c>
    </row>
    <row r="17" spans="1:22">
      <c r="A17" s="319">
        <v>2006</v>
      </c>
      <c r="B17" s="298">
        <v>0</v>
      </c>
      <c r="C17" s="246">
        <v>9494</v>
      </c>
      <c r="D17" s="34">
        <f t="shared" si="0"/>
        <v>0</v>
      </c>
      <c r="E17" s="298">
        <v>1</v>
      </c>
      <c r="F17" s="246">
        <v>8053</v>
      </c>
      <c r="G17" s="34">
        <f t="shared" si="1"/>
        <v>1.2417732522041475E-4</v>
      </c>
      <c r="H17" s="298"/>
      <c r="I17" s="246"/>
      <c r="J17" s="34"/>
      <c r="K17" s="298">
        <v>0</v>
      </c>
      <c r="L17" s="246">
        <v>11</v>
      </c>
      <c r="M17" s="34">
        <f t="shared" si="2"/>
        <v>0</v>
      </c>
      <c r="N17" s="298">
        <v>0</v>
      </c>
      <c r="O17" s="246">
        <v>3</v>
      </c>
      <c r="P17" s="34">
        <f t="shared" si="5"/>
        <v>0</v>
      </c>
      <c r="Q17" s="298"/>
      <c r="R17" s="246"/>
      <c r="S17" s="34"/>
      <c r="T17" s="298">
        <f t="shared" si="3"/>
        <v>1</v>
      </c>
      <c r="U17" s="246">
        <f t="shared" si="4"/>
        <v>17561</v>
      </c>
      <c r="V17" s="34">
        <v>0</v>
      </c>
    </row>
    <row r="18" spans="1:22">
      <c r="A18" s="319">
        <v>2007</v>
      </c>
      <c r="B18" s="298">
        <v>1</v>
      </c>
      <c r="C18" s="246">
        <v>7654</v>
      </c>
      <c r="D18" s="34">
        <f t="shared" si="0"/>
        <v>1.3065064018813691E-4</v>
      </c>
      <c r="E18" s="298">
        <v>0</v>
      </c>
      <c r="F18" s="246">
        <v>6328</v>
      </c>
      <c r="G18" s="34">
        <f t="shared" si="1"/>
        <v>0</v>
      </c>
      <c r="H18" s="298"/>
      <c r="I18" s="246"/>
      <c r="J18" s="34"/>
      <c r="K18" s="298">
        <v>0</v>
      </c>
      <c r="L18" s="246">
        <v>3</v>
      </c>
      <c r="M18" s="34">
        <f t="shared" si="2"/>
        <v>0</v>
      </c>
      <c r="N18" s="298">
        <v>0</v>
      </c>
      <c r="O18" s="246">
        <v>4</v>
      </c>
      <c r="P18" s="34">
        <f t="shared" si="5"/>
        <v>0</v>
      </c>
      <c r="Q18" s="298">
        <v>0</v>
      </c>
      <c r="R18" s="246">
        <v>298</v>
      </c>
      <c r="S18" s="34">
        <f t="shared" ref="S18:S27" si="6">IF(R18=0, "NA", Q18/R18)</f>
        <v>0</v>
      </c>
      <c r="T18" s="298">
        <f t="shared" si="3"/>
        <v>1</v>
      </c>
      <c r="U18" s="246">
        <f t="shared" si="4"/>
        <v>14287</v>
      </c>
      <c r="V18" s="34">
        <v>0</v>
      </c>
    </row>
    <row r="19" spans="1:22">
      <c r="A19" s="319">
        <v>2008</v>
      </c>
      <c r="B19" s="298">
        <v>0</v>
      </c>
      <c r="C19" s="246">
        <v>5901</v>
      </c>
      <c r="D19" s="34">
        <f t="shared" si="0"/>
        <v>0</v>
      </c>
      <c r="E19" s="298">
        <v>0</v>
      </c>
      <c r="F19" s="246">
        <v>5104</v>
      </c>
      <c r="G19" s="34">
        <f t="shared" si="1"/>
        <v>0</v>
      </c>
      <c r="H19" s="298">
        <v>0</v>
      </c>
      <c r="I19" s="246">
        <v>847</v>
      </c>
      <c r="J19" s="34">
        <f t="shared" ref="J19:J27" si="7">IF(I19=0, "NA", H19/I19)</f>
        <v>0</v>
      </c>
      <c r="K19" s="298">
        <v>0</v>
      </c>
      <c r="L19" s="246">
        <v>2</v>
      </c>
      <c r="M19" s="34">
        <f t="shared" si="2"/>
        <v>0</v>
      </c>
      <c r="N19" s="298">
        <v>0</v>
      </c>
      <c r="O19" s="246">
        <v>1</v>
      </c>
      <c r="P19" s="34">
        <f t="shared" si="5"/>
        <v>0</v>
      </c>
      <c r="Q19" s="298">
        <v>0</v>
      </c>
      <c r="R19" s="246">
        <v>340</v>
      </c>
      <c r="S19" s="34">
        <f t="shared" si="6"/>
        <v>0</v>
      </c>
      <c r="T19" s="298">
        <f t="shared" si="3"/>
        <v>0</v>
      </c>
      <c r="U19" s="246">
        <f t="shared" si="4"/>
        <v>12195</v>
      </c>
      <c r="V19" s="34">
        <v>0</v>
      </c>
    </row>
    <row r="20" spans="1:22">
      <c r="A20" s="319">
        <v>2009</v>
      </c>
      <c r="B20" s="298">
        <v>0</v>
      </c>
      <c r="C20" s="246">
        <v>4374</v>
      </c>
      <c r="D20" s="34">
        <f t="shared" si="0"/>
        <v>0</v>
      </c>
      <c r="E20" s="298">
        <v>0</v>
      </c>
      <c r="F20" s="246">
        <v>2738</v>
      </c>
      <c r="G20" s="34">
        <f t="shared" si="1"/>
        <v>0</v>
      </c>
      <c r="H20" s="298">
        <v>0</v>
      </c>
      <c r="I20" s="246">
        <v>568</v>
      </c>
      <c r="J20" s="34">
        <f t="shared" si="7"/>
        <v>0</v>
      </c>
      <c r="K20" s="298">
        <v>0</v>
      </c>
      <c r="L20" s="246">
        <v>90</v>
      </c>
      <c r="M20" s="34">
        <f t="shared" si="2"/>
        <v>0</v>
      </c>
      <c r="N20" s="298">
        <v>0</v>
      </c>
      <c r="O20" s="246">
        <v>22</v>
      </c>
      <c r="P20" s="34">
        <f t="shared" si="5"/>
        <v>0</v>
      </c>
      <c r="Q20" s="298">
        <v>0</v>
      </c>
      <c r="R20" s="246">
        <v>99</v>
      </c>
      <c r="S20" s="34">
        <f t="shared" si="6"/>
        <v>0</v>
      </c>
      <c r="T20" s="298">
        <f t="shared" si="3"/>
        <v>0</v>
      </c>
      <c r="U20" s="246">
        <f t="shared" si="4"/>
        <v>7891</v>
      </c>
      <c r="V20" s="34">
        <v>0</v>
      </c>
    </row>
    <row r="21" spans="1:22">
      <c r="A21" s="319">
        <v>2010</v>
      </c>
      <c r="B21" s="298">
        <v>0</v>
      </c>
      <c r="C21" s="246">
        <v>3869</v>
      </c>
      <c r="D21" s="34">
        <f t="shared" si="0"/>
        <v>0</v>
      </c>
      <c r="E21" s="298">
        <v>0</v>
      </c>
      <c r="F21" s="246">
        <v>3070</v>
      </c>
      <c r="G21" s="34">
        <f t="shared" si="1"/>
        <v>0</v>
      </c>
      <c r="H21" s="298">
        <v>0</v>
      </c>
      <c r="I21" s="246">
        <v>492</v>
      </c>
      <c r="J21" s="34">
        <f t="shared" si="7"/>
        <v>0</v>
      </c>
      <c r="K21" s="298">
        <v>0</v>
      </c>
      <c r="L21" s="246">
        <v>261</v>
      </c>
      <c r="M21" s="34">
        <f t="shared" si="2"/>
        <v>0</v>
      </c>
      <c r="N21" s="298">
        <v>0</v>
      </c>
      <c r="O21" s="246">
        <v>38</v>
      </c>
      <c r="P21" s="34">
        <f t="shared" si="5"/>
        <v>0</v>
      </c>
      <c r="Q21" s="298">
        <v>0</v>
      </c>
      <c r="R21" s="246">
        <v>122</v>
      </c>
      <c r="S21" s="34">
        <f t="shared" si="6"/>
        <v>0</v>
      </c>
      <c r="T21" s="298">
        <f t="shared" si="3"/>
        <v>0</v>
      </c>
      <c r="U21" s="246">
        <f t="shared" si="4"/>
        <v>7852</v>
      </c>
      <c r="V21" s="34">
        <v>0</v>
      </c>
    </row>
    <row r="22" spans="1:22">
      <c r="A22" s="319">
        <v>2011</v>
      </c>
      <c r="B22" s="298">
        <v>0</v>
      </c>
      <c r="C22" s="246">
        <v>3214</v>
      </c>
      <c r="D22" s="34">
        <f t="shared" si="0"/>
        <v>0</v>
      </c>
      <c r="E22" s="298">
        <v>0</v>
      </c>
      <c r="F22" s="246">
        <v>2884</v>
      </c>
      <c r="G22" s="34">
        <f t="shared" si="1"/>
        <v>0</v>
      </c>
      <c r="H22" s="298">
        <v>0</v>
      </c>
      <c r="I22" s="246">
        <v>619</v>
      </c>
      <c r="J22" s="34">
        <f t="shared" si="7"/>
        <v>0</v>
      </c>
      <c r="K22" s="298">
        <v>0</v>
      </c>
      <c r="L22" s="246">
        <v>165</v>
      </c>
      <c r="M22" s="34">
        <f t="shared" si="2"/>
        <v>0</v>
      </c>
      <c r="N22" s="298">
        <v>0</v>
      </c>
      <c r="O22" s="246">
        <v>52</v>
      </c>
      <c r="P22" s="34">
        <f t="shared" si="5"/>
        <v>0</v>
      </c>
      <c r="Q22" s="298">
        <v>0</v>
      </c>
      <c r="R22" s="246">
        <v>517</v>
      </c>
      <c r="S22" s="34">
        <f t="shared" si="6"/>
        <v>0</v>
      </c>
      <c r="T22" s="298">
        <f t="shared" si="3"/>
        <v>0</v>
      </c>
      <c r="U22" s="246">
        <f t="shared" si="4"/>
        <v>7451</v>
      </c>
      <c r="V22" s="34">
        <v>0</v>
      </c>
    </row>
    <row r="23" spans="1:22">
      <c r="A23" s="319">
        <v>2012</v>
      </c>
      <c r="B23" s="298">
        <v>0</v>
      </c>
      <c r="C23" s="246">
        <v>3781</v>
      </c>
      <c r="D23" s="34">
        <f t="shared" si="0"/>
        <v>0</v>
      </c>
      <c r="E23" s="298">
        <v>0</v>
      </c>
      <c r="F23" s="246">
        <v>2586</v>
      </c>
      <c r="G23" s="34">
        <f t="shared" si="1"/>
        <v>0</v>
      </c>
      <c r="H23" s="298">
        <v>0</v>
      </c>
      <c r="I23" s="246">
        <v>400</v>
      </c>
      <c r="J23" s="34">
        <f t="shared" si="7"/>
        <v>0</v>
      </c>
      <c r="K23" s="298">
        <v>0</v>
      </c>
      <c r="L23" s="246">
        <v>182</v>
      </c>
      <c r="M23" s="34">
        <f t="shared" si="2"/>
        <v>0</v>
      </c>
      <c r="N23" s="298">
        <v>0</v>
      </c>
      <c r="O23" s="246">
        <v>94</v>
      </c>
      <c r="P23" s="34">
        <f t="shared" si="5"/>
        <v>0</v>
      </c>
      <c r="Q23" s="298">
        <v>0</v>
      </c>
      <c r="R23" s="246">
        <v>340</v>
      </c>
      <c r="S23" s="34">
        <f t="shared" si="6"/>
        <v>0</v>
      </c>
      <c r="T23" s="298">
        <f t="shared" si="3"/>
        <v>0</v>
      </c>
      <c r="U23" s="246">
        <f t="shared" si="4"/>
        <v>7383</v>
      </c>
      <c r="V23" s="34">
        <v>0</v>
      </c>
    </row>
    <row r="24" spans="1:22">
      <c r="A24" s="319">
        <v>2013</v>
      </c>
      <c r="B24" s="298">
        <v>0</v>
      </c>
      <c r="C24" s="246">
        <v>2958</v>
      </c>
      <c r="D24" s="34">
        <f t="shared" si="0"/>
        <v>0</v>
      </c>
      <c r="E24" s="298">
        <v>0</v>
      </c>
      <c r="F24" s="246">
        <v>1782</v>
      </c>
      <c r="G24" s="34">
        <f t="shared" si="1"/>
        <v>0</v>
      </c>
      <c r="H24" s="298">
        <v>0</v>
      </c>
      <c r="I24" s="246">
        <v>277</v>
      </c>
      <c r="J24" s="34">
        <f t="shared" si="7"/>
        <v>0</v>
      </c>
      <c r="K24" s="298">
        <v>0</v>
      </c>
      <c r="L24" s="246">
        <v>132</v>
      </c>
      <c r="M24" s="34">
        <f t="shared" si="2"/>
        <v>0</v>
      </c>
      <c r="N24" s="298">
        <v>0</v>
      </c>
      <c r="O24" s="246">
        <v>32</v>
      </c>
      <c r="P24" s="34">
        <f t="shared" si="5"/>
        <v>0</v>
      </c>
      <c r="Q24" s="298">
        <v>0</v>
      </c>
      <c r="R24" s="246">
        <v>206</v>
      </c>
      <c r="S24" s="34">
        <f t="shared" si="6"/>
        <v>0</v>
      </c>
      <c r="T24" s="298">
        <f t="shared" si="3"/>
        <v>0</v>
      </c>
      <c r="U24" s="246">
        <f t="shared" si="4"/>
        <v>5387</v>
      </c>
      <c r="V24" s="34">
        <v>0</v>
      </c>
    </row>
    <row r="25" spans="1:22">
      <c r="A25" s="319">
        <v>2014</v>
      </c>
      <c r="B25" s="298">
        <v>0</v>
      </c>
      <c r="C25" s="246">
        <v>1922</v>
      </c>
      <c r="D25" s="34">
        <f t="shared" si="0"/>
        <v>0</v>
      </c>
      <c r="E25" s="298">
        <v>0</v>
      </c>
      <c r="F25" s="246">
        <v>1553</v>
      </c>
      <c r="G25" s="34">
        <f t="shared" si="1"/>
        <v>0</v>
      </c>
      <c r="H25" s="298">
        <v>0</v>
      </c>
      <c r="I25" s="246">
        <v>247</v>
      </c>
      <c r="J25" s="34">
        <f t="shared" si="7"/>
        <v>0</v>
      </c>
      <c r="K25" s="298">
        <v>0</v>
      </c>
      <c r="L25" s="246">
        <v>112</v>
      </c>
      <c r="M25" s="34">
        <f t="shared" si="2"/>
        <v>0</v>
      </c>
      <c r="N25" s="298">
        <v>0</v>
      </c>
      <c r="O25" s="246">
        <v>118</v>
      </c>
      <c r="P25" s="34">
        <f t="shared" si="5"/>
        <v>0</v>
      </c>
      <c r="Q25" s="298">
        <v>0</v>
      </c>
      <c r="R25" s="246">
        <v>166</v>
      </c>
      <c r="S25" s="34">
        <f t="shared" si="6"/>
        <v>0</v>
      </c>
      <c r="T25" s="298">
        <f t="shared" si="3"/>
        <v>0</v>
      </c>
      <c r="U25" s="246">
        <f t="shared" si="4"/>
        <v>4118</v>
      </c>
      <c r="V25" s="34">
        <v>0</v>
      </c>
    </row>
    <row r="26" spans="1:22">
      <c r="A26" s="319">
        <v>2015</v>
      </c>
      <c r="B26" s="298">
        <v>0</v>
      </c>
      <c r="C26" s="246">
        <v>732</v>
      </c>
      <c r="D26" s="34">
        <f t="shared" si="0"/>
        <v>0</v>
      </c>
      <c r="E26" s="298">
        <v>0</v>
      </c>
      <c r="F26" s="246">
        <v>514</v>
      </c>
      <c r="G26" s="34">
        <f t="shared" si="1"/>
        <v>0</v>
      </c>
      <c r="H26" s="298">
        <v>0</v>
      </c>
      <c r="I26" s="246">
        <v>124</v>
      </c>
      <c r="J26" s="34">
        <f t="shared" si="7"/>
        <v>0</v>
      </c>
      <c r="K26" s="298">
        <v>0</v>
      </c>
      <c r="L26" s="246">
        <v>13</v>
      </c>
      <c r="M26" s="34">
        <f t="shared" si="2"/>
        <v>0</v>
      </c>
      <c r="N26" s="298">
        <v>0</v>
      </c>
      <c r="O26" s="246">
        <v>18</v>
      </c>
      <c r="P26" s="34">
        <f t="shared" si="5"/>
        <v>0</v>
      </c>
      <c r="Q26" s="298">
        <v>0</v>
      </c>
      <c r="R26" s="246">
        <v>56</v>
      </c>
      <c r="S26" s="34">
        <f t="shared" si="6"/>
        <v>0</v>
      </c>
      <c r="T26" s="298">
        <f t="shared" si="3"/>
        <v>0</v>
      </c>
      <c r="U26" s="246">
        <f t="shared" si="4"/>
        <v>1457</v>
      </c>
      <c r="V26" s="34">
        <v>0</v>
      </c>
    </row>
    <row r="27" spans="1:22" ht="13.5" thickBot="1">
      <c r="A27" s="319">
        <v>2016</v>
      </c>
      <c r="B27" s="298">
        <v>0</v>
      </c>
      <c r="C27" s="246">
        <v>31</v>
      </c>
      <c r="D27" s="34">
        <f t="shared" si="0"/>
        <v>0</v>
      </c>
      <c r="E27" s="298">
        <v>0</v>
      </c>
      <c r="F27" s="246">
        <v>39</v>
      </c>
      <c r="G27" s="34">
        <f t="shared" si="1"/>
        <v>0</v>
      </c>
      <c r="H27" s="298">
        <v>0</v>
      </c>
      <c r="I27" s="246">
        <v>8</v>
      </c>
      <c r="J27" s="34">
        <f t="shared" si="7"/>
        <v>0</v>
      </c>
      <c r="K27" s="298">
        <v>0</v>
      </c>
      <c r="L27" s="246">
        <v>1</v>
      </c>
      <c r="M27" s="34">
        <f t="shared" si="2"/>
        <v>0</v>
      </c>
      <c r="N27" s="298"/>
      <c r="O27" s="246"/>
      <c r="P27" s="34"/>
      <c r="Q27" s="298">
        <v>0</v>
      </c>
      <c r="R27" s="246">
        <v>1</v>
      </c>
      <c r="S27" s="34">
        <f t="shared" si="6"/>
        <v>0</v>
      </c>
      <c r="T27" s="298">
        <f t="shared" si="3"/>
        <v>0</v>
      </c>
      <c r="U27" s="246">
        <f t="shared" si="4"/>
        <v>80</v>
      </c>
      <c r="V27" s="34">
        <v>0</v>
      </c>
    </row>
    <row r="28" spans="1:22" ht="13.5" thickBot="1">
      <c r="A28" s="285" t="s">
        <v>7</v>
      </c>
      <c r="B28" s="115">
        <f>SUM(B12:B27)</f>
        <v>3</v>
      </c>
      <c r="C28" s="169">
        <f>SUM(C12:C27)</f>
        <v>113884</v>
      </c>
      <c r="D28" s="303">
        <f>B28/C28</f>
        <v>2.6342594218678656E-5</v>
      </c>
      <c r="E28" s="115">
        <f>SUM(E12:E27)</f>
        <v>1</v>
      </c>
      <c r="F28" s="169">
        <f>SUM(F12:F27)</f>
        <v>89307</v>
      </c>
      <c r="G28" s="303">
        <f>E28/F28</f>
        <v>1.1197330556395356E-5</v>
      </c>
      <c r="H28" s="115">
        <f>SUM(H12:H27)</f>
        <v>0</v>
      </c>
      <c r="I28" s="169">
        <f>SUM(I12:I27)</f>
        <v>3582</v>
      </c>
      <c r="J28" s="303">
        <f>H28/I28</f>
        <v>0</v>
      </c>
      <c r="K28" s="115">
        <f>SUM(K12:K27)</f>
        <v>0</v>
      </c>
      <c r="L28" s="169">
        <f>SUM(L12:L27)</f>
        <v>1100</v>
      </c>
      <c r="M28" s="303">
        <f>K28/L28</f>
        <v>0</v>
      </c>
      <c r="N28" s="115">
        <f>SUM(N12:N27)</f>
        <v>0</v>
      </c>
      <c r="O28" s="169">
        <f>SUM(O12:O27)</f>
        <v>390</v>
      </c>
      <c r="P28" s="303">
        <f>N28/O28</f>
        <v>0</v>
      </c>
      <c r="Q28" s="115">
        <f>SUM(Q12:Q27)</f>
        <v>0</v>
      </c>
      <c r="R28" s="169">
        <f>SUM(R12:R27)</f>
        <v>2145</v>
      </c>
      <c r="S28" s="303">
        <f>Q28/R28</f>
        <v>0</v>
      </c>
      <c r="T28" s="115">
        <f>SUM(T12:T27)</f>
        <v>4</v>
      </c>
      <c r="U28" s="169">
        <f>SUM(U12:U27)</f>
        <v>210408</v>
      </c>
      <c r="V28" s="303">
        <f>T28/U28</f>
        <v>1.9010684004410477E-5</v>
      </c>
    </row>
    <row r="29" spans="1:22">
      <c r="A29" s="237"/>
      <c r="B29" s="237"/>
      <c r="C29" s="237"/>
      <c r="D29" s="237"/>
      <c r="E29" s="237"/>
      <c r="F29" s="237"/>
      <c r="J29" s="280"/>
    </row>
    <row r="30" spans="1:22">
      <c r="B30" s="477"/>
      <c r="C30" s="477"/>
      <c r="D30" s="477"/>
    </row>
  </sheetData>
  <mergeCells count="9">
    <mergeCell ref="A4:S7"/>
    <mergeCell ref="A10:A11"/>
    <mergeCell ref="B10:D10"/>
    <mergeCell ref="E10:G10"/>
    <mergeCell ref="T10:V10"/>
    <mergeCell ref="Q10:S10"/>
    <mergeCell ref="H10:J10"/>
    <mergeCell ref="K10:M10"/>
    <mergeCell ref="N10:P10"/>
  </mergeCells>
  <phoneticPr fontId="0" type="noConversion"/>
  <pageMargins left="0.75" right="0.75" top="1" bottom="1" header="0.5" footer="0.5"/>
  <pageSetup scale="60" orientation="landscape" r:id="rId1"/>
  <headerFooter alignWithMargins="0">
    <oddFooter>&amp;C&amp;14B-&amp;P-4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58"/>
  <sheetViews>
    <sheetView zoomScale="50" workbookViewId="0">
      <selection activeCell="S18" sqref="S18"/>
    </sheetView>
  </sheetViews>
  <sheetFormatPr defaultRowHeight="12.75"/>
  <cols>
    <col min="1" max="1" width="12.140625" customWidth="1"/>
    <col min="2" max="2" width="11.85546875" bestFit="1" customWidth="1"/>
    <col min="3" max="3" width="13.85546875" bestFit="1" customWidth="1"/>
    <col min="4" max="4" width="13.5703125" bestFit="1" customWidth="1"/>
    <col min="5" max="5" width="11.5703125" bestFit="1" customWidth="1"/>
    <col min="6" max="6" width="11.28515625" bestFit="1" customWidth="1"/>
    <col min="7" max="7" width="13.5703125" bestFit="1" customWidth="1"/>
    <col min="8" max="8" width="11.5703125" bestFit="1" customWidth="1"/>
    <col min="9" max="9" width="11" bestFit="1" customWidth="1"/>
    <col min="10" max="10" width="13.5703125" bestFit="1" customWidth="1"/>
    <col min="11" max="11" width="11.5703125" bestFit="1" customWidth="1"/>
    <col min="12" max="12" width="10.42578125" customWidth="1"/>
    <col min="13" max="13" width="13.5703125" bestFit="1" customWidth="1"/>
    <col min="14" max="16" width="14.7109375" customWidth="1"/>
  </cols>
  <sheetData>
    <row r="1" spans="1:17" ht="15.75">
      <c r="A1" s="626" t="s">
        <v>8</v>
      </c>
      <c r="B1" s="625" t="s">
        <v>13</v>
      </c>
      <c r="C1" s="623"/>
      <c r="D1" s="623"/>
      <c r="E1" s="623" t="s">
        <v>14</v>
      </c>
      <c r="F1" s="623"/>
      <c r="G1" s="623"/>
      <c r="H1" s="623" t="s">
        <v>15</v>
      </c>
      <c r="I1" s="623"/>
      <c r="J1" s="623"/>
      <c r="K1" s="623" t="s">
        <v>12</v>
      </c>
      <c r="L1" s="623"/>
      <c r="M1" s="623"/>
      <c r="N1" s="623" t="s">
        <v>7</v>
      </c>
      <c r="O1" s="623"/>
      <c r="P1" s="624"/>
    </row>
    <row r="2" spans="1:17" ht="48" thickBot="1">
      <c r="A2" s="627"/>
      <c r="B2" s="164" t="s">
        <v>4</v>
      </c>
      <c r="C2" s="165" t="s">
        <v>105</v>
      </c>
      <c r="D2" s="165" t="s">
        <v>18</v>
      </c>
      <c r="E2" s="165" t="s">
        <v>4</v>
      </c>
      <c r="F2" s="165" t="s">
        <v>105</v>
      </c>
      <c r="G2" s="165" t="s">
        <v>18</v>
      </c>
      <c r="H2" s="165" t="s">
        <v>4</v>
      </c>
      <c r="I2" s="165" t="s">
        <v>105</v>
      </c>
      <c r="J2" s="165" t="s">
        <v>18</v>
      </c>
      <c r="K2" s="165" t="s">
        <v>4</v>
      </c>
      <c r="L2" s="165" t="s">
        <v>105</v>
      </c>
      <c r="M2" s="165" t="s">
        <v>18</v>
      </c>
      <c r="N2" s="165" t="s">
        <v>4</v>
      </c>
      <c r="O2" s="165" t="s">
        <v>105</v>
      </c>
      <c r="P2" s="166" t="s">
        <v>18</v>
      </c>
      <c r="Q2">
        <v>2005</v>
      </c>
    </row>
    <row r="3" spans="1:17" ht="15">
      <c r="A3" s="117">
        <v>1984</v>
      </c>
      <c r="B3" s="118">
        <v>218</v>
      </c>
      <c r="C3" s="152">
        <v>626</v>
      </c>
      <c r="D3" s="112">
        <f>B3/C3</f>
        <v>0.34824281150159747</v>
      </c>
      <c r="E3" s="119">
        <v>69</v>
      </c>
      <c r="F3" s="152">
        <v>186</v>
      </c>
      <c r="G3" s="112">
        <f>E3/F3</f>
        <v>0.37096774193548387</v>
      </c>
      <c r="H3" s="119">
        <v>62</v>
      </c>
      <c r="I3" s="152">
        <v>186</v>
      </c>
      <c r="J3" s="112">
        <f>H3/I3</f>
        <v>0.33333333333333331</v>
      </c>
      <c r="K3" s="120">
        <v>32</v>
      </c>
      <c r="L3" s="153">
        <v>89</v>
      </c>
      <c r="M3" s="112">
        <f>K3/L3</f>
        <v>0.3595505617977528</v>
      </c>
      <c r="N3" s="158">
        <f>B3+E3+H3+K3</f>
        <v>381</v>
      </c>
      <c r="O3" s="158">
        <f>C3+F3+I3+L3</f>
        <v>1087</v>
      </c>
      <c r="P3" s="159">
        <f>N3/O3</f>
        <v>0.35050597976080955</v>
      </c>
    </row>
    <row r="4" spans="1:17" ht="15">
      <c r="A4" s="111">
        <v>1985</v>
      </c>
      <c r="B4" s="121">
        <v>360</v>
      </c>
      <c r="C4" s="154">
        <v>1099</v>
      </c>
      <c r="D4" s="102">
        <f t="shared" ref="D4:D25" si="0">B4/C4</f>
        <v>0.32757051865332121</v>
      </c>
      <c r="E4" s="122">
        <v>102</v>
      </c>
      <c r="F4" s="154">
        <v>263</v>
      </c>
      <c r="G4" s="102">
        <f t="shared" ref="G4:G26" si="1">E4/F4</f>
        <v>0.38783269961977185</v>
      </c>
      <c r="H4" s="122">
        <v>91</v>
      </c>
      <c r="I4" s="154">
        <v>259</v>
      </c>
      <c r="J4" s="102">
        <f t="shared" ref="J4:J26" si="2">H4/I4</f>
        <v>0.35135135135135137</v>
      </c>
      <c r="K4" s="113">
        <v>38</v>
      </c>
      <c r="L4" s="155">
        <v>137</v>
      </c>
      <c r="M4" s="102">
        <f t="shared" ref="M4:M26" si="3">K4/L4</f>
        <v>0.27737226277372262</v>
      </c>
      <c r="N4" s="160">
        <f t="shared" ref="N4:O21" si="4">B4+E4+H4+K4</f>
        <v>591</v>
      </c>
      <c r="O4" s="160">
        <f t="shared" si="4"/>
        <v>1758</v>
      </c>
      <c r="P4" s="161">
        <f t="shared" ref="P4:P26" si="5">N4/O4</f>
        <v>0.33617747440273038</v>
      </c>
    </row>
    <row r="5" spans="1:17" ht="15">
      <c r="A5" s="111">
        <v>1986</v>
      </c>
      <c r="B5" s="121">
        <v>477</v>
      </c>
      <c r="C5" s="154">
        <v>1342</v>
      </c>
      <c r="D5" s="102">
        <f t="shared" si="0"/>
        <v>0.35543964232488823</v>
      </c>
      <c r="E5" s="122">
        <v>134</v>
      </c>
      <c r="F5" s="154">
        <v>319</v>
      </c>
      <c r="G5" s="102">
        <f t="shared" si="1"/>
        <v>0.42006269592476492</v>
      </c>
      <c r="H5" s="122">
        <v>132</v>
      </c>
      <c r="I5" s="154">
        <v>337</v>
      </c>
      <c r="J5" s="102">
        <f t="shared" si="2"/>
        <v>0.39169139465875369</v>
      </c>
      <c r="K5" s="113">
        <v>65</v>
      </c>
      <c r="L5" s="155">
        <v>177</v>
      </c>
      <c r="M5" s="102">
        <f t="shared" si="3"/>
        <v>0.3672316384180791</v>
      </c>
      <c r="N5" s="160">
        <f t="shared" si="4"/>
        <v>808</v>
      </c>
      <c r="O5" s="160">
        <f t="shared" si="4"/>
        <v>2175</v>
      </c>
      <c r="P5" s="161">
        <f t="shared" si="5"/>
        <v>0.37149425287356319</v>
      </c>
    </row>
    <row r="6" spans="1:17" ht="15">
      <c r="A6" s="111">
        <v>1987</v>
      </c>
      <c r="B6" s="121">
        <v>696</v>
      </c>
      <c r="C6" s="154">
        <v>2236</v>
      </c>
      <c r="D6" s="102">
        <f t="shared" si="0"/>
        <v>0.31127012522361358</v>
      </c>
      <c r="E6" s="122">
        <v>146</v>
      </c>
      <c r="F6" s="154">
        <v>402</v>
      </c>
      <c r="G6" s="102">
        <f t="shared" si="1"/>
        <v>0.36318407960199006</v>
      </c>
      <c r="H6" s="122">
        <v>112</v>
      </c>
      <c r="I6" s="154">
        <v>385</v>
      </c>
      <c r="J6" s="102">
        <f t="shared" si="2"/>
        <v>0.29090909090909089</v>
      </c>
      <c r="K6" s="113">
        <v>66</v>
      </c>
      <c r="L6" s="155">
        <v>220</v>
      </c>
      <c r="M6" s="102">
        <f t="shared" si="3"/>
        <v>0.3</v>
      </c>
      <c r="N6" s="160">
        <f t="shared" si="4"/>
        <v>1020</v>
      </c>
      <c r="O6" s="160">
        <f t="shared" si="4"/>
        <v>3243</v>
      </c>
      <c r="P6" s="161">
        <f t="shared" si="5"/>
        <v>0.31452358926919521</v>
      </c>
    </row>
    <row r="7" spans="1:17" ht="15">
      <c r="A7" s="111">
        <v>1988</v>
      </c>
      <c r="B7" s="121">
        <v>671</v>
      </c>
      <c r="C7" s="154">
        <v>1958</v>
      </c>
      <c r="D7" s="102">
        <f t="shared" si="0"/>
        <v>0.34269662921348315</v>
      </c>
      <c r="E7" s="122">
        <v>385</v>
      </c>
      <c r="F7" s="154">
        <v>1218</v>
      </c>
      <c r="G7" s="102">
        <f t="shared" si="1"/>
        <v>0.31609195402298851</v>
      </c>
      <c r="H7" s="122">
        <v>162</v>
      </c>
      <c r="I7" s="154">
        <v>512</v>
      </c>
      <c r="J7" s="102">
        <f t="shared" si="2"/>
        <v>0.31640625</v>
      </c>
      <c r="K7" s="113">
        <v>57</v>
      </c>
      <c r="L7" s="155">
        <v>166</v>
      </c>
      <c r="M7" s="102">
        <f t="shared" si="3"/>
        <v>0.34337349397590361</v>
      </c>
      <c r="N7" s="160">
        <f t="shared" si="4"/>
        <v>1275</v>
      </c>
      <c r="O7" s="160">
        <f t="shared" si="4"/>
        <v>3854</v>
      </c>
      <c r="P7" s="161">
        <f t="shared" si="5"/>
        <v>0.33082511676180593</v>
      </c>
    </row>
    <row r="8" spans="1:17" ht="15">
      <c r="A8" s="111">
        <v>1989</v>
      </c>
      <c r="B8" s="121">
        <v>865</v>
      </c>
      <c r="C8" s="154">
        <v>2877</v>
      </c>
      <c r="D8" s="102">
        <f t="shared" si="0"/>
        <v>0.30066041014946127</v>
      </c>
      <c r="E8" s="122">
        <v>407</v>
      </c>
      <c r="F8" s="154">
        <v>1295</v>
      </c>
      <c r="G8" s="102">
        <f t="shared" si="1"/>
        <v>0.31428571428571428</v>
      </c>
      <c r="H8" s="122">
        <v>178</v>
      </c>
      <c r="I8" s="154">
        <v>573</v>
      </c>
      <c r="J8" s="102">
        <f t="shared" si="2"/>
        <v>0.31064572425828968</v>
      </c>
      <c r="K8" s="113">
        <v>34</v>
      </c>
      <c r="L8" s="155">
        <v>142</v>
      </c>
      <c r="M8" s="102">
        <f t="shared" si="3"/>
        <v>0.23943661971830985</v>
      </c>
      <c r="N8" s="160">
        <f t="shared" si="4"/>
        <v>1484</v>
      </c>
      <c r="O8" s="160">
        <f t="shared" si="4"/>
        <v>4887</v>
      </c>
      <c r="P8" s="161">
        <f t="shared" si="5"/>
        <v>0.30366277880090037</v>
      </c>
    </row>
    <row r="9" spans="1:17" ht="15">
      <c r="A9" s="111">
        <v>1990</v>
      </c>
      <c r="B9" s="121">
        <v>925</v>
      </c>
      <c r="C9" s="154">
        <v>3026</v>
      </c>
      <c r="D9" s="102">
        <f t="shared" si="0"/>
        <v>0.30568407138136156</v>
      </c>
      <c r="E9" s="122">
        <v>313</v>
      </c>
      <c r="F9" s="154">
        <v>948</v>
      </c>
      <c r="G9" s="102">
        <f t="shared" si="1"/>
        <v>0.33016877637130804</v>
      </c>
      <c r="H9" s="122">
        <v>101</v>
      </c>
      <c r="I9" s="154">
        <v>345</v>
      </c>
      <c r="J9" s="102">
        <f t="shared" si="2"/>
        <v>0.29275362318840581</v>
      </c>
      <c r="K9" s="113">
        <v>17</v>
      </c>
      <c r="L9" s="155">
        <v>57</v>
      </c>
      <c r="M9" s="102">
        <f t="shared" si="3"/>
        <v>0.2982456140350877</v>
      </c>
      <c r="N9" s="160">
        <f t="shared" si="4"/>
        <v>1356</v>
      </c>
      <c r="O9" s="160">
        <f t="shared" si="4"/>
        <v>4376</v>
      </c>
      <c r="P9" s="161">
        <f t="shared" si="5"/>
        <v>0.30987202925045704</v>
      </c>
    </row>
    <row r="10" spans="1:17" ht="15">
      <c r="A10" s="111">
        <v>1991</v>
      </c>
      <c r="B10" s="121">
        <v>1536</v>
      </c>
      <c r="C10" s="154">
        <v>5577</v>
      </c>
      <c r="D10" s="102">
        <f t="shared" si="0"/>
        <v>0.27541689080150616</v>
      </c>
      <c r="E10" s="122">
        <v>342</v>
      </c>
      <c r="F10" s="154">
        <v>1226</v>
      </c>
      <c r="G10" s="102">
        <f t="shared" si="1"/>
        <v>0.27895595432300163</v>
      </c>
      <c r="H10" s="122">
        <v>106</v>
      </c>
      <c r="I10" s="154">
        <v>380</v>
      </c>
      <c r="J10" s="102">
        <f t="shared" si="2"/>
        <v>0.27894736842105261</v>
      </c>
      <c r="K10" s="113">
        <v>10</v>
      </c>
      <c r="L10" s="155">
        <v>44</v>
      </c>
      <c r="M10" s="102">
        <f t="shared" si="3"/>
        <v>0.22727272727272727</v>
      </c>
      <c r="N10" s="160">
        <f t="shared" si="4"/>
        <v>1994</v>
      </c>
      <c r="O10" s="160">
        <f t="shared" si="4"/>
        <v>7227</v>
      </c>
      <c r="P10" s="161">
        <f t="shared" si="5"/>
        <v>0.27590978275909783</v>
      </c>
    </row>
    <row r="11" spans="1:17" ht="15">
      <c r="A11" s="111">
        <v>1992</v>
      </c>
      <c r="B11" s="121">
        <v>1568</v>
      </c>
      <c r="C11" s="154">
        <v>5576</v>
      </c>
      <c r="D11" s="102">
        <f t="shared" si="0"/>
        <v>0.28120516499282638</v>
      </c>
      <c r="E11" s="122">
        <v>453</v>
      </c>
      <c r="F11" s="154">
        <v>1524</v>
      </c>
      <c r="G11" s="102">
        <f t="shared" si="1"/>
        <v>0.297244094488189</v>
      </c>
      <c r="H11" s="122">
        <v>130</v>
      </c>
      <c r="I11" s="154">
        <v>498</v>
      </c>
      <c r="J11" s="102">
        <f t="shared" si="2"/>
        <v>0.26104417670682734</v>
      </c>
      <c r="K11" s="113">
        <v>9</v>
      </c>
      <c r="L11" s="155">
        <v>39</v>
      </c>
      <c r="M11" s="102">
        <f t="shared" si="3"/>
        <v>0.23076923076923078</v>
      </c>
      <c r="N11" s="160">
        <f t="shared" si="4"/>
        <v>2160</v>
      </c>
      <c r="O11" s="160">
        <f t="shared" si="4"/>
        <v>7637</v>
      </c>
      <c r="P11" s="161">
        <f t="shared" si="5"/>
        <v>0.28283357339269349</v>
      </c>
    </row>
    <row r="12" spans="1:17" ht="15">
      <c r="A12" s="111">
        <v>1993</v>
      </c>
      <c r="B12" s="121">
        <v>1757</v>
      </c>
      <c r="C12" s="154">
        <v>7305</v>
      </c>
      <c r="D12" s="102">
        <f t="shared" si="0"/>
        <v>0.2405201916495551</v>
      </c>
      <c r="E12" s="122">
        <v>582</v>
      </c>
      <c r="F12" s="154">
        <v>2279</v>
      </c>
      <c r="G12" s="102">
        <f t="shared" si="1"/>
        <v>0.25537516454585346</v>
      </c>
      <c r="H12" s="122">
        <v>121</v>
      </c>
      <c r="I12" s="154">
        <v>619</v>
      </c>
      <c r="J12" s="102">
        <f t="shared" si="2"/>
        <v>0.19547657512116318</v>
      </c>
      <c r="K12" s="113">
        <v>8</v>
      </c>
      <c r="L12" s="155">
        <v>41</v>
      </c>
      <c r="M12" s="102">
        <f t="shared" si="3"/>
        <v>0.1951219512195122</v>
      </c>
      <c r="N12" s="160">
        <f t="shared" si="4"/>
        <v>2468</v>
      </c>
      <c r="O12" s="160">
        <f t="shared" si="4"/>
        <v>10244</v>
      </c>
      <c r="P12" s="161">
        <f t="shared" si="5"/>
        <v>0.24092151503319015</v>
      </c>
    </row>
    <row r="13" spans="1:17" ht="15">
      <c r="A13" s="111">
        <v>1994</v>
      </c>
      <c r="B13" s="121">
        <v>1264</v>
      </c>
      <c r="C13" s="154">
        <v>4727</v>
      </c>
      <c r="D13" s="102">
        <f t="shared" si="0"/>
        <v>0.26740004231013326</v>
      </c>
      <c r="E13" s="122">
        <v>522</v>
      </c>
      <c r="F13" s="154">
        <v>1900</v>
      </c>
      <c r="G13" s="102">
        <f t="shared" si="1"/>
        <v>0.27473684210526317</v>
      </c>
      <c r="H13" s="122">
        <v>232</v>
      </c>
      <c r="I13" s="154">
        <v>845</v>
      </c>
      <c r="J13" s="102">
        <f t="shared" si="2"/>
        <v>0.27455621301775146</v>
      </c>
      <c r="K13" s="113">
        <v>16</v>
      </c>
      <c r="L13" s="155">
        <v>65</v>
      </c>
      <c r="M13" s="102">
        <f t="shared" si="3"/>
        <v>0.24615384615384617</v>
      </c>
      <c r="N13" s="160">
        <f t="shared" si="4"/>
        <v>2034</v>
      </c>
      <c r="O13" s="160">
        <f t="shared" si="4"/>
        <v>7537</v>
      </c>
      <c r="P13" s="161">
        <f t="shared" si="5"/>
        <v>0.26986864800318427</v>
      </c>
    </row>
    <row r="14" spans="1:17" ht="15">
      <c r="A14" s="111">
        <v>1995</v>
      </c>
      <c r="B14" s="121">
        <v>1018</v>
      </c>
      <c r="C14" s="154">
        <v>4267</v>
      </c>
      <c r="D14" s="102">
        <f t="shared" si="0"/>
        <v>0.23857511131942816</v>
      </c>
      <c r="E14" s="122">
        <v>460</v>
      </c>
      <c r="F14" s="154">
        <v>2108</v>
      </c>
      <c r="G14" s="102">
        <f t="shared" si="1"/>
        <v>0.21821631878557876</v>
      </c>
      <c r="H14" s="122">
        <v>289</v>
      </c>
      <c r="I14" s="154">
        <v>1335</v>
      </c>
      <c r="J14" s="102">
        <f t="shared" si="2"/>
        <v>0.21647940074906366</v>
      </c>
      <c r="K14" s="113">
        <v>21</v>
      </c>
      <c r="L14" s="155">
        <v>112</v>
      </c>
      <c r="M14" s="102">
        <f t="shared" si="3"/>
        <v>0.1875</v>
      </c>
      <c r="N14" s="160">
        <f t="shared" si="4"/>
        <v>1788</v>
      </c>
      <c r="O14" s="160">
        <f t="shared" si="4"/>
        <v>7822</v>
      </c>
      <c r="P14" s="161">
        <f t="shared" si="5"/>
        <v>0.22858603937611863</v>
      </c>
    </row>
    <row r="15" spans="1:17" ht="15">
      <c r="A15" s="111">
        <v>1996</v>
      </c>
      <c r="B15" s="121">
        <v>4713</v>
      </c>
      <c r="C15" s="154">
        <v>14034</v>
      </c>
      <c r="D15" s="102">
        <f t="shared" si="0"/>
        <v>0.33582727661393758</v>
      </c>
      <c r="E15" s="122">
        <v>1849</v>
      </c>
      <c r="F15" s="154">
        <v>6223</v>
      </c>
      <c r="G15" s="102">
        <f t="shared" si="1"/>
        <v>0.29712357383898441</v>
      </c>
      <c r="H15" s="122">
        <v>592</v>
      </c>
      <c r="I15" s="154">
        <v>2000</v>
      </c>
      <c r="J15" s="102">
        <f t="shared" si="2"/>
        <v>0.29599999999999999</v>
      </c>
      <c r="K15" s="113">
        <v>3</v>
      </c>
      <c r="L15" s="155">
        <v>44</v>
      </c>
      <c r="M15" s="102">
        <f t="shared" si="3"/>
        <v>6.8181818181818177E-2</v>
      </c>
      <c r="N15" s="160">
        <f t="shared" si="4"/>
        <v>7157</v>
      </c>
      <c r="O15" s="160">
        <f t="shared" si="4"/>
        <v>22301</v>
      </c>
      <c r="P15" s="161">
        <f t="shared" si="5"/>
        <v>0.3209273126765616</v>
      </c>
    </row>
    <row r="16" spans="1:17" ht="15">
      <c r="A16" s="111">
        <v>1997</v>
      </c>
      <c r="B16" s="121">
        <v>3721</v>
      </c>
      <c r="C16" s="154">
        <v>13634</v>
      </c>
      <c r="D16" s="102">
        <f t="shared" si="0"/>
        <v>0.27292063957752677</v>
      </c>
      <c r="E16" s="122">
        <v>1408</v>
      </c>
      <c r="F16" s="154">
        <v>5780</v>
      </c>
      <c r="G16" s="102">
        <f t="shared" si="1"/>
        <v>0.24359861591695503</v>
      </c>
      <c r="H16" s="122">
        <v>507</v>
      </c>
      <c r="I16" s="154">
        <v>2014</v>
      </c>
      <c r="J16" s="102">
        <f t="shared" si="2"/>
        <v>0.25173783515392256</v>
      </c>
      <c r="K16" s="113">
        <v>5</v>
      </c>
      <c r="L16" s="155">
        <v>58</v>
      </c>
      <c r="M16" s="102">
        <f t="shared" si="3"/>
        <v>8.6206896551724144E-2</v>
      </c>
      <c r="N16" s="160">
        <f t="shared" si="4"/>
        <v>5641</v>
      </c>
      <c r="O16" s="160">
        <f t="shared" si="4"/>
        <v>21486</v>
      </c>
      <c r="P16" s="161">
        <f t="shared" si="5"/>
        <v>0.26254305128921157</v>
      </c>
    </row>
    <row r="17" spans="1:16" ht="15">
      <c r="A17" s="111">
        <v>1998</v>
      </c>
      <c r="B17" s="121">
        <v>2247</v>
      </c>
      <c r="C17" s="154">
        <v>9892</v>
      </c>
      <c r="D17" s="102">
        <f t="shared" si="0"/>
        <v>0.22715325515568136</v>
      </c>
      <c r="E17" s="122">
        <v>1074</v>
      </c>
      <c r="F17" s="154">
        <v>4721</v>
      </c>
      <c r="G17" s="102">
        <f t="shared" si="1"/>
        <v>0.22749417496293159</v>
      </c>
      <c r="H17" s="122">
        <v>259</v>
      </c>
      <c r="I17" s="154">
        <v>1197</v>
      </c>
      <c r="J17" s="102">
        <f t="shared" si="2"/>
        <v>0.21637426900584794</v>
      </c>
      <c r="K17" s="113">
        <v>4</v>
      </c>
      <c r="L17" s="155">
        <v>30</v>
      </c>
      <c r="M17" s="102">
        <f t="shared" si="3"/>
        <v>0.13333333333333333</v>
      </c>
      <c r="N17" s="160">
        <f t="shared" si="4"/>
        <v>3584</v>
      </c>
      <c r="O17" s="160">
        <f t="shared" si="4"/>
        <v>15840</v>
      </c>
      <c r="P17" s="161">
        <f t="shared" si="5"/>
        <v>0.22626262626262628</v>
      </c>
    </row>
    <row r="18" spans="1:16" ht="15">
      <c r="A18" s="111">
        <v>1999</v>
      </c>
      <c r="B18" s="114">
        <v>1733</v>
      </c>
      <c r="C18" s="154">
        <v>8612</v>
      </c>
      <c r="D18" s="102">
        <f t="shared" si="0"/>
        <v>0.2012308406874129</v>
      </c>
      <c r="E18" s="122">
        <v>695</v>
      </c>
      <c r="F18" s="154">
        <v>3900</v>
      </c>
      <c r="G18" s="102">
        <f t="shared" si="1"/>
        <v>0.17820512820512821</v>
      </c>
      <c r="H18" s="122">
        <v>281</v>
      </c>
      <c r="I18" s="154">
        <v>1325</v>
      </c>
      <c r="J18" s="102">
        <f t="shared" si="2"/>
        <v>0.21207547169811319</v>
      </c>
      <c r="K18" s="113">
        <v>4</v>
      </c>
      <c r="L18" s="155">
        <v>27</v>
      </c>
      <c r="M18" s="102">
        <f t="shared" si="3"/>
        <v>0.14814814814814814</v>
      </c>
      <c r="N18" s="160">
        <f t="shared" si="4"/>
        <v>2713</v>
      </c>
      <c r="O18" s="160">
        <f t="shared" si="4"/>
        <v>13864</v>
      </c>
      <c r="P18" s="161">
        <f t="shared" si="5"/>
        <v>0.19568667051356031</v>
      </c>
    </row>
    <row r="19" spans="1:16" ht="15">
      <c r="A19" s="111">
        <v>2000</v>
      </c>
      <c r="B19" s="114">
        <v>1351</v>
      </c>
      <c r="C19" s="154">
        <v>7864</v>
      </c>
      <c r="D19" s="102">
        <f t="shared" si="0"/>
        <v>0.17179552390640895</v>
      </c>
      <c r="E19" s="122">
        <v>623</v>
      </c>
      <c r="F19" s="154">
        <v>3624</v>
      </c>
      <c r="G19" s="102">
        <f t="shared" si="1"/>
        <v>0.17190949227373067</v>
      </c>
      <c r="H19" s="122">
        <v>150</v>
      </c>
      <c r="I19" s="154">
        <v>925</v>
      </c>
      <c r="J19" s="102">
        <f t="shared" si="2"/>
        <v>0.16216216216216217</v>
      </c>
      <c r="K19" s="113">
        <v>6</v>
      </c>
      <c r="L19" s="155">
        <v>20</v>
      </c>
      <c r="M19" s="102">
        <f t="shared" si="3"/>
        <v>0.3</v>
      </c>
      <c r="N19" s="160">
        <f t="shared" si="4"/>
        <v>2130</v>
      </c>
      <c r="O19" s="160">
        <f t="shared" si="4"/>
        <v>12433</v>
      </c>
      <c r="P19" s="161">
        <f t="shared" si="5"/>
        <v>0.17131826590525215</v>
      </c>
    </row>
    <row r="20" spans="1:16" ht="15">
      <c r="A20" s="111">
        <v>2001</v>
      </c>
      <c r="B20" s="114">
        <v>931</v>
      </c>
      <c r="C20" s="154">
        <v>6750</v>
      </c>
      <c r="D20" s="102">
        <f t="shared" si="0"/>
        <v>0.13792592592592592</v>
      </c>
      <c r="E20" s="122">
        <v>528</v>
      </c>
      <c r="F20" s="154">
        <v>3865</v>
      </c>
      <c r="G20" s="102">
        <f t="shared" si="1"/>
        <v>0.13661060802069858</v>
      </c>
      <c r="H20" s="122">
        <v>207</v>
      </c>
      <c r="I20" s="154">
        <v>1288</v>
      </c>
      <c r="J20" s="102">
        <f t="shared" si="2"/>
        <v>0.16071428571428573</v>
      </c>
      <c r="K20" s="113">
        <v>2</v>
      </c>
      <c r="L20" s="155">
        <v>17</v>
      </c>
      <c r="M20" s="102">
        <f t="shared" si="3"/>
        <v>0.11764705882352941</v>
      </c>
      <c r="N20" s="160">
        <f t="shared" si="4"/>
        <v>1668</v>
      </c>
      <c r="O20" s="160">
        <f t="shared" si="4"/>
        <v>11920</v>
      </c>
      <c r="P20" s="161">
        <f t="shared" si="5"/>
        <v>0.13993288590604028</v>
      </c>
    </row>
    <row r="21" spans="1:16" ht="15">
      <c r="A21" s="111">
        <v>2002</v>
      </c>
      <c r="B21" s="114">
        <v>492</v>
      </c>
      <c r="C21" s="154">
        <v>5201</v>
      </c>
      <c r="D21" s="102">
        <f t="shared" si="0"/>
        <v>9.4597192847529321E-2</v>
      </c>
      <c r="E21" s="113">
        <v>314</v>
      </c>
      <c r="F21" s="154">
        <v>3408</v>
      </c>
      <c r="G21" s="102">
        <f t="shared" si="1"/>
        <v>9.2136150234741782E-2</v>
      </c>
      <c r="H21" s="113">
        <v>203</v>
      </c>
      <c r="I21" s="154">
        <v>1493</v>
      </c>
      <c r="J21" s="102">
        <f t="shared" si="2"/>
        <v>0.13596784996651037</v>
      </c>
      <c r="K21" s="113">
        <v>0</v>
      </c>
      <c r="L21" s="155">
        <v>11</v>
      </c>
      <c r="M21" s="102">
        <f t="shared" si="3"/>
        <v>0</v>
      </c>
      <c r="N21" s="160">
        <f t="shared" si="4"/>
        <v>1009</v>
      </c>
      <c r="O21" s="160">
        <f t="shared" si="4"/>
        <v>10113</v>
      </c>
      <c r="P21" s="161">
        <f t="shared" si="5"/>
        <v>9.9772569959458129E-2</v>
      </c>
    </row>
    <row r="22" spans="1:16" ht="15">
      <c r="A22" s="111">
        <v>2003</v>
      </c>
      <c r="B22" s="114">
        <v>233</v>
      </c>
      <c r="C22" s="154">
        <v>1861</v>
      </c>
      <c r="D22" s="102">
        <f t="shared" si="0"/>
        <v>0.12520150456743687</v>
      </c>
      <c r="E22" s="113">
        <v>92</v>
      </c>
      <c r="F22" s="154">
        <v>687</v>
      </c>
      <c r="G22" s="102">
        <f t="shared" si="1"/>
        <v>0.1339155749636099</v>
      </c>
      <c r="H22" s="113">
        <v>40</v>
      </c>
      <c r="I22" s="154">
        <v>382</v>
      </c>
      <c r="J22" s="102">
        <f t="shared" si="2"/>
        <v>0.10471204188481675</v>
      </c>
      <c r="K22" s="113">
        <v>0</v>
      </c>
      <c r="L22" s="155">
        <v>2</v>
      </c>
      <c r="M22" s="102">
        <f>K22/L22</f>
        <v>0</v>
      </c>
      <c r="N22" s="160">
        <f t="shared" ref="N22:O25" si="6">B22+E22+H22+K22</f>
        <v>365</v>
      </c>
      <c r="O22" s="160">
        <f t="shared" si="6"/>
        <v>2932</v>
      </c>
      <c r="P22" s="161">
        <f>N22/O22</f>
        <v>0.12448840381991814</v>
      </c>
    </row>
    <row r="23" spans="1:16" ht="15">
      <c r="A23" s="111">
        <v>2004</v>
      </c>
      <c r="B23" s="114">
        <v>141</v>
      </c>
      <c r="C23" s="154">
        <v>1089</v>
      </c>
      <c r="D23" s="102">
        <f t="shared" si="0"/>
        <v>0.12947658402203857</v>
      </c>
      <c r="E23" s="113">
        <v>68</v>
      </c>
      <c r="F23" s="154">
        <v>392</v>
      </c>
      <c r="G23" s="102">
        <f t="shared" si="1"/>
        <v>0.17346938775510204</v>
      </c>
      <c r="H23" s="113">
        <v>47</v>
      </c>
      <c r="I23" s="154">
        <v>266</v>
      </c>
      <c r="J23" s="102">
        <f t="shared" si="2"/>
        <v>0.17669172932330826</v>
      </c>
      <c r="K23" s="113">
        <v>0</v>
      </c>
      <c r="L23" s="155">
        <v>8</v>
      </c>
      <c r="M23" s="102">
        <f>K23/L23</f>
        <v>0</v>
      </c>
      <c r="N23" s="160">
        <f t="shared" si="6"/>
        <v>256</v>
      </c>
      <c r="O23" s="160">
        <f t="shared" si="6"/>
        <v>1755</v>
      </c>
      <c r="P23" s="161">
        <f>N23/O23</f>
        <v>0.14586894586894586</v>
      </c>
    </row>
    <row r="24" spans="1:16" ht="15">
      <c r="A24" s="111">
        <v>2005</v>
      </c>
      <c r="B24" s="114">
        <v>42</v>
      </c>
      <c r="C24" s="154">
        <v>436</v>
      </c>
      <c r="D24" s="102">
        <f t="shared" si="0"/>
        <v>9.6330275229357804E-2</v>
      </c>
      <c r="E24" s="113">
        <v>13</v>
      </c>
      <c r="F24" s="154">
        <v>189</v>
      </c>
      <c r="G24" s="102">
        <f t="shared" si="1"/>
        <v>6.8783068783068779E-2</v>
      </c>
      <c r="H24" s="113">
        <v>7</v>
      </c>
      <c r="I24" s="154">
        <v>56</v>
      </c>
      <c r="J24" s="102">
        <f t="shared" si="2"/>
        <v>0.125</v>
      </c>
      <c r="K24" s="113">
        <v>0</v>
      </c>
      <c r="L24" s="155">
        <v>3</v>
      </c>
      <c r="M24" s="102">
        <f>K24/L24</f>
        <v>0</v>
      </c>
      <c r="N24" s="160">
        <f t="shared" si="6"/>
        <v>62</v>
      </c>
      <c r="O24" s="160">
        <f t="shared" si="6"/>
        <v>684</v>
      </c>
      <c r="P24" s="161">
        <f>N24/O24</f>
        <v>9.0643274853801165E-2</v>
      </c>
    </row>
    <row r="25" spans="1:16" ht="15.75" thickBot="1">
      <c r="A25" s="123">
        <v>2006</v>
      </c>
      <c r="B25" s="140">
        <v>5</v>
      </c>
      <c r="C25" s="156">
        <v>11</v>
      </c>
      <c r="D25" s="141">
        <f t="shared" si="0"/>
        <v>0.45454545454545453</v>
      </c>
      <c r="E25" s="142">
        <v>1</v>
      </c>
      <c r="F25" s="156">
        <v>4</v>
      </c>
      <c r="G25" s="141">
        <f t="shared" si="1"/>
        <v>0.25</v>
      </c>
      <c r="H25" s="142">
        <v>0</v>
      </c>
      <c r="I25" s="156">
        <v>3</v>
      </c>
      <c r="J25" s="141">
        <f t="shared" si="2"/>
        <v>0</v>
      </c>
      <c r="K25" s="142">
        <v>0</v>
      </c>
      <c r="L25" s="157">
        <v>0</v>
      </c>
      <c r="M25" s="141">
        <v>0</v>
      </c>
      <c r="N25" s="162">
        <f t="shared" si="6"/>
        <v>6</v>
      </c>
      <c r="O25" s="162">
        <f t="shared" si="6"/>
        <v>18</v>
      </c>
      <c r="P25" s="163">
        <f>N25/O25</f>
        <v>0.33333333333333331</v>
      </c>
    </row>
    <row r="26" spans="1:16" ht="16.5" thickBot="1">
      <c r="A26" s="105" t="s">
        <v>7</v>
      </c>
      <c r="B26" s="109">
        <f>SUM(B3:B25)</f>
        <v>26964</v>
      </c>
      <c r="C26" s="109">
        <f>SUM(C3:C25)</f>
        <v>110000</v>
      </c>
      <c r="D26" s="110">
        <f>B26/C26</f>
        <v>0.24512727272727272</v>
      </c>
      <c r="E26" s="109">
        <f>SUM(E3:E25)</f>
        <v>10580</v>
      </c>
      <c r="F26" s="109">
        <f>SUM(F3:F25)</f>
        <v>46461</v>
      </c>
      <c r="G26" s="110">
        <f t="shared" si="1"/>
        <v>0.22771787090247736</v>
      </c>
      <c r="H26" s="109">
        <f>SUM(H3:H25)</f>
        <v>4009</v>
      </c>
      <c r="I26" s="109">
        <f>SUM(I3:I25)</f>
        <v>17223</v>
      </c>
      <c r="J26" s="110">
        <f t="shared" si="2"/>
        <v>0.23277013296173721</v>
      </c>
      <c r="K26" s="109">
        <f>SUM(K3:K25)</f>
        <v>397</v>
      </c>
      <c r="L26" s="109">
        <f>SUM(L3:L25)</f>
        <v>1509</v>
      </c>
      <c r="M26" s="110">
        <f t="shared" si="3"/>
        <v>0.26308813783962887</v>
      </c>
      <c r="N26" s="167">
        <f>SUM(N3:N25)</f>
        <v>41950</v>
      </c>
      <c r="O26" s="167">
        <f>SUM(O3:O25)</f>
        <v>175193</v>
      </c>
      <c r="P26" s="168">
        <f t="shared" si="5"/>
        <v>0.23945020634386077</v>
      </c>
    </row>
    <row r="30" spans="1:16">
      <c r="B30" t="s">
        <v>48</v>
      </c>
    </row>
    <row r="31" spans="1:16" ht="13.5" thickBot="1">
      <c r="A31">
        <v>2006</v>
      </c>
    </row>
    <row r="32" spans="1:16" ht="15.75">
      <c r="A32" s="626" t="s">
        <v>8</v>
      </c>
      <c r="B32" s="622" t="s">
        <v>13</v>
      </c>
      <c r="C32" s="623"/>
      <c r="D32" s="628"/>
      <c r="E32" s="622" t="s">
        <v>14</v>
      </c>
      <c r="F32" s="623"/>
      <c r="G32" s="624"/>
      <c r="H32" s="625" t="s">
        <v>15</v>
      </c>
      <c r="I32" s="623"/>
      <c r="J32" s="628"/>
      <c r="K32" s="622" t="s">
        <v>12</v>
      </c>
      <c r="L32" s="623"/>
      <c r="M32" s="624"/>
      <c r="N32" s="625" t="s">
        <v>7</v>
      </c>
      <c r="O32" s="623"/>
      <c r="P32" s="624"/>
    </row>
    <row r="33" spans="1:28" ht="48" thickBot="1">
      <c r="A33" s="627"/>
      <c r="B33" s="202" t="s">
        <v>4</v>
      </c>
      <c r="C33" s="203" t="s">
        <v>105</v>
      </c>
      <c r="D33" s="215" t="s">
        <v>18</v>
      </c>
      <c r="E33" s="202" t="s">
        <v>4</v>
      </c>
      <c r="F33" s="203" t="s">
        <v>105</v>
      </c>
      <c r="G33" s="204" t="s">
        <v>18</v>
      </c>
      <c r="H33" s="214" t="s">
        <v>4</v>
      </c>
      <c r="I33" s="203" t="s">
        <v>105</v>
      </c>
      <c r="J33" s="215" t="s">
        <v>18</v>
      </c>
      <c r="K33" s="202" t="s">
        <v>4</v>
      </c>
      <c r="L33" s="203" t="s">
        <v>105</v>
      </c>
      <c r="M33" s="204" t="s">
        <v>18</v>
      </c>
      <c r="N33" s="164" t="s">
        <v>4</v>
      </c>
      <c r="O33" s="165" t="s">
        <v>105</v>
      </c>
      <c r="P33" s="166" t="s">
        <v>18</v>
      </c>
      <c r="Q33" t="s">
        <v>48</v>
      </c>
      <c r="T33" s="198" t="s">
        <v>66</v>
      </c>
      <c r="U33" s="200" t="s">
        <v>46</v>
      </c>
      <c r="V33" s="200" t="s">
        <v>41</v>
      </c>
      <c r="W33" s="200" t="s">
        <v>47</v>
      </c>
      <c r="X33" s="200" t="s">
        <v>42</v>
      </c>
      <c r="Y33" s="200" t="s">
        <v>43</v>
      </c>
      <c r="Z33" s="200" t="s">
        <v>44</v>
      </c>
      <c r="AA33" s="200" t="s">
        <v>49</v>
      </c>
    </row>
    <row r="34" spans="1:28" ht="15">
      <c r="A34" s="184">
        <v>1984</v>
      </c>
      <c r="B34" s="190">
        <v>184</v>
      </c>
      <c r="C34" s="209">
        <v>465</v>
      </c>
      <c r="D34" s="101">
        <f>B34/C34</f>
        <v>0.39569892473118279</v>
      </c>
      <c r="E34" s="195">
        <v>66</v>
      </c>
      <c r="F34" s="209">
        <v>132</v>
      </c>
      <c r="G34" s="171">
        <f>E34/F34</f>
        <v>0.5</v>
      </c>
      <c r="H34" s="190">
        <v>51</v>
      </c>
      <c r="I34" s="209">
        <v>117</v>
      </c>
      <c r="J34" s="101">
        <f>H34/I34</f>
        <v>0.4358974358974359</v>
      </c>
      <c r="K34" s="186">
        <v>50</v>
      </c>
      <c r="L34" s="207">
        <v>90</v>
      </c>
      <c r="M34" s="101">
        <f>K34/L34</f>
        <v>0.55555555555555558</v>
      </c>
      <c r="N34" s="192">
        <f>B34+E34+H34+K34</f>
        <v>351</v>
      </c>
      <c r="O34" s="188">
        <f>C34+F34+I34+L34</f>
        <v>804</v>
      </c>
      <c r="P34" s="189">
        <f>N34/O34</f>
        <v>0.43656716417910446</v>
      </c>
      <c r="T34" s="199">
        <v>1984</v>
      </c>
      <c r="U34" s="201">
        <v>30</v>
      </c>
      <c r="V34" s="201">
        <v>465</v>
      </c>
      <c r="W34" s="201">
        <v>60</v>
      </c>
      <c r="X34" s="201">
        <v>132</v>
      </c>
      <c r="Y34" s="201">
        <v>117</v>
      </c>
      <c r="Z34" s="201" t="s">
        <v>25</v>
      </c>
      <c r="AA34" s="201" t="s">
        <v>25</v>
      </c>
      <c r="AB34">
        <f>SUM(U34,W34)</f>
        <v>90</v>
      </c>
    </row>
    <row r="35" spans="1:28" ht="15">
      <c r="A35" s="2">
        <v>1985</v>
      </c>
      <c r="B35" s="191">
        <v>244</v>
      </c>
      <c r="C35" s="206">
        <v>552</v>
      </c>
      <c r="D35" s="103">
        <f t="shared" ref="D35:D57" si="7">B35/C35</f>
        <v>0.4420289855072464</v>
      </c>
      <c r="E35" s="121">
        <v>74</v>
      </c>
      <c r="F35" s="206">
        <v>158</v>
      </c>
      <c r="G35" s="172">
        <f t="shared" ref="G35:G58" si="8">E35/F35</f>
        <v>0.46835443037974683</v>
      </c>
      <c r="H35" s="191">
        <v>71</v>
      </c>
      <c r="I35" s="206">
        <v>147</v>
      </c>
      <c r="J35" s="103">
        <f t="shared" ref="J35:J58" si="9">H35/I35</f>
        <v>0.48299319727891155</v>
      </c>
      <c r="K35" s="187">
        <v>50</v>
      </c>
      <c r="L35" s="205">
        <v>93</v>
      </c>
      <c r="M35" s="103">
        <f t="shared" ref="M35:M52" si="10">K35/L35</f>
        <v>0.5376344086021505</v>
      </c>
      <c r="N35" s="193">
        <f t="shared" ref="N35:N56" si="11">B35+E35+H35+K35</f>
        <v>439</v>
      </c>
      <c r="O35" s="160">
        <f t="shared" ref="O35:O56" si="12">C35+F35+I35+L35</f>
        <v>950</v>
      </c>
      <c r="P35" s="161">
        <f t="shared" ref="P35:P52" si="13">N35/O35</f>
        <v>0.46210526315789474</v>
      </c>
      <c r="T35" s="199">
        <v>1985</v>
      </c>
      <c r="U35" s="201">
        <v>22</v>
      </c>
      <c r="V35" s="201">
        <v>552</v>
      </c>
      <c r="W35" s="201">
        <v>71</v>
      </c>
      <c r="X35" s="201">
        <v>158</v>
      </c>
      <c r="Y35" s="201">
        <v>147</v>
      </c>
      <c r="Z35" s="201" t="s">
        <v>25</v>
      </c>
      <c r="AA35" s="201" t="s">
        <v>25</v>
      </c>
      <c r="AB35">
        <f t="shared" ref="AB35:AB58" si="14">SUM(U35,W35)</f>
        <v>93</v>
      </c>
    </row>
    <row r="36" spans="1:28" ht="15">
      <c r="A36" s="2">
        <v>1986</v>
      </c>
      <c r="B36" s="191">
        <v>451</v>
      </c>
      <c r="C36" s="206">
        <v>1016</v>
      </c>
      <c r="D36" s="103">
        <f t="shared" si="7"/>
        <v>0.44389763779527558</v>
      </c>
      <c r="E36" s="121">
        <v>97</v>
      </c>
      <c r="F36" s="206">
        <v>232</v>
      </c>
      <c r="G36" s="172">
        <f t="shared" si="8"/>
        <v>0.41810344827586204</v>
      </c>
      <c r="H36" s="191">
        <v>114</v>
      </c>
      <c r="I36" s="206">
        <v>265</v>
      </c>
      <c r="J36" s="103">
        <f t="shared" si="9"/>
        <v>0.43018867924528303</v>
      </c>
      <c r="K36" s="187">
        <v>68</v>
      </c>
      <c r="L36" s="205">
        <v>137</v>
      </c>
      <c r="M36" s="103">
        <f t="shared" si="10"/>
        <v>0.49635036496350365</v>
      </c>
      <c r="N36" s="193">
        <f t="shared" si="11"/>
        <v>730</v>
      </c>
      <c r="O36" s="160">
        <f t="shared" si="12"/>
        <v>1650</v>
      </c>
      <c r="P36" s="161">
        <f t="shared" si="13"/>
        <v>0.44242424242424244</v>
      </c>
      <c r="T36" s="199">
        <v>1986</v>
      </c>
      <c r="U36" s="201">
        <v>23</v>
      </c>
      <c r="V36" s="201">
        <v>1016</v>
      </c>
      <c r="W36" s="201">
        <v>114</v>
      </c>
      <c r="X36" s="201">
        <v>232</v>
      </c>
      <c r="Y36" s="201">
        <v>265</v>
      </c>
      <c r="Z36" s="201" t="s">
        <v>25</v>
      </c>
      <c r="AA36" s="201" t="s">
        <v>25</v>
      </c>
      <c r="AB36">
        <f t="shared" si="14"/>
        <v>137</v>
      </c>
    </row>
    <row r="37" spans="1:28" ht="15">
      <c r="A37" s="2">
        <v>1987</v>
      </c>
      <c r="B37" s="191">
        <v>492</v>
      </c>
      <c r="C37" s="206">
        <v>1016</v>
      </c>
      <c r="D37" s="103">
        <f t="shared" si="7"/>
        <v>0.48425196850393698</v>
      </c>
      <c r="E37" s="121">
        <v>98</v>
      </c>
      <c r="F37" s="206">
        <v>236</v>
      </c>
      <c r="G37" s="172">
        <f t="shared" si="8"/>
        <v>0.4152542372881356</v>
      </c>
      <c r="H37" s="191">
        <v>87</v>
      </c>
      <c r="I37" s="206">
        <v>187</v>
      </c>
      <c r="J37" s="103">
        <f t="shared" si="9"/>
        <v>0.46524064171122997</v>
      </c>
      <c r="K37" s="187">
        <v>64</v>
      </c>
      <c r="L37" s="205">
        <v>148</v>
      </c>
      <c r="M37" s="103">
        <f t="shared" si="10"/>
        <v>0.43243243243243246</v>
      </c>
      <c r="N37" s="193">
        <f t="shared" si="11"/>
        <v>741</v>
      </c>
      <c r="O37" s="160">
        <f t="shared" si="12"/>
        <v>1587</v>
      </c>
      <c r="P37" s="161">
        <f t="shared" si="13"/>
        <v>0.46691871455576561</v>
      </c>
      <c r="T37" s="199">
        <v>1987</v>
      </c>
      <c r="U37" s="201">
        <v>40</v>
      </c>
      <c r="V37" s="201">
        <v>1016</v>
      </c>
      <c r="W37" s="201">
        <v>108</v>
      </c>
      <c r="X37" s="201">
        <v>236</v>
      </c>
      <c r="Y37" s="201">
        <v>187</v>
      </c>
      <c r="Z37" s="201" t="s">
        <v>25</v>
      </c>
      <c r="AA37" s="201" t="s">
        <v>25</v>
      </c>
      <c r="AB37">
        <f t="shared" si="14"/>
        <v>148</v>
      </c>
    </row>
    <row r="38" spans="1:28" ht="15">
      <c r="A38" s="2">
        <v>1988</v>
      </c>
      <c r="B38" s="191">
        <v>589</v>
      </c>
      <c r="C38" s="206">
        <v>1502</v>
      </c>
      <c r="D38" s="103">
        <f t="shared" si="7"/>
        <v>0.39214380825565914</v>
      </c>
      <c r="E38" s="121">
        <v>355</v>
      </c>
      <c r="F38" s="206">
        <v>851</v>
      </c>
      <c r="G38" s="172">
        <f t="shared" si="8"/>
        <v>0.41715628672150412</v>
      </c>
      <c r="H38" s="191">
        <v>147</v>
      </c>
      <c r="I38" s="206">
        <v>398</v>
      </c>
      <c r="J38" s="103">
        <f t="shared" si="9"/>
        <v>0.3693467336683417</v>
      </c>
      <c r="K38" s="187">
        <v>69</v>
      </c>
      <c r="L38" s="205">
        <v>190</v>
      </c>
      <c r="M38" s="103">
        <f t="shared" si="10"/>
        <v>0.36315789473684212</v>
      </c>
      <c r="N38" s="193">
        <f t="shared" si="11"/>
        <v>1160</v>
      </c>
      <c r="O38" s="160">
        <f t="shared" si="12"/>
        <v>2941</v>
      </c>
      <c r="P38" s="161">
        <f t="shared" si="13"/>
        <v>0.39442366541992518</v>
      </c>
      <c r="T38" s="199">
        <v>1988</v>
      </c>
      <c r="U38" s="201">
        <v>41</v>
      </c>
      <c r="V38" s="201">
        <v>1502</v>
      </c>
      <c r="W38" s="201">
        <v>149</v>
      </c>
      <c r="X38" s="201">
        <v>851</v>
      </c>
      <c r="Y38" s="201">
        <v>398</v>
      </c>
      <c r="Z38" s="201" t="s">
        <v>25</v>
      </c>
      <c r="AA38" s="201" t="s">
        <v>25</v>
      </c>
      <c r="AB38">
        <f t="shared" si="14"/>
        <v>190</v>
      </c>
    </row>
    <row r="39" spans="1:28" ht="15">
      <c r="A39" s="2">
        <v>1989</v>
      </c>
      <c r="B39" s="191">
        <v>634</v>
      </c>
      <c r="C39" s="206">
        <v>1472</v>
      </c>
      <c r="D39" s="103">
        <f t="shared" si="7"/>
        <v>0.43070652173913043</v>
      </c>
      <c r="E39" s="121">
        <v>330</v>
      </c>
      <c r="F39" s="206">
        <v>734</v>
      </c>
      <c r="G39" s="172">
        <f t="shared" si="8"/>
        <v>0.44959128065395093</v>
      </c>
      <c r="H39" s="191">
        <v>145</v>
      </c>
      <c r="I39" s="206">
        <v>330</v>
      </c>
      <c r="J39" s="103">
        <f t="shared" si="9"/>
        <v>0.43939393939393939</v>
      </c>
      <c r="K39" s="187">
        <v>46</v>
      </c>
      <c r="L39" s="205">
        <v>99</v>
      </c>
      <c r="M39" s="103">
        <f t="shared" si="10"/>
        <v>0.46464646464646464</v>
      </c>
      <c r="N39" s="193">
        <f t="shared" si="11"/>
        <v>1155</v>
      </c>
      <c r="O39" s="160">
        <f t="shared" si="12"/>
        <v>2635</v>
      </c>
      <c r="P39" s="161">
        <f t="shared" si="13"/>
        <v>0.43833017077798864</v>
      </c>
      <c r="T39" s="199">
        <v>1989</v>
      </c>
      <c r="U39" s="201">
        <v>26</v>
      </c>
      <c r="V39" s="201">
        <v>1472</v>
      </c>
      <c r="W39" s="201">
        <v>73</v>
      </c>
      <c r="X39" s="201">
        <v>734</v>
      </c>
      <c r="Y39" s="201">
        <v>330</v>
      </c>
      <c r="Z39" s="201" t="s">
        <v>25</v>
      </c>
      <c r="AA39" s="201" t="s">
        <v>25</v>
      </c>
      <c r="AB39">
        <f t="shared" si="14"/>
        <v>99</v>
      </c>
    </row>
    <row r="40" spans="1:28" ht="15">
      <c r="A40" s="2">
        <v>1990</v>
      </c>
      <c r="B40" s="191">
        <v>931</v>
      </c>
      <c r="C40" s="206">
        <v>2282</v>
      </c>
      <c r="D40" s="103">
        <f t="shared" si="7"/>
        <v>0.40797546012269936</v>
      </c>
      <c r="E40" s="121">
        <v>254</v>
      </c>
      <c r="F40" s="206">
        <v>643</v>
      </c>
      <c r="G40" s="172">
        <f t="shared" si="8"/>
        <v>0.39502332814930013</v>
      </c>
      <c r="H40" s="191">
        <v>103</v>
      </c>
      <c r="I40" s="206">
        <v>270</v>
      </c>
      <c r="J40" s="103">
        <f t="shared" si="9"/>
        <v>0.38148148148148148</v>
      </c>
      <c r="K40" s="187">
        <v>29</v>
      </c>
      <c r="L40" s="205">
        <v>46</v>
      </c>
      <c r="M40" s="103">
        <f t="shared" si="10"/>
        <v>0.63043478260869568</v>
      </c>
      <c r="N40" s="193">
        <f t="shared" si="11"/>
        <v>1317</v>
      </c>
      <c r="O40" s="160">
        <f t="shared" si="12"/>
        <v>3241</v>
      </c>
      <c r="P40" s="161">
        <f t="shared" si="13"/>
        <v>0.40635606294353593</v>
      </c>
      <c r="T40" s="199">
        <v>1990</v>
      </c>
      <c r="U40" s="201">
        <v>11</v>
      </c>
      <c r="V40" s="201">
        <v>2282</v>
      </c>
      <c r="W40" s="201">
        <v>35</v>
      </c>
      <c r="X40" s="201">
        <v>643</v>
      </c>
      <c r="Y40" s="201">
        <v>270</v>
      </c>
      <c r="Z40" s="201" t="s">
        <v>25</v>
      </c>
      <c r="AA40" s="201" t="s">
        <v>25</v>
      </c>
      <c r="AB40">
        <f t="shared" si="14"/>
        <v>46</v>
      </c>
    </row>
    <row r="41" spans="1:28" ht="15">
      <c r="A41" s="2">
        <v>1991</v>
      </c>
      <c r="B41" s="191">
        <v>1391</v>
      </c>
      <c r="C41" s="206">
        <v>3472</v>
      </c>
      <c r="D41" s="103">
        <f t="shared" si="7"/>
        <v>0.40063364055299538</v>
      </c>
      <c r="E41" s="121">
        <v>297</v>
      </c>
      <c r="F41" s="206">
        <v>733</v>
      </c>
      <c r="G41" s="172">
        <f t="shared" si="8"/>
        <v>0.40518417462482947</v>
      </c>
      <c r="H41" s="191">
        <v>93</v>
      </c>
      <c r="I41" s="206">
        <v>208</v>
      </c>
      <c r="J41" s="103">
        <f t="shared" si="9"/>
        <v>0.44711538461538464</v>
      </c>
      <c r="K41" s="187">
        <v>17</v>
      </c>
      <c r="L41" s="205">
        <v>33</v>
      </c>
      <c r="M41" s="103">
        <f t="shared" si="10"/>
        <v>0.51515151515151514</v>
      </c>
      <c r="N41" s="193">
        <f t="shared" si="11"/>
        <v>1798</v>
      </c>
      <c r="O41" s="160">
        <f t="shared" si="12"/>
        <v>4446</v>
      </c>
      <c r="P41" s="161">
        <f t="shared" si="13"/>
        <v>0.40440845704003597</v>
      </c>
      <c r="T41" s="199">
        <v>1991</v>
      </c>
      <c r="U41" s="201">
        <v>7</v>
      </c>
      <c r="V41" s="201">
        <v>3472</v>
      </c>
      <c r="W41" s="201">
        <v>26</v>
      </c>
      <c r="X41" s="201">
        <v>733</v>
      </c>
      <c r="Y41" s="201">
        <v>208</v>
      </c>
      <c r="Z41" s="201" t="s">
        <v>25</v>
      </c>
      <c r="AA41" s="201" t="s">
        <v>25</v>
      </c>
      <c r="AB41">
        <f t="shared" si="14"/>
        <v>33</v>
      </c>
    </row>
    <row r="42" spans="1:28" ht="15">
      <c r="A42" s="2">
        <v>1992</v>
      </c>
      <c r="B42" s="191">
        <v>1628</v>
      </c>
      <c r="C42" s="206">
        <v>4798</v>
      </c>
      <c r="D42" s="103">
        <f t="shared" si="7"/>
        <v>0.33930804501875783</v>
      </c>
      <c r="E42" s="121">
        <v>414</v>
      </c>
      <c r="F42" s="206">
        <v>1011</v>
      </c>
      <c r="G42" s="172">
        <f t="shared" si="8"/>
        <v>0.40949554896142432</v>
      </c>
      <c r="H42" s="191">
        <v>143</v>
      </c>
      <c r="I42" s="206">
        <v>414</v>
      </c>
      <c r="J42" s="103">
        <f t="shared" si="9"/>
        <v>0.34541062801932365</v>
      </c>
      <c r="K42" s="187">
        <v>11</v>
      </c>
      <c r="L42" s="205">
        <v>33</v>
      </c>
      <c r="M42" s="103">
        <f t="shared" si="10"/>
        <v>0.33333333333333331</v>
      </c>
      <c r="N42" s="193">
        <f t="shared" si="11"/>
        <v>2196</v>
      </c>
      <c r="O42" s="160">
        <f t="shared" si="12"/>
        <v>6256</v>
      </c>
      <c r="P42" s="161">
        <f t="shared" si="13"/>
        <v>0.35102301790281332</v>
      </c>
      <c r="T42" s="199">
        <v>1992</v>
      </c>
      <c r="U42" s="201">
        <v>3</v>
      </c>
      <c r="V42" s="201">
        <v>4798</v>
      </c>
      <c r="W42" s="201">
        <v>30</v>
      </c>
      <c r="X42" s="201">
        <v>1011</v>
      </c>
      <c r="Y42" s="201">
        <v>414</v>
      </c>
      <c r="Z42" s="201" t="s">
        <v>25</v>
      </c>
      <c r="AA42" s="201" t="s">
        <v>25</v>
      </c>
      <c r="AB42">
        <f t="shared" si="14"/>
        <v>33</v>
      </c>
    </row>
    <row r="43" spans="1:28" ht="15">
      <c r="A43" s="2">
        <v>1993</v>
      </c>
      <c r="B43" s="191">
        <v>1684</v>
      </c>
      <c r="C43" s="206">
        <v>4737</v>
      </c>
      <c r="D43" s="103">
        <f t="shared" si="7"/>
        <v>0.35549926113573993</v>
      </c>
      <c r="E43" s="121">
        <v>523</v>
      </c>
      <c r="F43" s="206">
        <v>1342</v>
      </c>
      <c r="G43" s="172">
        <f t="shared" si="8"/>
        <v>0.38971684053651268</v>
      </c>
      <c r="H43" s="191">
        <v>143</v>
      </c>
      <c r="I43" s="206">
        <v>445</v>
      </c>
      <c r="J43" s="103">
        <f t="shared" si="9"/>
        <v>0.32134831460674157</v>
      </c>
      <c r="K43" s="187">
        <v>15</v>
      </c>
      <c r="L43" s="205">
        <v>28</v>
      </c>
      <c r="M43" s="103">
        <f t="shared" si="10"/>
        <v>0.5357142857142857</v>
      </c>
      <c r="N43" s="193">
        <f t="shared" si="11"/>
        <v>2365</v>
      </c>
      <c r="O43" s="160">
        <f t="shared" si="12"/>
        <v>6552</v>
      </c>
      <c r="P43" s="161">
        <f t="shared" si="13"/>
        <v>0.36095848595848595</v>
      </c>
      <c r="T43" s="199">
        <v>1993</v>
      </c>
      <c r="U43" s="201">
        <v>4</v>
      </c>
      <c r="V43" s="201">
        <v>4737</v>
      </c>
      <c r="W43" s="201">
        <v>24</v>
      </c>
      <c r="X43" s="201">
        <v>1342</v>
      </c>
      <c r="Y43" s="201">
        <v>445</v>
      </c>
      <c r="Z43" s="201" t="s">
        <v>25</v>
      </c>
      <c r="AA43" s="201" t="s">
        <v>25</v>
      </c>
      <c r="AB43">
        <f t="shared" si="14"/>
        <v>28</v>
      </c>
    </row>
    <row r="44" spans="1:28" ht="15">
      <c r="A44" s="2">
        <v>1994</v>
      </c>
      <c r="B44" s="191">
        <v>1397</v>
      </c>
      <c r="C44" s="206">
        <v>4293</v>
      </c>
      <c r="D44" s="103">
        <f t="shared" si="7"/>
        <v>0.32541346377824365</v>
      </c>
      <c r="E44" s="121">
        <v>545</v>
      </c>
      <c r="F44" s="206">
        <v>1621</v>
      </c>
      <c r="G44" s="172">
        <f t="shared" si="8"/>
        <v>0.3362122146822949</v>
      </c>
      <c r="H44" s="191">
        <v>234</v>
      </c>
      <c r="I44" s="206">
        <v>741</v>
      </c>
      <c r="J44" s="103">
        <f t="shared" si="9"/>
        <v>0.31578947368421051</v>
      </c>
      <c r="K44" s="187">
        <v>26</v>
      </c>
      <c r="L44" s="205">
        <v>69</v>
      </c>
      <c r="M44" s="103">
        <f t="shared" si="10"/>
        <v>0.37681159420289856</v>
      </c>
      <c r="N44" s="193">
        <f t="shared" si="11"/>
        <v>2202</v>
      </c>
      <c r="O44" s="160">
        <f t="shared" si="12"/>
        <v>6724</v>
      </c>
      <c r="P44" s="161">
        <f t="shared" si="13"/>
        <v>0.32748364069006541</v>
      </c>
      <c r="T44" s="199">
        <v>1994</v>
      </c>
      <c r="U44" s="201">
        <v>5</v>
      </c>
      <c r="V44" s="201">
        <v>4293</v>
      </c>
      <c r="W44" s="201">
        <v>64</v>
      </c>
      <c r="X44" s="201">
        <v>1621</v>
      </c>
      <c r="Y44" s="201">
        <v>741</v>
      </c>
      <c r="Z44" s="201" t="s">
        <v>25</v>
      </c>
      <c r="AA44" s="201" t="s">
        <v>25</v>
      </c>
      <c r="AB44">
        <f t="shared" si="14"/>
        <v>69</v>
      </c>
    </row>
    <row r="45" spans="1:28" ht="15">
      <c r="A45" s="2">
        <v>1995</v>
      </c>
      <c r="B45" s="191">
        <v>1092</v>
      </c>
      <c r="C45" s="206">
        <v>3384</v>
      </c>
      <c r="D45" s="103">
        <f t="shared" si="7"/>
        <v>0.32269503546099293</v>
      </c>
      <c r="E45" s="121">
        <v>456</v>
      </c>
      <c r="F45" s="206">
        <v>1343</v>
      </c>
      <c r="G45" s="172">
        <f t="shared" si="8"/>
        <v>0.33953834698436336</v>
      </c>
      <c r="H45" s="191">
        <v>253</v>
      </c>
      <c r="I45" s="206">
        <v>826</v>
      </c>
      <c r="J45" s="103">
        <f t="shared" si="9"/>
        <v>0.30629539951573848</v>
      </c>
      <c r="K45" s="187">
        <v>30</v>
      </c>
      <c r="L45" s="205">
        <v>76</v>
      </c>
      <c r="M45" s="103">
        <f t="shared" si="10"/>
        <v>0.39473684210526316</v>
      </c>
      <c r="N45" s="193">
        <f t="shared" si="11"/>
        <v>1831</v>
      </c>
      <c r="O45" s="160">
        <f t="shared" si="12"/>
        <v>5629</v>
      </c>
      <c r="P45" s="161">
        <f t="shared" si="13"/>
        <v>0.3252798010303784</v>
      </c>
      <c r="T45" s="199">
        <v>1995</v>
      </c>
      <c r="U45" s="201">
        <v>9</v>
      </c>
      <c r="V45" s="201">
        <v>3384</v>
      </c>
      <c r="W45" s="201">
        <v>67</v>
      </c>
      <c r="X45" s="201">
        <v>1343</v>
      </c>
      <c r="Y45" s="201">
        <v>826</v>
      </c>
      <c r="Z45" s="201" t="s">
        <v>25</v>
      </c>
      <c r="AA45" s="201" t="s">
        <v>25</v>
      </c>
      <c r="AB45">
        <f t="shared" si="14"/>
        <v>76</v>
      </c>
    </row>
    <row r="46" spans="1:28" ht="15">
      <c r="A46" s="2">
        <v>1996</v>
      </c>
      <c r="B46" s="191">
        <v>5451</v>
      </c>
      <c r="C46" s="206">
        <v>15084</v>
      </c>
      <c r="D46" s="103">
        <f t="shared" si="7"/>
        <v>0.36137629276054095</v>
      </c>
      <c r="E46" s="121">
        <v>2197</v>
      </c>
      <c r="F46" s="206">
        <v>6491</v>
      </c>
      <c r="G46" s="172">
        <f t="shared" si="8"/>
        <v>0.33846864889847483</v>
      </c>
      <c r="H46" s="191">
        <v>655</v>
      </c>
      <c r="I46" s="206">
        <v>1885</v>
      </c>
      <c r="J46" s="103">
        <f t="shared" si="9"/>
        <v>0.34748010610079577</v>
      </c>
      <c r="K46" s="187">
        <v>10</v>
      </c>
      <c r="L46" s="205">
        <v>36</v>
      </c>
      <c r="M46" s="103">
        <f t="shared" si="10"/>
        <v>0.27777777777777779</v>
      </c>
      <c r="N46" s="193">
        <f t="shared" si="11"/>
        <v>8313</v>
      </c>
      <c r="O46" s="160">
        <f t="shared" si="12"/>
        <v>23496</v>
      </c>
      <c r="P46" s="161">
        <f t="shared" si="13"/>
        <v>0.35380490296220635</v>
      </c>
      <c r="T46" s="199">
        <v>1996</v>
      </c>
      <c r="U46" s="201">
        <v>7</v>
      </c>
      <c r="V46" s="201">
        <v>15084</v>
      </c>
      <c r="W46" s="201">
        <v>29</v>
      </c>
      <c r="X46" s="201">
        <v>6491</v>
      </c>
      <c r="Y46" s="201">
        <v>1885</v>
      </c>
      <c r="Z46" s="201" t="s">
        <v>25</v>
      </c>
      <c r="AA46" s="201" t="s">
        <v>25</v>
      </c>
      <c r="AB46">
        <f t="shared" si="14"/>
        <v>36</v>
      </c>
    </row>
    <row r="47" spans="1:28" ht="15">
      <c r="A47" s="2">
        <v>1997</v>
      </c>
      <c r="B47" s="191">
        <v>4607</v>
      </c>
      <c r="C47" s="206">
        <v>15180</v>
      </c>
      <c r="D47" s="103">
        <f t="shared" si="7"/>
        <v>0.30349143610013174</v>
      </c>
      <c r="E47" s="121">
        <v>1864</v>
      </c>
      <c r="F47" s="206">
        <v>6540</v>
      </c>
      <c r="G47" s="172">
        <f t="shared" si="8"/>
        <v>0.28501529051987767</v>
      </c>
      <c r="H47" s="191">
        <v>586</v>
      </c>
      <c r="I47" s="206">
        <v>2150</v>
      </c>
      <c r="J47" s="103">
        <f t="shared" si="9"/>
        <v>0.27255813953488373</v>
      </c>
      <c r="K47" s="187">
        <v>10</v>
      </c>
      <c r="L47" s="205">
        <v>47</v>
      </c>
      <c r="M47" s="103">
        <f t="shared" si="10"/>
        <v>0.21276595744680851</v>
      </c>
      <c r="N47" s="193">
        <f t="shared" si="11"/>
        <v>7067</v>
      </c>
      <c r="O47" s="160">
        <f t="shared" si="12"/>
        <v>23917</v>
      </c>
      <c r="P47" s="161">
        <f t="shared" si="13"/>
        <v>0.29548020236651756</v>
      </c>
      <c r="T47" s="199">
        <v>1997</v>
      </c>
      <c r="U47" s="201">
        <v>2</v>
      </c>
      <c r="V47" s="201">
        <v>15180</v>
      </c>
      <c r="W47" s="201">
        <v>45</v>
      </c>
      <c r="X47" s="201">
        <v>6540</v>
      </c>
      <c r="Y47" s="201">
        <v>2150</v>
      </c>
      <c r="Z47" s="201">
        <v>2</v>
      </c>
      <c r="AA47" s="201" t="s">
        <v>25</v>
      </c>
      <c r="AB47">
        <f t="shared" si="14"/>
        <v>47</v>
      </c>
    </row>
    <row r="48" spans="1:28" ht="15">
      <c r="A48" s="2">
        <v>1998</v>
      </c>
      <c r="B48" s="191">
        <v>3307</v>
      </c>
      <c r="C48" s="206">
        <v>14123</v>
      </c>
      <c r="D48" s="103">
        <f t="shared" si="7"/>
        <v>0.23415704878566876</v>
      </c>
      <c r="E48" s="121">
        <v>1869</v>
      </c>
      <c r="F48" s="206">
        <v>7471</v>
      </c>
      <c r="G48" s="172">
        <f t="shared" si="8"/>
        <v>0.2501673136126355</v>
      </c>
      <c r="H48" s="191">
        <v>407</v>
      </c>
      <c r="I48" s="206">
        <v>1695</v>
      </c>
      <c r="J48" s="103">
        <f t="shared" si="9"/>
        <v>0.240117994100295</v>
      </c>
      <c r="K48" s="187">
        <v>10</v>
      </c>
      <c r="L48" s="205">
        <v>19</v>
      </c>
      <c r="M48" s="103">
        <f t="shared" si="10"/>
        <v>0.52631578947368418</v>
      </c>
      <c r="N48" s="193">
        <f t="shared" si="11"/>
        <v>5593</v>
      </c>
      <c r="O48" s="160">
        <f t="shared" si="12"/>
        <v>23308</v>
      </c>
      <c r="P48" s="161">
        <f t="shared" si="13"/>
        <v>0.2399605285738802</v>
      </c>
      <c r="T48" s="199">
        <v>1998</v>
      </c>
      <c r="U48" s="201">
        <v>1</v>
      </c>
      <c r="V48" s="201">
        <v>14123</v>
      </c>
      <c r="W48" s="201">
        <v>18</v>
      </c>
      <c r="X48" s="201">
        <v>7471</v>
      </c>
      <c r="Y48" s="201">
        <v>1695</v>
      </c>
      <c r="Z48" s="201">
        <v>4</v>
      </c>
      <c r="AA48" s="201">
        <v>1</v>
      </c>
      <c r="AB48">
        <f t="shared" si="14"/>
        <v>19</v>
      </c>
    </row>
    <row r="49" spans="1:28" ht="15">
      <c r="A49" s="2">
        <v>1999</v>
      </c>
      <c r="B49" s="191">
        <v>2462</v>
      </c>
      <c r="C49" s="206">
        <v>12054</v>
      </c>
      <c r="D49" s="103">
        <f t="shared" si="7"/>
        <v>0.20424755267960842</v>
      </c>
      <c r="E49" s="121">
        <v>1120</v>
      </c>
      <c r="F49" s="206">
        <v>5383</v>
      </c>
      <c r="G49" s="172">
        <f t="shared" si="8"/>
        <v>0.20806241872561768</v>
      </c>
      <c r="H49" s="191">
        <v>402</v>
      </c>
      <c r="I49" s="206">
        <v>1877</v>
      </c>
      <c r="J49" s="103">
        <f t="shared" si="9"/>
        <v>0.21417155034629728</v>
      </c>
      <c r="K49" s="187">
        <v>4</v>
      </c>
      <c r="L49" s="205">
        <v>34</v>
      </c>
      <c r="M49" s="103">
        <f t="shared" si="10"/>
        <v>0.11764705882352941</v>
      </c>
      <c r="N49" s="193">
        <f t="shared" si="11"/>
        <v>3988</v>
      </c>
      <c r="O49" s="160">
        <f t="shared" si="12"/>
        <v>19348</v>
      </c>
      <c r="P49" s="161">
        <f t="shared" si="13"/>
        <v>0.20611949555509612</v>
      </c>
      <c r="T49" s="199">
        <v>1999</v>
      </c>
      <c r="U49" s="201">
        <v>2</v>
      </c>
      <c r="V49" s="201">
        <v>12054</v>
      </c>
      <c r="W49" s="201">
        <v>32</v>
      </c>
      <c r="X49" s="201">
        <v>5383</v>
      </c>
      <c r="Y49" s="201">
        <v>1877</v>
      </c>
      <c r="Z49" s="201">
        <v>2</v>
      </c>
      <c r="AA49" s="201" t="s">
        <v>25</v>
      </c>
      <c r="AB49">
        <f t="shared" si="14"/>
        <v>34</v>
      </c>
    </row>
    <row r="50" spans="1:28" ht="15">
      <c r="A50" s="2">
        <v>2000</v>
      </c>
      <c r="B50" s="191">
        <v>2175</v>
      </c>
      <c r="C50" s="206">
        <v>12193</v>
      </c>
      <c r="D50" s="103">
        <f t="shared" si="7"/>
        <v>0.17838103830066432</v>
      </c>
      <c r="E50" s="121">
        <v>869</v>
      </c>
      <c r="F50" s="206">
        <v>5285</v>
      </c>
      <c r="G50" s="172">
        <f t="shared" si="8"/>
        <v>0.16442762535477767</v>
      </c>
      <c r="H50" s="191">
        <v>274</v>
      </c>
      <c r="I50" s="206">
        <v>1485</v>
      </c>
      <c r="J50" s="103">
        <f t="shared" si="9"/>
        <v>0.18451178451178452</v>
      </c>
      <c r="K50" s="187">
        <v>7</v>
      </c>
      <c r="L50" s="205">
        <v>34</v>
      </c>
      <c r="M50" s="103">
        <f t="shared" si="10"/>
        <v>0.20588235294117646</v>
      </c>
      <c r="N50" s="193">
        <f t="shared" si="11"/>
        <v>3325</v>
      </c>
      <c r="O50" s="160">
        <f t="shared" si="12"/>
        <v>18997</v>
      </c>
      <c r="P50" s="161">
        <f t="shared" si="13"/>
        <v>0.17502763594251725</v>
      </c>
      <c r="T50" s="199">
        <v>2000</v>
      </c>
      <c r="U50" s="201">
        <v>2</v>
      </c>
      <c r="V50" s="201">
        <v>12193</v>
      </c>
      <c r="W50" s="201">
        <v>32</v>
      </c>
      <c r="X50" s="201">
        <v>5285</v>
      </c>
      <c r="Y50" s="201">
        <v>1485</v>
      </c>
      <c r="Z50" s="201" t="s">
        <v>25</v>
      </c>
      <c r="AA50" s="201" t="s">
        <v>25</v>
      </c>
      <c r="AB50">
        <f t="shared" si="14"/>
        <v>34</v>
      </c>
    </row>
    <row r="51" spans="1:28" ht="15">
      <c r="A51" s="2">
        <v>2001</v>
      </c>
      <c r="B51" s="191">
        <v>1649</v>
      </c>
      <c r="C51" s="206">
        <v>10639</v>
      </c>
      <c r="D51" s="103">
        <f t="shared" si="7"/>
        <v>0.15499577027916159</v>
      </c>
      <c r="E51" s="121">
        <v>947</v>
      </c>
      <c r="F51" s="206">
        <v>6333</v>
      </c>
      <c r="G51" s="172">
        <f t="shared" si="8"/>
        <v>0.14953418600978999</v>
      </c>
      <c r="H51" s="191">
        <v>312</v>
      </c>
      <c r="I51" s="206">
        <v>1909</v>
      </c>
      <c r="J51" s="103">
        <f t="shared" si="9"/>
        <v>0.16343635411210058</v>
      </c>
      <c r="K51" s="187">
        <v>1</v>
      </c>
      <c r="L51" s="205">
        <v>16</v>
      </c>
      <c r="M51" s="103">
        <f t="shared" si="10"/>
        <v>6.25E-2</v>
      </c>
      <c r="N51" s="193">
        <f t="shared" si="11"/>
        <v>2909</v>
      </c>
      <c r="O51" s="160">
        <f t="shared" si="12"/>
        <v>18897</v>
      </c>
      <c r="P51" s="161">
        <f t="shared" si="13"/>
        <v>0.15393977880086787</v>
      </c>
      <c r="T51" s="199">
        <v>2001</v>
      </c>
      <c r="U51" s="201">
        <v>1</v>
      </c>
      <c r="V51" s="201">
        <v>10639</v>
      </c>
      <c r="W51" s="201">
        <v>15</v>
      </c>
      <c r="X51" s="201">
        <v>6333</v>
      </c>
      <c r="Y51" s="201">
        <v>1909</v>
      </c>
      <c r="Z51" s="201">
        <v>2</v>
      </c>
      <c r="AA51" s="201" t="s">
        <v>25</v>
      </c>
      <c r="AB51">
        <f t="shared" si="14"/>
        <v>16</v>
      </c>
    </row>
    <row r="52" spans="1:28" ht="15">
      <c r="A52" s="2">
        <v>2002</v>
      </c>
      <c r="B52" s="191">
        <v>686</v>
      </c>
      <c r="C52" s="206">
        <v>4790</v>
      </c>
      <c r="D52" s="103">
        <f t="shared" si="7"/>
        <v>0.14321503131524008</v>
      </c>
      <c r="E52" s="121">
        <v>376</v>
      </c>
      <c r="F52" s="206">
        <v>3145</v>
      </c>
      <c r="G52" s="172">
        <f t="shared" si="8"/>
        <v>0.11955484896661367</v>
      </c>
      <c r="H52" s="191">
        <v>215</v>
      </c>
      <c r="I52" s="206">
        <v>1247</v>
      </c>
      <c r="J52" s="103">
        <f t="shared" si="9"/>
        <v>0.17241379310344829</v>
      </c>
      <c r="K52" s="187">
        <v>2</v>
      </c>
      <c r="L52" s="205">
        <v>15</v>
      </c>
      <c r="M52" s="103">
        <f t="shared" si="10"/>
        <v>0.13333333333333333</v>
      </c>
      <c r="N52" s="193">
        <f t="shared" si="11"/>
        <v>1279</v>
      </c>
      <c r="O52" s="160">
        <f t="shared" si="12"/>
        <v>9197</v>
      </c>
      <c r="P52" s="161">
        <f t="shared" si="13"/>
        <v>0.13906708709361748</v>
      </c>
      <c r="T52" s="199">
        <v>2002</v>
      </c>
      <c r="U52" s="201">
        <v>1</v>
      </c>
      <c r="V52" s="201">
        <v>4790</v>
      </c>
      <c r="W52" s="201">
        <v>14</v>
      </c>
      <c r="X52" s="201">
        <v>3145</v>
      </c>
      <c r="Y52" s="201">
        <v>1247</v>
      </c>
      <c r="Z52" s="201" t="s">
        <v>25</v>
      </c>
      <c r="AA52" s="201" t="s">
        <v>25</v>
      </c>
      <c r="AB52">
        <f t="shared" si="14"/>
        <v>15</v>
      </c>
    </row>
    <row r="53" spans="1:28" ht="15">
      <c r="A53" s="2">
        <v>2003</v>
      </c>
      <c r="B53" s="191">
        <v>498</v>
      </c>
      <c r="C53" s="206">
        <v>4611</v>
      </c>
      <c r="D53" s="103">
        <f t="shared" si="7"/>
        <v>0.10800260247234873</v>
      </c>
      <c r="E53" s="121">
        <v>196</v>
      </c>
      <c r="F53" s="206">
        <v>2361</v>
      </c>
      <c r="G53" s="172">
        <f t="shared" si="8"/>
        <v>8.3015671325709445E-2</v>
      </c>
      <c r="H53" s="191">
        <v>135</v>
      </c>
      <c r="I53" s="206">
        <v>1341</v>
      </c>
      <c r="J53" s="103">
        <f t="shared" si="9"/>
        <v>0.10067114093959731</v>
      </c>
      <c r="K53" s="187">
        <v>1</v>
      </c>
      <c r="L53" s="205">
        <v>26</v>
      </c>
      <c r="M53" s="103">
        <f>K53/L53</f>
        <v>3.8461538461538464E-2</v>
      </c>
      <c r="N53" s="193">
        <f t="shared" si="11"/>
        <v>830</v>
      </c>
      <c r="O53" s="160">
        <f t="shared" si="12"/>
        <v>8339</v>
      </c>
      <c r="P53" s="161">
        <f t="shared" ref="P53:P58" si="15">N53/O53</f>
        <v>9.9532318023743849E-2</v>
      </c>
      <c r="T53" s="199">
        <v>2003</v>
      </c>
      <c r="U53" s="201">
        <v>18</v>
      </c>
      <c r="V53" s="201">
        <v>4611</v>
      </c>
      <c r="W53" s="201">
        <v>8</v>
      </c>
      <c r="X53" s="201">
        <v>2361</v>
      </c>
      <c r="Y53" s="201">
        <v>1341</v>
      </c>
      <c r="Z53" s="201">
        <v>2</v>
      </c>
      <c r="AA53" s="201" t="s">
        <v>25</v>
      </c>
      <c r="AB53">
        <f t="shared" si="14"/>
        <v>26</v>
      </c>
    </row>
    <row r="54" spans="1:28" ht="15">
      <c r="A54" s="2">
        <v>2004</v>
      </c>
      <c r="B54" s="191">
        <v>110</v>
      </c>
      <c r="C54" s="206">
        <v>1425</v>
      </c>
      <c r="D54" s="103">
        <f t="shared" si="7"/>
        <v>7.7192982456140355E-2</v>
      </c>
      <c r="E54" s="121">
        <v>47</v>
      </c>
      <c r="F54" s="206">
        <v>691</v>
      </c>
      <c r="G54" s="172">
        <f t="shared" si="8"/>
        <v>6.8017366136034735E-2</v>
      </c>
      <c r="H54" s="191">
        <v>37</v>
      </c>
      <c r="I54" s="206">
        <v>389</v>
      </c>
      <c r="J54" s="103">
        <f t="shared" si="9"/>
        <v>9.5115681233933158E-2</v>
      </c>
      <c r="K54" s="187">
        <v>0</v>
      </c>
      <c r="L54" s="205">
        <v>2</v>
      </c>
      <c r="M54" s="103">
        <f>K54/L54</f>
        <v>0</v>
      </c>
      <c r="N54" s="193">
        <f t="shared" si="11"/>
        <v>194</v>
      </c>
      <c r="O54" s="160">
        <f t="shared" si="12"/>
        <v>2507</v>
      </c>
      <c r="P54" s="161">
        <f t="shared" si="15"/>
        <v>7.7383326685281209E-2</v>
      </c>
      <c r="T54" s="199">
        <v>2004</v>
      </c>
      <c r="U54" s="201" t="s">
        <v>25</v>
      </c>
      <c r="V54" s="201">
        <v>1425</v>
      </c>
      <c r="W54" s="201">
        <v>2</v>
      </c>
      <c r="X54" s="201">
        <v>691</v>
      </c>
      <c r="Y54" s="201">
        <v>389</v>
      </c>
      <c r="Z54" s="201" t="s">
        <v>25</v>
      </c>
      <c r="AA54" s="201" t="s">
        <v>25</v>
      </c>
      <c r="AB54">
        <f t="shared" si="14"/>
        <v>2</v>
      </c>
    </row>
    <row r="55" spans="1:28" ht="15">
      <c r="A55" s="2">
        <v>2005</v>
      </c>
      <c r="B55" s="191">
        <v>44</v>
      </c>
      <c r="C55" s="206">
        <v>918</v>
      </c>
      <c r="D55" s="103">
        <f t="shared" si="7"/>
        <v>4.793028322440087E-2</v>
      </c>
      <c r="E55" s="121">
        <v>15</v>
      </c>
      <c r="F55" s="206">
        <v>361</v>
      </c>
      <c r="G55" s="172">
        <f t="shared" si="8"/>
        <v>4.1551246537396121E-2</v>
      </c>
      <c r="H55" s="191">
        <v>8</v>
      </c>
      <c r="I55" s="206">
        <v>178</v>
      </c>
      <c r="J55" s="103">
        <f t="shared" si="9"/>
        <v>4.49438202247191E-2</v>
      </c>
      <c r="K55" s="187">
        <v>0</v>
      </c>
      <c r="L55" s="205">
        <v>0</v>
      </c>
      <c r="M55" s="103">
        <v>0</v>
      </c>
      <c r="N55" s="193">
        <f t="shared" si="11"/>
        <v>67</v>
      </c>
      <c r="O55" s="160">
        <f t="shared" si="12"/>
        <v>1457</v>
      </c>
      <c r="P55" s="161">
        <f t="shared" si="15"/>
        <v>4.598490048043926E-2</v>
      </c>
      <c r="T55" s="199">
        <v>2005</v>
      </c>
      <c r="U55" s="201" t="s">
        <v>25</v>
      </c>
      <c r="V55" s="201">
        <v>918</v>
      </c>
      <c r="W55" s="201" t="s">
        <v>25</v>
      </c>
      <c r="X55" s="201">
        <v>361</v>
      </c>
      <c r="Y55" s="201">
        <v>178</v>
      </c>
      <c r="Z55" s="201" t="s">
        <v>25</v>
      </c>
      <c r="AA55" s="201" t="s">
        <v>25</v>
      </c>
      <c r="AB55">
        <f t="shared" si="14"/>
        <v>0</v>
      </c>
    </row>
    <row r="56" spans="1:28" ht="15">
      <c r="A56" s="185">
        <v>2006</v>
      </c>
      <c r="B56" s="191">
        <v>11</v>
      </c>
      <c r="C56" s="206">
        <v>345</v>
      </c>
      <c r="D56" s="103">
        <f t="shared" si="7"/>
        <v>3.1884057971014491E-2</v>
      </c>
      <c r="E56" s="121">
        <v>2</v>
      </c>
      <c r="F56" s="206">
        <v>155</v>
      </c>
      <c r="G56" s="172">
        <f t="shared" si="8"/>
        <v>1.2903225806451613E-2</v>
      </c>
      <c r="H56" s="191">
        <v>7</v>
      </c>
      <c r="I56" s="206">
        <v>90</v>
      </c>
      <c r="J56" s="103">
        <f t="shared" si="9"/>
        <v>7.7777777777777779E-2</v>
      </c>
      <c r="K56" s="187">
        <v>0</v>
      </c>
      <c r="L56" s="205">
        <v>1</v>
      </c>
      <c r="M56" s="103">
        <f>K56/L56</f>
        <v>0</v>
      </c>
      <c r="N56" s="193">
        <f t="shared" si="11"/>
        <v>20</v>
      </c>
      <c r="O56" s="160">
        <f t="shared" si="12"/>
        <v>591</v>
      </c>
      <c r="P56" s="161">
        <f t="shared" si="15"/>
        <v>3.3840947546531303E-2</v>
      </c>
      <c r="T56" s="199">
        <v>2006</v>
      </c>
      <c r="U56" s="201">
        <v>1</v>
      </c>
      <c r="V56" s="201">
        <v>345</v>
      </c>
      <c r="W56" s="201" t="s">
        <v>25</v>
      </c>
      <c r="X56" s="201">
        <v>155</v>
      </c>
      <c r="Y56" s="201">
        <v>90</v>
      </c>
      <c r="Z56" s="201" t="s">
        <v>25</v>
      </c>
      <c r="AA56" s="201" t="s">
        <v>25</v>
      </c>
      <c r="AB56">
        <f t="shared" si="14"/>
        <v>1</v>
      </c>
    </row>
    <row r="57" spans="1:28" ht="15.75" thickBot="1">
      <c r="A57" s="2">
        <v>2007</v>
      </c>
      <c r="B57" s="210">
        <v>1</v>
      </c>
      <c r="C57" s="211">
        <v>21</v>
      </c>
      <c r="D57" s="104">
        <f t="shared" si="7"/>
        <v>4.7619047619047616E-2</v>
      </c>
      <c r="E57" s="213">
        <v>0</v>
      </c>
      <c r="F57" s="211">
        <v>1</v>
      </c>
      <c r="G57" s="173">
        <f t="shared" si="8"/>
        <v>0</v>
      </c>
      <c r="H57" s="210">
        <v>0</v>
      </c>
      <c r="I57" s="211">
        <v>3</v>
      </c>
      <c r="J57" s="104">
        <f t="shared" si="9"/>
        <v>0</v>
      </c>
      <c r="K57" s="212">
        <v>0</v>
      </c>
      <c r="L57" s="208">
        <v>0</v>
      </c>
      <c r="M57" s="104">
        <v>0</v>
      </c>
      <c r="N57" s="194">
        <f>B57+E57+H57+K57</f>
        <v>1</v>
      </c>
      <c r="O57" s="162">
        <f>C57+F57+I57+L57</f>
        <v>25</v>
      </c>
      <c r="P57" s="163">
        <f t="shared" si="15"/>
        <v>0.04</v>
      </c>
      <c r="T57" s="199">
        <v>2007</v>
      </c>
      <c r="U57" s="201" t="s">
        <v>25</v>
      </c>
      <c r="V57" s="201">
        <v>21</v>
      </c>
      <c r="W57" s="201" t="s">
        <v>25</v>
      </c>
      <c r="X57" s="201">
        <v>1</v>
      </c>
      <c r="Y57" s="201">
        <v>3</v>
      </c>
      <c r="Z57" s="201" t="s">
        <v>25</v>
      </c>
      <c r="AA57" s="201" t="s">
        <v>25</v>
      </c>
      <c r="AB57">
        <f t="shared" si="14"/>
        <v>0</v>
      </c>
    </row>
    <row r="58" spans="1:28" ht="16.5" thickBot="1">
      <c r="A58" s="108" t="s">
        <v>7</v>
      </c>
      <c r="B58" s="177">
        <f>SUM(B34:B57)</f>
        <v>31718</v>
      </c>
      <c r="C58" s="174">
        <f>SUM(C34:C57)</f>
        <v>120372</v>
      </c>
      <c r="D58" s="175">
        <f>B58/C58</f>
        <v>0.26349981723324362</v>
      </c>
      <c r="E58" s="177">
        <f>SUM(E34:E57)</f>
        <v>13011</v>
      </c>
      <c r="F58" s="174">
        <f>SUM(F34:F57)</f>
        <v>53253</v>
      </c>
      <c r="G58" s="175">
        <f t="shared" si="8"/>
        <v>0.24432426342177904</v>
      </c>
      <c r="H58" s="177">
        <f>SUM(H34:H57)</f>
        <v>4622</v>
      </c>
      <c r="I58" s="174">
        <f>SUM(I34:I57)</f>
        <v>18597</v>
      </c>
      <c r="J58" s="175">
        <f t="shared" si="9"/>
        <v>0.24853470989944615</v>
      </c>
      <c r="K58" s="177">
        <f>SUM(K34:K57)</f>
        <v>520</v>
      </c>
      <c r="L58" s="174">
        <f>SUM(L34:L57)</f>
        <v>1272</v>
      </c>
      <c r="M58" s="176">
        <f>K58/L58</f>
        <v>0.4088050314465409</v>
      </c>
      <c r="N58" s="196">
        <f>SUM(N34:N57)</f>
        <v>49871</v>
      </c>
      <c r="O58" s="197">
        <f>SUM(O34:O57)</f>
        <v>193494</v>
      </c>
      <c r="P58" s="168">
        <f t="shared" si="15"/>
        <v>0.25773925806484954</v>
      </c>
      <c r="U58">
        <f t="shared" ref="U58:AA58" si="16">SUM(U34:U57)</f>
        <v>256</v>
      </c>
      <c r="V58">
        <f t="shared" si="16"/>
        <v>120372</v>
      </c>
      <c r="W58">
        <f t="shared" si="16"/>
        <v>1016</v>
      </c>
      <c r="X58">
        <f t="shared" si="16"/>
        <v>53253</v>
      </c>
      <c r="Y58">
        <f t="shared" si="16"/>
        <v>18597</v>
      </c>
      <c r="Z58">
        <f t="shared" si="16"/>
        <v>12</v>
      </c>
      <c r="AA58">
        <f t="shared" si="16"/>
        <v>1</v>
      </c>
      <c r="AB58">
        <f t="shared" si="14"/>
        <v>1272</v>
      </c>
    </row>
  </sheetData>
  <mergeCells count="12">
    <mergeCell ref="K1:M1"/>
    <mergeCell ref="N1:P1"/>
    <mergeCell ref="A1:A2"/>
    <mergeCell ref="B1:D1"/>
    <mergeCell ref="E1:G1"/>
    <mergeCell ref="H1:J1"/>
    <mergeCell ref="K32:M32"/>
    <mergeCell ref="N32:P32"/>
    <mergeCell ref="A32:A33"/>
    <mergeCell ref="B32:D32"/>
    <mergeCell ref="E32:G32"/>
    <mergeCell ref="H32:J32"/>
  </mergeCells>
  <phoneticPr fontId="0"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33"/>
  <sheetViews>
    <sheetView zoomScale="75" zoomScaleNormal="75" workbookViewId="0"/>
  </sheetViews>
  <sheetFormatPr defaultRowHeight="12.75"/>
  <cols>
    <col min="1" max="1" width="10.140625" style="37" customWidth="1"/>
    <col min="2" max="2" width="13" style="37" customWidth="1"/>
    <col min="3" max="3" width="9.28515625" style="37" customWidth="1"/>
    <col min="4" max="4" width="12" style="37" customWidth="1"/>
    <col min="5" max="5" width="12.42578125" style="37" customWidth="1"/>
    <col min="6" max="6" width="8.5703125" style="37" bestFit="1" customWidth="1"/>
    <col min="7" max="7" width="11.42578125" style="37" customWidth="1"/>
    <col min="8" max="8" width="12.5703125" style="37" customWidth="1"/>
    <col min="9" max="9" width="8.5703125" style="37" bestFit="1" customWidth="1"/>
    <col min="10" max="10" width="12.140625" style="37" customWidth="1"/>
    <col min="11" max="11" width="12" style="37" customWidth="1"/>
    <col min="12" max="12" width="8.85546875" style="37" customWidth="1"/>
    <col min="13" max="13" width="11.85546875" style="37" customWidth="1"/>
    <col min="14" max="14" width="11.7109375" style="37" customWidth="1"/>
    <col min="15" max="15" width="9" style="37" customWidth="1"/>
    <col min="16" max="16" width="11.85546875" style="37" customWidth="1"/>
    <col min="17" max="17" width="11.42578125" style="37" customWidth="1"/>
    <col min="18" max="18" width="9.140625" style="37"/>
    <col min="19" max="19" width="11.7109375" style="37" customWidth="1"/>
    <col min="20" max="22" width="12.28515625" style="37" customWidth="1"/>
    <col min="23" max="23" width="10.42578125" style="37" customWidth="1"/>
    <col min="24" max="16384" width="9.140625" style="37"/>
  </cols>
  <sheetData>
    <row r="1" spans="1:22" ht="26.25">
      <c r="A1" s="227" t="s">
        <v>190</v>
      </c>
    </row>
    <row r="2" spans="1:22" ht="18">
      <c r="A2" s="32" t="s">
        <v>118</v>
      </c>
      <c r="Q2" s="33"/>
    </row>
    <row r="3" spans="1:22" ht="14.25">
      <c r="A3" s="36"/>
      <c r="Q3" s="33"/>
    </row>
    <row r="4" spans="1:22" ht="12.75" customHeight="1">
      <c r="A4" s="629" t="s">
        <v>272</v>
      </c>
      <c r="B4" s="629"/>
      <c r="C4" s="629"/>
      <c r="D4" s="629"/>
      <c r="E4" s="629"/>
      <c r="F4" s="629"/>
      <c r="G4" s="629"/>
      <c r="H4" s="629"/>
      <c r="I4" s="629"/>
      <c r="J4" s="629"/>
      <c r="K4" s="629"/>
      <c r="L4" s="629"/>
      <c r="M4" s="629"/>
      <c r="N4" s="629"/>
      <c r="O4" s="629"/>
      <c r="P4" s="629"/>
      <c r="Q4" s="629"/>
      <c r="R4" s="629"/>
      <c r="S4" s="629"/>
      <c r="T4" s="629"/>
      <c r="U4" s="629"/>
      <c r="V4" s="629"/>
    </row>
    <row r="5" spans="1:22" ht="12.75" customHeight="1">
      <c r="A5" s="629"/>
      <c r="B5" s="629"/>
      <c r="C5" s="629"/>
      <c r="D5" s="629"/>
      <c r="E5" s="629"/>
      <c r="F5" s="629"/>
      <c r="G5" s="629"/>
      <c r="H5" s="629"/>
      <c r="I5" s="629"/>
      <c r="J5" s="629"/>
      <c r="K5" s="629"/>
      <c r="L5" s="629"/>
      <c r="M5" s="629"/>
      <c r="N5" s="629"/>
      <c r="O5" s="629"/>
      <c r="P5" s="629"/>
      <c r="Q5" s="629"/>
      <c r="R5" s="629"/>
      <c r="S5" s="629"/>
      <c r="T5" s="629"/>
      <c r="U5" s="629"/>
      <c r="V5" s="629"/>
    </row>
    <row r="6" spans="1:22" ht="12.75" customHeight="1">
      <c r="A6" s="629"/>
      <c r="B6" s="629"/>
      <c r="C6" s="629"/>
      <c r="D6" s="629"/>
      <c r="E6" s="629"/>
      <c r="F6" s="629"/>
      <c r="G6" s="629"/>
      <c r="H6" s="629"/>
      <c r="I6" s="629"/>
      <c r="J6" s="629"/>
      <c r="K6" s="629"/>
      <c r="L6" s="629"/>
      <c r="M6" s="629"/>
      <c r="N6" s="629"/>
      <c r="O6" s="629"/>
      <c r="P6" s="629"/>
      <c r="Q6" s="629"/>
      <c r="R6" s="629"/>
      <c r="S6" s="629"/>
      <c r="T6" s="629"/>
      <c r="U6" s="629"/>
      <c r="V6" s="629"/>
    </row>
    <row r="7" spans="1:22" ht="12.75" customHeight="1">
      <c r="A7" s="629"/>
      <c r="B7" s="629"/>
      <c r="C7" s="629"/>
      <c r="D7" s="629"/>
      <c r="E7" s="629"/>
      <c r="F7" s="629"/>
      <c r="G7" s="629"/>
      <c r="H7" s="629"/>
      <c r="I7" s="629"/>
      <c r="J7" s="629"/>
      <c r="K7" s="629"/>
      <c r="L7" s="629"/>
      <c r="M7" s="629"/>
      <c r="N7" s="629"/>
      <c r="O7" s="629"/>
      <c r="P7" s="629"/>
      <c r="Q7" s="629"/>
      <c r="R7" s="629"/>
      <c r="S7" s="629"/>
      <c r="T7" s="629"/>
      <c r="U7" s="629"/>
      <c r="V7" s="629"/>
    </row>
    <row r="8" spans="1:22" ht="20.25" customHeight="1">
      <c r="A8" s="629"/>
      <c r="B8" s="629"/>
      <c r="C8" s="629"/>
      <c r="D8" s="629"/>
      <c r="E8" s="629"/>
      <c r="F8" s="629"/>
      <c r="G8" s="629"/>
      <c r="H8" s="629"/>
      <c r="I8" s="629"/>
      <c r="J8" s="629"/>
      <c r="K8" s="629"/>
      <c r="L8" s="629"/>
      <c r="M8" s="629"/>
      <c r="N8" s="629"/>
      <c r="O8" s="629"/>
      <c r="P8" s="629"/>
      <c r="Q8" s="629"/>
      <c r="R8" s="629"/>
      <c r="S8" s="629"/>
      <c r="T8" s="629"/>
      <c r="U8" s="629"/>
      <c r="V8" s="629"/>
    </row>
    <row r="9" spans="1:22" ht="12.75" customHeight="1">
      <c r="Q9" s="33"/>
    </row>
    <row r="10" spans="1:22" ht="12.75" customHeight="1"/>
    <row r="11" spans="1:22" ht="12.75" customHeight="1" thickBot="1"/>
    <row r="12" spans="1:22" ht="12.75" customHeight="1">
      <c r="A12" s="619" t="s">
        <v>8</v>
      </c>
      <c r="B12" s="617" t="s">
        <v>13</v>
      </c>
      <c r="C12" s="614"/>
      <c r="D12" s="615"/>
      <c r="E12" s="617" t="s">
        <v>112</v>
      </c>
      <c r="F12" s="614"/>
      <c r="G12" s="615"/>
      <c r="H12" s="617" t="s">
        <v>114</v>
      </c>
      <c r="I12" s="614"/>
      <c r="J12" s="615"/>
      <c r="K12" s="617" t="s">
        <v>111</v>
      </c>
      <c r="L12" s="614"/>
      <c r="M12" s="615"/>
      <c r="N12" s="617" t="s">
        <v>113</v>
      </c>
      <c r="O12" s="614"/>
      <c r="P12" s="615"/>
      <c r="Q12" s="617" t="s">
        <v>115</v>
      </c>
      <c r="R12" s="614"/>
      <c r="S12" s="615"/>
      <c r="T12" s="617" t="s">
        <v>7</v>
      </c>
      <c r="U12" s="614"/>
      <c r="V12" s="615"/>
    </row>
    <row r="13" spans="1:22" s="182" customFormat="1" ht="26.25" thickBot="1">
      <c r="A13" s="620"/>
      <c r="B13" s="233" t="s">
        <v>191</v>
      </c>
      <c r="C13" s="234" t="s">
        <v>122</v>
      </c>
      <c r="D13" s="235" t="s">
        <v>192</v>
      </c>
      <c r="E13" s="233" t="s">
        <v>191</v>
      </c>
      <c r="F13" s="234" t="s">
        <v>122</v>
      </c>
      <c r="G13" s="235" t="s">
        <v>192</v>
      </c>
      <c r="H13" s="233" t="s">
        <v>191</v>
      </c>
      <c r="I13" s="234" t="s">
        <v>122</v>
      </c>
      <c r="J13" s="235" t="s">
        <v>192</v>
      </c>
      <c r="K13" s="233" t="s">
        <v>191</v>
      </c>
      <c r="L13" s="234" t="s">
        <v>122</v>
      </c>
      <c r="M13" s="235" t="s">
        <v>192</v>
      </c>
      <c r="N13" s="233" t="s">
        <v>191</v>
      </c>
      <c r="O13" s="234" t="s">
        <v>122</v>
      </c>
      <c r="P13" s="235" t="s">
        <v>192</v>
      </c>
      <c r="Q13" s="233" t="s">
        <v>191</v>
      </c>
      <c r="R13" s="234" t="s">
        <v>122</v>
      </c>
      <c r="S13" s="235" t="s">
        <v>192</v>
      </c>
      <c r="T13" s="233" t="s">
        <v>191</v>
      </c>
      <c r="U13" s="234" t="s">
        <v>122</v>
      </c>
      <c r="V13" s="235" t="s">
        <v>192</v>
      </c>
    </row>
    <row r="14" spans="1:22" ht="12.75" customHeight="1">
      <c r="A14" s="319">
        <v>2001</v>
      </c>
      <c r="B14" s="298">
        <v>3</v>
      </c>
      <c r="C14" s="246">
        <v>16496</v>
      </c>
      <c r="D14" s="247">
        <f t="shared" ref="D14:D29" si="0">IF(C14=0, "NA", B14/C14)</f>
        <v>1.8186226964112513E-4</v>
      </c>
      <c r="E14" s="298">
        <v>2</v>
      </c>
      <c r="F14" s="246">
        <v>10174</v>
      </c>
      <c r="G14" s="247">
        <f t="shared" ref="G14:G29" si="1">IF(F14=0, "NA", E14/F14)</f>
        <v>1.9657951641438963E-4</v>
      </c>
      <c r="H14" s="298"/>
      <c r="I14" s="246"/>
      <c r="J14" s="247"/>
      <c r="K14" s="298">
        <v>0</v>
      </c>
      <c r="L14" s="246">
        <v>13</v>
      </c>
      <c r="M14" s="247">
        <f t="shared" ref="M14:M29" si="2">IF(L14=0, "NA", K14/L14)</f>
        <v>0</v>
      </c>
      <c r="N14" s="298"/>
      <c r="O14" s="246"/>
      <c r="P14" s="247"/>
      <c r="Q14" s="298"/>
      <c r="R14" s="246"/>
      <c r="S14" s="247"/>
      <c r="T14" s="298">
        <f>SUM(B14,E14,H14,K14,N14,Q14)</f>
        <v>5</v>
      </c>
      <c r="U14" s="246">
        <f>SUM(C14,F14,I14,L14,O14,R14)</f>
        <v>26683</v>
      </c>
      <c r="V14" s="247">
        <v>0</v>
      </c>
    </row>
    <row r="15" spans="1:22" ht="12.75" customHeight="1">
      <c r="A15" s="319">
        <v>2002</v>
      </c>
      <c r="B15" s="298">
        <v>5</v>
      </c>
      <c r="C15" s="246">
        <v>15350</v>
      </c>
      <c r="D15" s="34">
        <f t="shared" si="0"/>
        <v>3.2573289902280132E-4</v>
      </c>
      <c r="E15" s="298">
        <v>2</v>
      </c>
      <c r="F15" s="246">
        <v>10842</v>
      </c>
      <c r="G15" s="34">
        <f t="shared" si="1"/>
        <v>1.8446781036709093E-4</v>
      </c>
      <c r="H15" s="298"/>
      <c r="I15" s="246"/>
      <c r="J15" s="34"/>
      <c r="K15" s="298">
        <v>0</v>
      </c>
      <c r="L15" s="246">
        <v>28</v>
      </c>
      <c r="M15" s="34">
        <f t="shared" si="2"/>
        <v>0</v>
      </c>
      <c r="N15" s="298"/>
      <c r="O15" s="246"/>
      <c r="P15" s="34"/>
      <c r="Q15" s="298"/>
      <c r="R15" s="246"/>
      <c r="S15" s="34"/>
      <c r="T15" s="298">
        <f t="shared" ref="T15:U29" si="3">SUM(B15,E15,H15,K15,N15,Q15)</f>
        <v>7</v>
      </c>
      <c r="U15" s="246">
        <f t="shared" si="3"/>
        <v>26220</v>
      </c>
      <c r="V15" s="34">
        <v>0</v>
      </c>
    </row>
    <row r="16" spans="1:22" ht="12.75" customHeight="1">
      <c r="A16" s="319">
        <v>2003</v>
      </c>
      <c r="B16" s="298">
        <v>4</v>
      </c>
      <c r="C16" s="246">
        <v>14387</v>
      </c>
      <c r="D16" s="34">
        <f t="shared" si="0"/>
        <v>2.7802877597831377E-4</v>
      </c>
      <c r="E16" s="298">
        <v>1</v>
      </c>
      <c r="F16" s="246">
        <v>11458</v>
      </c>
      <c r="G16" s="34">
        <f t="shared" si="1"/>
        <v>8.7275266189561882E-5</v>
      </c>
      <c r="H16" s="298"/>
      <c r="I16" s="246"/>
      <c r="J16" s="34"/>
      <c r="K16" s="298">
        <v>0</v>
      </c>
      <c r="L16" s="246">
        <v>42</v>
      </c>
      <c r="M16" s="34">
        <f t="shared" si="2"/>
        <v>0</v>
      </c>
      <c r="N16" s="298"/>
      <c r="O16" s="246"/>
      <c r="P16" s="34"/>
      <c r="Q16" s="298"/>
      <c r="R16" s="246"/>
      <c r="S16" s="34"/>
      <c r="T16" s="298">
        <f t="shared" si="3"/>
        <v>5</v>
      </c>
      <c r="U16" s="246">
        <f t="shared" si="3"/>
        <v>25887</v>
      </c>
      <c r="V16" s="34">
        <v>0</v>
      </c>
    </row>
    <row r="17" spans="1:23" ht="12.75" customHeight="1">
      <c r="A17" s="319">
        <v>2004</v>
      </c>
      <c r="B17" s="298">
        <v>2</v>
      </c>
      <c r="C17" s="246">
        <v>12515</v>
      </c>
      <c r="D17" s="34">
        <f>IF(C17=0, "NA", B17/C17)</f>
        <v>1.5980823012385137E-4</v>
      </c>
      <c r="E17" s="298">
        <v>2</v>
      </c>
      <c r="F17" s="246">
        <v>11803</v>
      </c>
      <c r="G17" s="34">
        <f t="shared" si="1"/>
        <v>1.6944844531051429E-4</v>
      </c>
      <c r="H17" s="298"/>
      <c r="I17" s="246"/>
      <c r="J17" s="34"/>
      <c r="K17" s="298">
        <v>0</v>
      </c>
      <c r="L17" s="246">
        <v>18</v>
      </c>
      <c r="M17" s="34">
        <f t="shared" si="2"/>
        <v>0</v>
      </c>
      <c r="N17" s="298"/>
      <c r="O17" s="246"/>
      <c r="P17" s="34"/>
      <c r="Q17" s="298"/>
      <c r="R17" s="246"/>
      <c r="S17" s="34"/>
      <c r="T17" s="298">
        <f t="shared" si="3"/>
        <v>4</v>
      </c>
      <c r="U17" s="246">
        <f t="shared" si="3"/>
        <v>24336</v>
      </c>
      <c r="V17" s="34">
        <v>0</v>
      </c>
    </row>
    <row r="18" spans="1:23" ht="12.75" customHeight="1">
      <c r="A18" s="319">
        <v>2005</v>
      </c>
      <c r="B18" s="298">
        <v>2</v>
      </c>
      <c r="C18" s="246">
        <v>11206</v>
      </c>
      <c r="D18" s="34">
        <f t="shared" si="0"/>
        <v>1.784758165268606E-4</v>
      </c>
      <c r="E18" s="298">
        <v>4</v>
      </c>
      <c r="F18" s="246">
        <v>10379</v>
      </c>
      <c r="G18" s="34">
        <f t="shared" si="1"/>
        <v>3.8539358319683977E-4</v>
      </c>
      <c r="H18" s="298"/>
      <c r="I18" s="246"/>
      <c r="J18" s="34"/>
      <c r="K18" s="298">
        <v>0</v>
      </c>
      <c r="L18" s="246">
        <v>27</v>
      </c>
      <c r="M18" s="34">
        <f t="shared" si="2"/>
        <v>0</v>
      </c>
      <c r="N18" s="298">
        <v>0</v>
      </c>
      <c r="O18" s="246">
        <v>8</v>
      </c>
      <c r="P18" s="34">
        <f t="shared" ref="P18:P28" si="4">IF(O18=0, "NA", N18/O18)</f>
        <v>0</v>
      </c>
      <c r="Q18" s="298"/>
      <c r="R18" s="246"/>
      <c r="S18" s="34"/>
      <c r="T18" s="298">
        <f t="shared" si="3"/>
        <v>6</v>
      </c>
      <c r="U18" s="246">
        <f t="shared" si="3"/>
        <v>21620</v>
      </c>
      <c r="V18" s="34">
        <v>0</v>
      </c>
    </row>
    <row r="19" spans="1:23" ht="12.75" customHeight="1">
      <c r="A19" s="319">
        <v>2006</v>
      </c>
      <c r="B19" s="298">
        <v>3</v>
      </c>
      <c r="C19" s="246">
        <v>9494</v>
      </c>
      <c r="D19" s="34">
        <f t="shared" si="0"/>
        <v>3.1598904571308195E-4</v>
      </c>
      <c r="E19" s="298">
        <v>5</v>
      </c>
      <c r="F19" s="246">
        <v>8053</v>
      </c>
      <c r="G19" s="34">
        <f t="shared" si="1"/>
        <v>6.208866261020738E-4</v>
      </c>
      <c r="H19" s="298"/>
      <c r="I19" s="246"/>
      <c r="J19" s="34"/>
      <c r="K19" s="298">
        <v>0</v>
      </c>
      <c r="L19" s="246">
        <v>11</v>
      </c>
      <c r="M19" s="34">
        <f t="shared" si="2"/>
        <v>0</v>
      </c>
      <c r="N19" s="298">
        <v>0</v>
      </c>
      <c r="O19" s="246">
        <v>3</v>
      </c>
      <c r="P19" s="34">
        <f t="shared" si="4"/>
        <v>0</v>
      </c>
      <c r="Q19" s="298"/>
      <c r="R19" s="246"/>
      <c r="S19" s="34"/>
      <c r="T19" s="298">
        <f t="shared" si="3"/>
        <v>8</v>
      </c>
      <c r="U19" s="246">
        <f t="shared" si="3"/>
        <v>17561</v>
      </c>
      <c r="V19" s="34">
        <v>0</v>
      </c>
    </row>
    <row r="20" spans="1:23" ht="12.75" customHeight="1">
      <c r="A20" s="319">
        <v>2007</v>
      </c>
      <c r="B20" s="298">
        <v>3</v>
      </c>
      <c r="C20" s="246">
        <v>7654</v>
      </c>
      <c r="D20" s="34">
        <f t="shared" si="0"/>
        <v>3.9195192056441075E-4</v>
      </c>
      <c r="E20" s="298">
        <v>0</v>
      </c>
      <c r="F20" s="246">
        <v>6328</v>
      </c>
      <c r="G20" s="34">
        <f t="shared" si="1"/>
        <v>0</v>
      </c>
      <c r="H20" s="298"/>
      <c r="I20" s="246"/>
      <c r="J20" s="34"/>
      <c r="K20" s="298">
        <v>0</v>
      </c>
      <c r="L20" s="246">
        <v>3</v>
      </c>
      <c r="M20" s="34">
        <f t="shared" si="2"/>
        <v>0</v>
      </c>
      <c r="N20" s="298">
        <v>0</v>
      </c>
      <c r="O20" s="246">
        <v>4</v>
      </c>
      <c r="P20" s="34">
        <f t="shared" si="4"/>
        <v>0</v>
      </c>
      <c r="Q20" s="298">
        <v>0</v>
      </c>
      <c r="R20" s="246">
        <v>298</v>
      </c>
      <c r="S20" s="34">
        <f t="shared" ref="S20:S29" si="5">IF(R20=0, "NA", Q20/R20)</f>
        <v>0</v>
      </c>
      <c r="T20" s="298">
        <f t="shared" si="3"/>
        <v>3</v>
      </c>
      <c r="U20" s="246">
        <f t="shared" si="3"/>
        <v>14287</v>
      </c>
      <c r="V20" s="34">
        <v>0</v>
      </c>
    </row>
    <row r="21" spans="1:23" ht="12.75" customHeight="1">
      <c r="A21" s="319">
        <v>2008</v>
      </c>
      <c r="B21" s="298">
        <v>1</v>
      </c>
      <c r="C21" s="246">
        <v>5901</v>
      </c>
      <c r="D21" s="34">
        <f t="shared" si="0"/>
        <v>1.694628029147602E-4</v>
      </c>
      <c r="E21" s="298">
        <v>3</v>
      </c>
      <c r="F21" s="246">
        <v>5104</v>
      </c>
      <c r="G21" s="34">
        <f t="shared" si="1"/>
        <v>5.8777429467084643E-4</v>
      </c>
      <c r="H21" s="298">
        <v>0</v>
      </c>
      <c r="I21" s="246">
        <v>847</v>
      </c>
      <c r="J21" s="34">
        <f t="shared" ref="J21:J29" si="6">IF(I21=0, "NA", H21/I21)</f>
        <v>0</v>
      </c>
      <c r="K21" s="298">
        <v>0</v>
      </c>
      <c r="L21" s="246">
        <v>2</v>
      </c>
      <c r="M21" s="34">
        <f t="shared" si="2"/>
        <v>0</v>
      </c>
      <c r="N21" s="298">
        <v>0</v>
      </c>
      <c r="O21" s="246">
        <v>1</v>
      </c>
      <c r="P21" s="34">
        <f t="shared" si="4"/>
        <v>0</v>
      </c>
      <c r="Q21" s="298">
        <v>0</v>
      </c>
      <c r="R21" s="246">
        <v>340</v>
      </c>
      <c r="S21" s="34">
        <f t="shared" si="5"/>
        <v>0</v>
      </c>
      <c r="T21" s="298">
        <f t="shared" si="3"/>
        <v>4</v>
      </c>
      <c r="U21" s="246">
        <f t="shared" si="3"/>
        <v>12195</v>
      </c>
      <c r="V21" s="34">
        <v>0</v>
      </c>
    </row>
    <row r="22" spans="1:23" ht="12.75" customHeight="1">
      <c r="A22" s="319">
        <v>2009</v>
      </c>
      <c r="B22" s="298">
        <v>2</v>
      </c>
      <c r="C22" s="246">
        <v>4374</v>
      </c>
      <c r="D22" s="34">
        <f t="shared" si="0"/>
        <v>4.5724737082761773E-4</v>
      </c>
      <c r="E22" s="298">
        <v>0</v>
      </c>
      <c r="F22" s="246">
        <v>2738</v>
      </c>
      <c r="G22" s="34">
        <f t="shared" si="1"/>
        <v>0</v>
      </c>
      <c r="H22" s="298">
        <v>0</v>
      </c>
      <c r="I22" s="246">
        <v>568</v>
      </c>
      <c r="J22" s="34">
        <f t="shared" si="6"/>
        <v>0</v>
      </c>
      <c r="K22" s="298">
        <v>0</v>
      </c>
      <c r="L22" s="246">
        <v>90</v>
      </c>
      <c r="M22" s="34">
        <f t="shared" si="2"/>
        <v>0</v>
      </c>
      <c r="N22" s="298">
        <v>0</v>
      </c>
      <c r="O22" s="246">
        <v>22</v>
      </c>
      <c r="P22" s="34">
        <f t="shared" si="4"/>
        <v>0</v>
      </c>
      <c r="Q22" s="298">
        <v>0</v>
      </c>
      <c r="R22" s="246">
        <v>99</v>
      </c>
      <c r="S22" s="34">
        <f t="shared" si="5"/>
        <v>0</v>
      </c>
      <c r="T22" s="298">
        <f t="shared" si="3"/>
        <v>2</v>
      </c>
      <c r="U22" s="246">
        <f t="shared" si="3"/>
        <v>7891</v>
      </c>
      <c r="V22" s="34">
        <v>0</v>
      </c>
    </row>
    <row r="23" spans="1:23" ht="12.75" customHeight="1">
      <c r="A23" s="319">
        <v>2010</v>
      </c>
      <c r="B23" s="298">
        <v>0</v>
      </c>
      <c r="C23" s="246">
        <v>3869</v>
      </c>
      <c r="D23" s="34">
        <f t="shared" si="0"/>
        <v>0</v>
      </c>
      <c r="E23" s="298">
        <v>1</v>
      </c>
      <c r="F23" s="246">
        <v>3070</v>
      </c>
      <c r="G23" s="34">
        <f t="shared" si="1"/>
        <v>3.2573289902280132E-4</v>
      </c>
      <c r="H23" s="298">
        <v>0</v>
      </c>
      <c r="I23" s="246">
        <v>492</v>
      </c>
      <c r="J23" s="34">
        <f t="shared" si="6"/>
        <v>0</v>
      </c>
      <c r="K23" s="298">
        <v>0</v>
      </c>
      <c r="L23" s="246">
        <v>261</v>
      </c>
      <c r="M23" s="34">
        <f t="shared" si="2"/>
        <v>0</v>
      </c>
      <c r="N23" s="298">
        <v>0</v>
      </c>
      <c r="O23" s="246">
        <v>38</v>
      </c>
      <c r="P23" s="34">
        <f t="shared" si="4"/>
        <v>0</v>
      </c>
      <c r="Q23" s="298">
        <v>0</v>
      </c>
      <c r="R23" s="246">
        <v>122</v>
      </c>
      <c r="S23" s="34">
        <f t="shared" si="5"/>
        <v>0</v>
      </c>
      <c r="T23" s="298">
        <f t="shared" si="3"/>
        <v>1</v>
      </c>
      <c r="U23" s="246">
        <f t="shared" si="3"/>
        <v>7852</v>
      </c>
      <c r="V23" s="34">
        <v>0</v>
      </c>
    </row>
    <row r="24" spans="1:23" ht="12.75" customHeight="1">
      <c r="A24" s="319">
        <v>2011</v>
      </c>
      <c r="B24" s="298">
        <v>0</v>
      </c>
      <c r="C24" s="246">
        <v>3214</v>
      </c>
      <c r="D24" s="34">
        <f t="shared" si="0"/>
        <v>0</v>
      </c>
      <c r="E24" s="298">
        <v>0</v>
      </c>
      <c r="F24" s="246">
        <v>2884</v>
      </c>
      <c r="G24" s="34">
        <f t="shared" si="1"/>
        <v>0</v>
      </c>
      <c r="H24" s="298">
        <v>0</v>
      </c>
      <c r="I24" s="246">
        <v>619</v>
      </c>
      <c r="J24" s="34">
        <f t="shared" si="6"/>
        <v>0</v>
      </c>
      <c r="K24" s="298">
        <v>0</v>
      </c>
      <c r="L24" s="246">
        <v>165</v>
      </c>
      <c r="M24" s="34">
        <f t="shared" si="2"/>
        <v>0</v>
      </c>
      <c r="N24" s="298">
        <v>0</v>
      </c>
      <c r="O24" s="246">
        <v>52</v>
      </c>
      <c r="P24" s="34">
        <f t="shared" si="4"/>
        <v>0</v>
      </c>
      <c r="Q24" s="298">
        <v>0</v>
      </c>
      <c r="R24" s="246">
        <v>517</v>
      </c>
      <c r="S24" s="34">
        <f t="shared" si="5"/>
        <v>0</v>
      </c>
      <c r="T24" s="298">
        <f t="shared" si="3"/>
        <v>0</v>
      </c>
      <c r="U24" s="246">
        <f t="shared" si="3"/>
        <v>7451</v>
      </c>
      <c r="V24" s="34">
        <v>0</v>
      </c>
    </row>
    <row r="25" spans="1:23" ht="12.75" customHeight="1">
      <c r="A25" s="319">
        <v>2012</v>
      </c>
      <c r="B25" s="298">
        <v>0</v>
      </c>
      <c r="C25" s="246">
        <v>3781</v>
      </c>
      <c r="D25" s="34">
        <f t="shared" si="0"/>
        <v>0</v>
      </c>
      <c r="E25" s="298">
        <v>0</v>
      </c>
      <c r="F25" s="246">
        <v>2586</v>
      </c>
      <c r="G25" s="34">
        <f t="shared" si="1"/>
        <v>0</v>
      </c>
      <c r="H25" s="298">
        <v>0</v>
      </c>
      <c r="I25" s="246">
        <v>400</v>
      </c>
      <c r="J25" s="34">
        <f t="shared" si="6"/>
        <v>0</v>
      </c>
      <c r="K25" s="298">
        <v>0</v>
      </c>
      <c r="L25" s="246">
        <v>182</v>
      </c>
      <c r="M25" s="34">
        <f t="shared" si="2"/>
        <v>0</v>
      </c>
      <c r="N25" s="298">
        <v>0</v>
      </c>
      <c r="O25" s="246">
        <v>94</v>
      </c>
      <c r="P25" s="34">
        <f t="shared" si="4"/>
        <v>0</v>
      </c>
      <c r="Q25" s="298">
        <v>0</v>
      </c>
      <c r="R25" s="246">
        <v>340</v>
      </c>
      <c r="S25" s="34">
        <f t="shared" si="5"/>
        <v>0</v>
      </c>
      <c r="T25" s="298">
        <f t="shared" si="3"/>
        <v>0</v>
      </c>
      <c r="U25" s="246">
        <f t="shared" si="3"/>
        <v>7383</v>
      </c>
      <c r="V25" s="34">
        <v>0</v>
      </c>
    </row>
    <row r="26" spans="1:23" ht="12.75" customHeight="1">
      <c r="A26" s="319">
        <v>2013</v>
      </c>
      <c r="B26" s="298">
        <v>0</v>
      </c>
      <c r="C26" s="246">
        <v>2958</v>
      </c>
      <c r="D26" s="34">
        <f t="shared" si="0"/>
        <v>0</v>
      </c>
      <c r="E26" s="298">
        <v>0</v>
      </c>
      <c r="F26" s="246">
        <v>1782</v>
      </c>
      <c r="G26" s="34">
        <f t="shared" si="1"/>
        <v>0</v>
      </c>
      <c r="H26" s="298">
        <v>0</v>
      </c>
      <c r="I26" s="246">
        <v>277</v>
      </c>
      <c r="J26" s="34">
        <f t="shared" si="6"/>
        <v>0</v>
      </c>
      <c r="K26" s="298">
        <v>0</v>
      </c>
      <c r="L26" s="246">
        <v>132</v>
      </c>
      <c r="M26" s="34">
        <f t="shared" si="2"/>
        <v>0</v>
      </c>
      <c r="N26" s="298">
        <v>0</v>
      </c>
      <c r="O26" s="246">
        <v>32</v>
      </c>
      <c r="P26" s="34">
        <f t="shared" si="4"/>
        <v>0</v>
      </c>
      <c r="Q26" s="298">
        <v>0</v>
      </c>
      <c r="R26" s="246">
        <v>206</v>
      </c>
      <c r="S26" s="34">
        <f t="shared" si="5"/>
        <v>0</v>
      </c>
      <c r="T26" s="298">
        <f t="shared" si="3"/>
        <v>0</v>
      </c>
      <c r="U26" s="246">
        <f t="shared" si="3"/>
        <v>5387</v>
      </c>
      <c r="V26" s="34">
        <v>0</v>
      </c>
    </row>
    <row r="27" spans="1:23" ht="12.75" customHeight="1">
      <c r="A27" s="319">
        <v>2014</v>
      </c>
      <c r="B27" s="298">
        <v>0</v>
      </c>
      <c r="C27" s="246">
        <v>1922</v>
      </c>
      <c r="D27" s="34">
        <f t="shared" si="0"/>
        <v>0</v>
      </c>
      <c r="E27" s="298">
        <v>0</v>
      </c>
      <c r="F27" s="246">
        <v>1553</v>
      </c>
      <c r="G27" s="34">
        <f t="shared" si="1"/>
        <v>0</v>
      </c>
      <c r="H27" s="298">
        <v>0</v>
      </c>
      <c r="I27" s="246">
        <v>247</v>
      </c>
      <c r="J27" s="34">
        <f t="shared" si="6"/>
        <v>0</v>
      </c>
      <c r="K27" s="298">
        <v>0</v>
      </c>
      <c r="L27" s="246">
        <v>112</v>
      </c>
      <c r="M27" s="34">
        <f t="shared" si="2"/>
        <v>0</v>
      </c>
      <c r="N27" s="298">
        <v>0</v>
      </c>
      <c r="O27" s="246">
        <v>118</v>
      </c>
      <c r="P27" s="34">
        <f t="shared" si="4"/>
        <v>0</v>
      </c>
      <c r="Q27" s="298">
        <v>0</v>
      </c>
      <c r="R27" s="246">
        <v>166</v>
      </c>
      <c r="S27" s="34">
        <f t="shared" si="5"/>
        <v>0</v>
      </c>
      <c r="T27" s="298">
        <f t="shared" si="3"/>
        <v>0</v>
      </c>
      <c r="U27" s="246">
        <f t="shared" si="3"/>
        <v>4118</v>
      </c>
      <c r="V27" s="34">
        <v>0</v>
      </c>
    </row>
    <row r="28" spans="1:23" ht="12.75" customHeight="1">
      <c r="A28" s="319">
        <v>2015</v>
      </c>
      <c r="B28" s="298">
        <v>0</v>
      </c>
      <c r="C28" s="246">
        <v>732</v>
      </c>
      <c r="D28" s="34">
        <f t="shared" si="0"/>
        <v>0</v>
      </c>
      <c r="E28" s="298">
        <v>0</v>
      </c>
      <c r="F28" s="246">
        <v>514</v>
      </c>
      <c r="G28" s="34">
        <f t="shared" si="1"/>
        <v>0</v>
      </c>
      <c r="H28" s="298">
        <v>0</v>
      </c>
      <c r="I28" s="246">
        <v>124</v>
      </c>
      <c r="J28" s="34">
        <f t="shared" si="6"/>
        <v>0</v>
      </c>
      <c r="K28" s="298">
        <v>0</v>
      </c>
      <c r="L28" s="246">
        <v>13</v>
      </c>
      <c r="M28" s="34">
        <f t="shared" si="2"/>
        <v>0</v>
      </c>
      <c r="N28" s="298">
        <v>0</v>
      </c>
      <c r="O28" s="246">
        <v>18</v>
      </c>
      <c r="P28" s="34">
        <f t="shared" si="4"/>
        <v>0</v>
      </c>
      <c r="Q28" s="298">
        <v>0</v>
      </c>
      <c r="R28" s="246">
        <v>56</v>
      </c>
      <c r="S28" s="34">
        <f t="shared" si="5"/>
        <v>0</v>
      </c>
      <c r="T28" s="298">
        <f t="shared" si="3"/>
        <v>0</v>
      </c>
      <c r="U28" s="246">
        <f t="shared" si="3"/>
        <v>1457</v>
      </c>
      <c r="V28" s="34">
        <v>0</v>
      </c>
    </row>
    <row r="29" spans="1:23" ht="12.75" customHeight="1" thickBot="1">
      <c r="A29" s="319">
        <v>2016</v>
      </c>
      <c r="B29" s="298">
        <v>0</v>
      </c>
      <c r="C29" s="246">
        <v>31</v>
      </c>
      <c r="D29" s="34">
        <f t="shared" si="0"/>
        <v>0</v>
      </c>
      <c r="E29" s="298">
        <v>0</v>
      </c>
      <c r="F29" s="246">
        <v>39</v>
      </c>
      <c r="G29" s="34">
        <f t="shared" si="1"/>
        <v>0</v>
      </c>
      <c r="H29" s="298">
        <v>0</v>
      </c>
      <c r="I29" s="246">
        <v>8</v>
      </c>
      <c r="J29" s="34">
        <f t="shared" si="6"/>
        <v>0</v>
      </c>
      <c r="K29" s="298">
        <v>0</v>
      </c>
      <c r="L29" s="246">
        <v>1</v>
      </c>
      <c r="M29" s="34">
        <f t="shared" si="2"/>
        <v>0</v>
      </c>
      <c r="N29" s="298"/>
      <c r="O29" s="246"/>
      <c r="P29" s="34"/>
      <c r="Q29" s="298">
        <v>0</v>
      </c>
      <c r="R29" s="246">
        <v>1</v>
      </c>
      <c r="S29" s="34">
        <f t="shared" si="5"/>
        <v>0</v>
      </c>
      <c r="T29" s="298">
        <f t="shared" si="3"/>
        <v>0</v>
      </c>
      <c r="U29" s="246">
        <f t="shared" si="3"/>
        <v>80</v>
      </c>
      <c r="V29" s="34">
        <v>0</v>
      </c>
      <c r="W29" s="237"/>
    </row>
    <row r="30" spans="1:23" ht="12.75" customHeight="1" thickBot="1">
      <c r="A30" s="285" t="s">
        <v>7</v>
      </c>
      <c r="B30" s="115">
        <f>SUM(B14:B29)</f>
        <v>25</v>
      </c>
      <c r="C30" s="169">
        <f>SUM(C14:C29)</f>
        <v>113884</v>
      </c>
      <c r="D30" s="303">
        <f>B30/C30</f>
        <v>2.1952161848898878E-4</v>
      </c>
      <c r="E30" s="115">
        <f>SUM(E14:E29)</f>
        <v>20</v>
      </c>
      <c r="F30" s="169">
        <f>SUM(F14:F29)</f>
        <v>89307</v>
      </c>
      <c r="G30" s="303">
        <f>E30/F30</f>
        <v>2.2394661112790711E-4</v>
      </c>
      <c r="H30" s="115">
        <f>SUM(H14:H29)</f>
        <v>0</v>
      </c>
      <c r="I30" s="169">
        <f>SUM(I14:I29)</f>
        <v>3582</v>
      </c>
      <c r="J30" s="303">
        <f>H30/I30</f>
        <v>0</v>
      </c>
      <c r="K30" s="115">
        <f>SUM(K14:K29)</f>
        <v>0</v>
      </c>
      <c r="L30" s="169">
        <f>SUM(L14:L29)</f>
        <v>1100</v>
      </c>
      <c r="M30" s="303">
        <f>K30/L30</f>
        <v>0</v>
      </c>
      <c r="N30" s="115">
        <f>SUM(N14:N29)</f>
        <v>0</v>
      </c>
      <c r="O30" s="169">
        <f>SUM(O14:O29)</f>
        <v>390</v>
      </c>
      <c r="P30" s="303">
        <f>N30/O30</f>
        <v>0</v>
      </c>
      <c r="Q30" s="115">
        <f>SUM(Q14:Q29)</f>
        <v>0</v>
      </c>
      <c r="R30" s="169">
        <f>SUM(R14:R29)</f>
        <v>2145</v>
      </c>
      <c r="S30" s="303">
        <f>Q30/R30</f>
        <v>0</v>
      </c>
      <c r="T30" s="115">
        <f>SUM(T14:T29)</f>
        <v>45</v>
      </c>
      <c r="U30" s="169">
        <f>SUM(U14:U29)</f>
        <v>210408</v>
      </c>
      <c r="V30" s="303">
        <f>T30/U30</f>
        <v>2.1387019504961788E-4</v>
      </c>
    </row>
    <row r="31" spans="1:23" ht="12.75" customHeight="1"/>
    <row r="32" spans="1:23" ht="12.75" customHeight="1">
      <c r="S32" s="237"/>
      <c r="T32" s="373"/>
      <c r="U32" s="373"/>
      <c r="V32" s="486"/>
    </row>
    <row r="33" ht="12.75" customHeight="1"/>
  </sheetData>
  <mergeCells count="9">
    <mergeCell ref="A4:V8"/>
    <mergeCell ref="T12:V12"/>
    <mergeCell ref="N12:P12"/>
    <mergeCell ref="Q12:S12"/>
    <mergeCell ref="A12:A13"/>
    <mergeCell ref="B12:D12"/>
    <mergeCell ref="E12:G12"/>
    <mergeCell ref="H12:J12"/>
    <mergeCell ref="K12:M12"/>
  </mergeCells>
  <phoneticPr fontId="29" type="noConversion"/>
  <pageMargins left="0.75" right="0.75" top="1" bottom="1" header="0.5" footer="0.5"/>
  <pageSetup scale="5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M319"/>
  <sheetViews>
    <sheetView zoomScale="75" zoomScaleNormal="75" workbookViewId="0"/>
  </sheetViews>
  <sheetFormatPr defaultRowHeight="12.75"/>
  <cols>
    <col min="1" max="1" width="9.42578125" style="3" customWidth="1"/>
    <col min="2" max="2" width="11.140625" style="3" customWidth="1"/>
    <col min="3" max="3" width="11.85546875" style="3" bestFit="1" customWidth="1"/>
    <col min="4" max="4" width="11.7109375" style="3" customWidth="1"/>
    <col min="5" max="5" width="10.85546875" style="3" customWidth="1"/>
    <col min="6" max="6" width="11.7109375" style="3" bestFit="1" customWidth="1"/>
    <col min="7" max="7" width="12" style="3" bestFit="1" customWidth="1"/>
    <col min="8" max="8" width="11.42578125" style="3" bestFit="1" customWidth="1"/>
    <col min="9" max="9" width="9.85546875" style="3" bestFit="1" customWidth="1"/>
    <col min="10" max="10" width="12" style="3" bestFit="1" customWidth="1"/>
    <col min="11" max="11" width="11.42578125" style="3" bestFit="1" customWidth="1"/>
    <col min="12" max="12" width="9.85546875" style="3" bestFit="1" customWidth="1"/>
    <col min="13" max="13" width="12.140625" style="3" bestFit="1" customWidth="1"/>
    <col min="14" max="14" width="11.140625" style="3" customWidth="1"/>
    <col min="15" max="15" width="10.42578125" style="3" bestFit="1" customWidth="1"/>
    <col min="16" max="16" width="11.5703125" style="3" customWidth="1"/>
    <col min="17" max="17" width="10.7109375" style="3" customWidth="1"/>
    <col min="18" max="18" width="10.42578125" style="3" bestFit="1" customWidth="1"/>
    <col min="19" max="19" width="12.140625" style="3" bestFit="1" customWidth="1"/>
    <col min="20" max="20" width="10.7109375" style="3" customWidth="1"/>
    <col min="21" max="21" width="14.5703125" style="3" bestFit="1" customWidth="1"/>
    <col min="22" max="22" width="12.140625" style="3" bestFit="1" customWidth="1"/>
    <col min="23" max="23" width="10" style="3" customWidth="1"/>
    <col min="24" max="16384" width="9.140625" style="3"/>
  </cols>
  <sheetData>
    <row r="1" spans="1:23" ht="26.25">
      <c r="A1" s="227" t="s">
        <v>190</v>
      </c>
    </row>
    <row r="2" spans="1:23" ht="18" customHeight="1">
      <c r="A2" s="32" t="s">
        <v>26</v>
      </c>
    </row>
    <row r="3" spans="1:23" ht="18" customHeight="1">
      <c r="A3" s="292"/>
    </row>
    <row r="4" spans="1:23" ht="14.25" customHeight="1">
      <c r="A4" s="630" t="s">
        <v>273</v>
      </c>
      <c r="B4" s="630"/>
      <c r="C4" s="630"/>
      <c r="D4" s="630"/>
      <c r="E4" s="630"/>
      <c r="F4" s="630"/>
      <c r="G4" s="630"/>
      <c r="H4" s="630"/>
      <c r="I4" s="630"/>
      <c r="J4" s="630"/>
      <c r="K4" s="630"/>
      <c r="L4" s="630"/>
      <c r="M4" s="630"/>
      <c r="N4" s="630"/>
      <c r="O4" s="630"/>
      <c r="P4" s="630"/>
      <c r="Q4" s="630"/>
      <c r="R4" s="630"/>
      <c r="S4" s="630"/>
      <c r="T4" s="225"/>
      <c r="U4" s="225"/>
      <c r="V4" s="225"/>
    </row>
    <row r="5" spans="1:23" ht="14.25" customHeight="1">
      <c r="A5" s="630"/>
      <c r="B5" s="630"/>
      <c r="C5" s="630"/>
      <c r="D5" s="630"/>
      <c r="E5" s="630"/>
      <c r="F5" s="630"/>
      <c r="G5" s="630"/>
      <c r="H5" s="630"/>
      <c r="I5" s="630"/>
      <c r="J5" s="630"/>
      <c r="K5" s="630"/>
      <c r="L5" s="630"/>
      <c r="M5" s="630"/>
      <c r="N5" s="630"/>
      <c r="O5" s="630"/>
      <c r="P5" s="630"/>
      <c r="Q5" s="630"/>
      <c r="R5" s="630"/>
      <c r="S5" s="630"/>
      <c r="T5" s="225"/>
      <c r="U5" s="225"/>
      <c r="V5" s="225"/>
    </row>
    <row r="6" spans="1:23" ht="15" customHeight="1">
      <c r="A6" s="630"/>
      <c r="B6" s="630"/>
      <c r="C6" s="630"/>
      <c r="D6" s="630"/>
      <c r="E6" s="630"/>
      <c r="F6" s="630"/>
      <c r="G6" s="630"/>
      <c r="H6" s="630"/>
      <c r="I6" s="630"/>
      <c r="J6" s="630"/>
      <c r="K6" s="630"/>
      <c r="L6" s="630"/>
      <c r="M6" s="630"/>
      <c r="N6" s="630"/>
      <c r="O6" s="630"/>
      <c r="P6" s="630"/>
      <c r="Q6" s="630"/>
      <c r="R6" s="630"/>
      <c r="S6" s="630"/>
      <c r="T6" s="225"/>
      <c r="U6" s="225"/>
      <c r="V6" s="225"/>
    </row>
    <row r="7" spans="1:23" ht="15" customHeight="1">
      <c r="A7" s="630"/>
      <c r="B7" s="630"/>
      <c r="C7" s="630"/>
      <c r="D7" s="630"/>
      <c r="E7" s="630"/>
      <c r="F7" s="630"/>
      <c r="G7" s="630"/>
      <c r="H7" s="630"/>
      <c r="I7" s="630"/>
      <c r="J7" s="630"/>
      <c r="K7" s="630"/>
      <c r="L7" s="630"/>
      <c r="M7" s="630"/>
      <c r="N7" s="630"/>
      <c r="O7" s="630"/>
      <c r="P7" s="630"/>
      <c r="Q7" s="630"/>
      <c r="R7" s="630"/>
      <c r="S7" s="630"/>
      <c r="T7" s="225"/>
      <c r="U7" s="634"/>
      <c r="V7" s="634"/>
    </row>
    <row r="8" spans="1:23" ht="15" customHeight="1">
      <c r="A8" s="630"/>
      <c r="B8" s="630"/>
      <c r="C8" s="630"/>
      <c r="D8" s="630"/>
      <c r="E8" s="630"/>
      <c r="F8" s="630"/>
      <c r="G8" s="630"/>
      <c r="H8" s="630"/>
      <c r="I8" s="630"/>
      <c r="J8" s="630"/>
      <c r="K8" s="630"/>
      <c r="L8" s="630"/>
      <c r="M8" s="630"/>
      <c r="N8" s="630"/>
      <c r="O8" s="630"/>
      <c r="P8" s="630"/>
      <c r="Q8" s="630"/>
      <c r="R8" s="630"/>
      <c r="S8" s="630"/>
      <c r="T8" s="225"/>
      <c r="U8" s="225"/>
      <c r="V8" s="225"/>
    </row>
    <row r="9" spans="1:23" ht="17.25" customHeight="1">
      <c r="A9" s="630"/>
      <c r="B9" s="630"/>
      <c r="C9" s="630"/>
      <c r="D9" s="630"/>
      <c r="E9" s="630"/>
      <c r="F9" s="630"/>
      <c r="G9" s="630"/>
      <c r="H9" s="630"/>
      <c r="I9" s="630"/>
      <c r="J9" s="630"/>
      <c r="K9" s="630"/>
      <c r="L9" s="630"/>
      <c r="M9" s="630"/>
      <c r="N9" s="630"/>
      <c r="O9" s="630"/>
      <c r="P9" s="630"/>
      <c r="Q9" s="630"/>
      <c r="R9" s="630"/>
      <c r="S9" s="630"/>
      <c r="T9" s="225"/>
      <c r="U9" s="225"/>
      <c r="V9" s="225"/>
    </row>
    <row r="10" spans="1:23" ht="16.5" customHeight="1" thickBot="1">
      <c r="A10" s="116"/>
      <c r="L10" s="312"/>
    </row>
    <row r="11" spans="1:23" ht="12.75" customHeight="1" thickBot="1">
      <c r="A11" s="619" t="s">
        <v>8</v>
      </c>
      <c r="B11" s="631" t="s">
        <v>13</v>
      </c>
      <c r="C11" s="632"/>
      <c r="D11" s="633"/>
      <c r="E11" s="618" t="s">
        <v>112</v>
      </c>
      <c r="F11" s="610"/>
      <c r="G11" s="611"/>
      <c r="H11" s="618" t="s">
        <v>114</v>
      </c>
      <c r="I11" s="610"/>
      <c r="J11" s="611"/>
      <c r="K11" s="618" t="s">
        <v>111</v>
      </c>
      <c r="L11" s="610"/>
      <c r="M11" s="611"/>
      <c r="N11" s="618" t="s">
        <v>113</v>
      </c>
      <c r="O11" s="610"/>
      <c r="P11" s="611"/>
      <c r="Q11" s="618" t="s">
        <v>115</v>
      </c>
      <c r="R11" s="610"/>
      <c r="S11" s="611"/>
      <c r="T11" s="618" t="s">
        <v>7</v>
      </c>
      <c r="U11" s="610"/>
      <c r="V11" s="611"/>
    </row>
    <row r="12" spans="1:23" ht="44.25" customHeight="1" thickBot="1">
      <c r="A12" s="620"/>
      <c r="B12" s="230" t="s">
        <v>4</v>
      </c>
      <c r="C12" s="231" t="s">
        <v>136</v>
      </c>
      <c r="D12" s="232" t="s">
        <v>183</v>
      </c>
      <c r="E12" s="230" t="s">
        <v>4</v>
      </c>
      <c r="F12" s="231" t="s">
        <v>136</v>
      </c>
      <c r="G12" s="232" t="s">
        <v>183</v>
      </c>
      <c r="H12" s="230" t="s">
        <v>4</v>
      </c>
      <c r="I12" s="231" t="s">
        <v>136</v>
      </c>
      <c r="J12" s="232" t="s">
        <v>183</v>
      </c>
      <c r="K12" s="230" t="s">
        <v>4</v>
      </c>
      <c r="L12" s="231" t="s">
        <v>136</v>
      </c>
      <c r="M12" s="232" t="s">
        <v>183</v>
      </c>
      <c r="N12" s="230" t="s">
        <v>4</v>
      </c>
      <c r="O12" s="231" t="s">
        <v>136</v>
      </c>
      <c r="P12" s="232" t="s">
        <v>183</v>
      </c>
      <c r="Q12" s="230" t="s">
        <v>4</v>
      </c>
      <c r="R12" s="231" t="s">
        <v>136</v>
      </c>
      <c r="S12" s="232" t="s">
        <v>183</v>
      </c>
      <c r="T12" s="230" t="s">
        <v>4</v>
      </c>
      <c r="U12" s="231" t="s">
        <v>136</v>
      </c>
      <c r="V12" s="232" t="s">
        <v>183</v>
      </c>
    </row>
    <row r="13" spans="1:23" ht="12.75" customHeight="1">
      <c r="A13" s="482">
        <v>2001</v>
      </c>
      <c r="B13" s="331">
        <v>6181</v>
      </c>
      <c r="C13" s="332">
        <v>82094</v>
      </c>
      <c r="D13" s="318">
        <f t="shared" ref="D13:D28" si="0">IF(C13=0, "NA", B13/C13)</f>
        <v>7.5291738738519257E-2</v>
      </c>
      <c r="E13" s="331">
        <v>1108</v>
      </c>
      <c r="F13" s="332">
        <v>48972</v>
      </c>
      <c r="G13" s="318">
        <f t="shared" ref="G13:G28" si="1">IF(F13=0, "NA", E13/F13)</f>
        <v>2.2625173568569794E-2</v>
      </c>
      <c r="H13" s="331"/>
      <c r="I13" s="332"/>
      <c r="J13" s="318"/>
      <c r="K13" s="331">
        <v>3</v>
      </c>
      <c r="L13" s="332">
        <v>178</v>
      </c>
      <c r="M13" s="318">
        <f t="shared" ref="M13:M28" si="2">IF(L13=0, "NA", K13/L13)</f>
        <v>1.6853932584269662E-2</v>
      </c>
      <c r="N13" s="331"/>
      <c r="O13" s="332"/>
      <c r="P13" s="318"/>
      <c r="Q13" s="331"/>
      <c r="R13" s="332"/>
      <c r="S13" s="318"/>
      <c r="T13" s="331">
        <f>SUM(Q13,N13,K13,H13,E13,B13)</f>
        <v>7292</v>
      </c>
      <c r="U13" s="332">
        <f>SUM(R13,O13,L13,I13,F13,C13)</f>
        <v>131244</v>
      </c>
      <c r="V13" s="318">
        <f>IF(U13=0, "NA", T13/U13)</f>
        <v>5.5560635152845081E-2</v>
      </c>
      <c r="W13" s="43"/>
    </row>
    <row r="14" spans="1:23" ht="13.5" customHeight="1">
      <c r="A14" s="329">
        <v>2002</v>
      </c>
      <c r="B14" s="333">
        <v>3370</v>
      </c>
      <c r="C14" s="330">
        <v>95702</v>
      </c>
      <c r="D14" s="317">
        <f t="shared" si="0"/>
        <v>3.5213475162483542E-2</v>
      </c>
      <c r="E14" s="333">
        <v>585</v>
      </c>
      <c r="F14" s="330">
        <v>68997</v>
      </c>
      <c r="G14" s="317">
        <f t="shared" si="1"/>
        <v>8.4786295056306794E-3</v>
      </c>
      <c r="H14" s="333"/>
      <c r="I14" s="330"/>
      <c r="J14" s="317"/>
      <c r="K14" s="333">
        <v>6</v>
      </c>
      <c r="L14" s="330">
        <v>340</v>
      </c>
      <c r="M14" s="317">
        <f t="shared" si="2"/>
        <v>1.7647058823529412E-2</v>
      </c>
      <c r="N14" s="333"/>
      <c r="O14" s="330"/>
      <c r="P14" s="317"/>
      <c r="Q14" s="333"/>
      <c r="R14" s="330"/>
      <c r="S14" s="317"/>
      <c r="T14" s="333">
        <f>SUM(Q14,N14,K14,H14,E14,B14)</f>
        <v>3961</v>
      </c>
      <c r="U14" s="330">
        <f>SUM(R14,O14,L14,I14,F14,C14)</f>
        <v>165039</v>
      </c>
      <c r="V14" s="317">
        <f>IF(U14=0, "NA", T14/U14)</f>
        <v>2.4000387787129103E-2</v>
      </c>
      <c r="W14" s="43"/>
    </row>
    <row r="15" spans="1:23" ht="12.75" customHeight="1">
      <c r="A15" s="329">
        <v>2003</v>
      </c>
      <c r="B15" s="333">
        <v>2949</v>
      </c>
      <c r="C15" s="330">
        <v>111363</v>
      </c>
      <c r="D15" s="317">
        <f t="shared" si="0"/>
        <v>2.6480967646345735E-2</v>
      </c>
      <c r="E15" s="333">
        <v>605</v>
      </c>
      <c r="F15" s="330">
        <v>83423</v>
      </c>
      <c r="G15" s="317">
        <f t="shared" si="1"/>
        <v>7.2521966364192132E-3</v>
      </c>
      <c r="H15" s="333"/>
      <c r="I15" s="330"/>
      <c r="J15" s="317"/>
      <c r="K15" s="333">
        <v>7</v>
      </c>
      <c r="L15" s="330">
        <v>404</v>
      </c>
      <c r="M15" s="317">
        <f t="shared" si="2"/>
        <v>1.7326732673267328E-2</v>
      </c>
      <c r="N15" s="333"/>
      <c r="O15" s="330"/>
      <c r="P15" s="317"/>
      <c r="Q15" s="333"/>
      <c r="R15" s="330"/>
      <c r="S15" s="317"/>
      <c r="T15" s="333">
        <f t="shared" ref="T15:T27" si="3">SUM(Q15,N15,K15,H15,E15,B15)</f>
        <v>3561</v>
      </c>
      <c r="U15" s="330">
        <f t="shared" ref="U15:U28" si="4">SUM(R15,O15,L15,I15,F15,C15)</f>
        <v>195190</v>
      </c>
      <c r="V15" s="317">
        <f t="shared" ref="V15:V28" si="5">IF(U15=0, "NA", T15/U15)</f>
        <v>1.8243762487832368E-2</v>
      </c>
      <c r="W15" s="43"/>
    </row>
    <row r="16" spans="1:23">
      <c r="A16" s="329">
        <v>2004</v>
      </c>
      <c r="B16" s="333">
        <v>2613</v>
      </c>
      <c r="C16" s="330">
        <v>117229</v>
      </c>
      <c r="D16" s="317">
        <f t="shared" si="0"/>
        <v>2.2289706471948067E-2</v>
      </c>
      <c r="E16" s="333">
        <v>530</v>
      </c>
      <c r="F16" s="330">
        <v>110877</v>
      </c>
      <c r="G16" s="317">
        <f t="shared" si="1"/>
        <v>4.7800716108841327E-3</v>
      </c>
      <c r="H16" s="333"/>
      <c r="I16" s="330"/>
      <c r="J16" s="317"/>
      <c r="K16" s="333">
        <v>4</v>
      </c>
      <c r="L16" s="330">
        <v>159</v>
      </c>
      <c r="M16" s="317">
        <f t="shared" si="2"/>
        <v>2.5157232704402517E-2</v>
      </c>
      <c r="N16" s="333">
        <v>0</v>
      </c>
      <c r="O16" s="330">
        <v>5</v>
      </c>
      <c r="P16" s="317">
        <f t="shared" ref="P16:P28" si="6">IF(O16=0, "NA", N16/O16)</f>
        <v>0</v>
      </c>
      <c r="Q16" s="333"/>
      <c r="R16" s="330"/>
      <c r="S16" s="317"/>
      <c r="T16" s="333">
        <f t="shared" si="3"/>
        <v>3147</v>
      </c>
      <c r="U16" s="330">
        <f t="shared" si="4"/>
        <v>228270</v>
      </c>
      <c r="V16" s="317">
        <f t="shared" si="5"/>
        <v>1.3786305690629518E-2</v>
      </c>
      <c r="W16" s="43"/>
    </row>
    <row r="17" spans="1:35">
      <c r="A17" s="329">
        <v>2005</v>
      </c>
      <c r="B17" s="333">
        <v>2161</v>
      </c>
      <c r="C17" s="330">
        <v>132002</v>
      </c>
      <c r="D17" s="317">
        <f t="shared" si="0"/>
        <v>1.6370964076301873E-2</v>
      </c>
      <c r="E17" s="333">
        <v>426</v>
      </c>
      <c r="F17" s="330">
        <v>115609</v>
      </c>
      <c r="G17" s="317">
        <f t="shared" si="1"/>
        <v>3.6848342257090709E-3</v>
      </c>
      <c r="H17" s="333"/>
      <c r="I17" s="330"/>
      <c r="J17" s="317"/>
      <c r="K17" s="333">
        <v>5</v>
      </c>
      <c r="L17" s="330">
        <v>297</v>
      </c>
      <c r="M17" s="317">
        <f t="shared" si="2"/>
        <v>1.6835016835016835E-2</v>
      </c>
      <c r="N17" s="333">
        <v>0</v>
      </c>
      <c r="O17" s="330">
        <v>30</v>
      </c>
      <c r="P17" s="317">
        <f t="shared" si="6"/>
        <v>0</v>
      </c>
      <c r="Q17" s="333"/>
      <c r="R17" s="330"/>
      <c r="S17" s="317"/>
      <c r="T17" s="333">
        <f t="shared" si="3"/>
        <v>2592</v>
      </c>
      <c r="U17" s="330">
        <f t="shared" si="4"/>
        <v>247938</v>
      </c>
      <c r="V17" s="317">
        <f t="shared" si="5"/>
        <v>1.0454226459840767E-2</v>
      </c>
      <c r="W17" s="43"/>
    </row>
    <row r="18" spans="1:35">
      <c r="A18" s="329">
        <v>2006</v>
      </c>
      <c r="B18" s="333">
        <v>1643</v>
      </c>
      <c r="C18" s="330">
        <v>129421</v>
      </c>
      <c r="D18" s="317">
        <f t="shared" si="0"/>
        <v>1.2695003129322134E-2</v>
      </c>
      <c r="E18" s="333">
        <v>301</v>
      </c>
      <c r="F18" s="330">
        <v>113829</v>
      </c>
      <c r="G18" s="317">
        <f t="shared" si="1"/>
        <v>2.6443173532228166E-3</v>
      </c>
      <c r="H18" s="333"/>
      <c r="I18" s="330"/>
      <c r="J18" s="317"/>
      <c r="K18" s="333">
        <v>1</v>
      </c>
      <c r="L18" s="330">
        <v>268</v>
      </c>
      <c r="M18" s="317">
        <f t="shared" si="2"/>
        <v>3.7313432835820895E-3</v>
      </c>
      <c r="N18" s="333">
        <v>0</v>
      </c>
      <c r="O18" s="330">
        <v>38</v>
      </c>
      <c r="P18" s="317">
        <f t="shared" si="6"/>
        <v>0</v>
      </c>
      <c r="Q18" s="333"/>
      <c r="R18" s="330"/>
      <c r="S18" s="317"/>
      <c r="T18" s="333">
        <f t="shared" si="3"/>
        <v>1945</v>
      </c>
      <c r="U18" s="330">
        <f t="shared" si="4"/>
        <v>243556</v>
      </c>
      <c r="V18" s="317">
        <f t="shared" si="5"/>
        <v>7.9858430915272054E-3</v>
      </c>
      <c r="W18" s="43"/>
    </row>
    <row r="19" spans="1:35">
      <c r="A19" s="329">
        <v>2007</v>
      </c>
      <c r="B19" s="333">
        <v>1203</v>
      </c>
      <c r="C19" s="330">
        <v>150311</v>
      </c>
      <c r="D19" s="317">
        <f t="shared" si="0"/>
        <v>8.0034062709981313E-3</v>
      </c>
      <c r="E19" s="333">
        <v>191</v>
      </c>
      <c r="F19" s="330">
        <v>113328</v>
      </c>
      <c r="G19" s="317">
        <f t="shared" si="1"/>
        <v>1.6853734293378513E-3</v>
      </c>
      <c r="H19" s="333"/>
      <c r="I19" s="330"/>
      <c r="J19" s="317"/>
      <c r="K19" s="333">
        <v>2</v>
      </c>
      <c r="L19" s="330">
        <v>32</v>
      </c>
      <c r="M19" s="317">
        <f t="shared" si="2"/>
        <v>6.25E-2</v>
      </c>
      <c r="N19" s="333">
        <v>0</v>
      </c>
      <c r="O19" s="330">
        <v>49</v>
      </c>
      <c r="P19" s="317">
        <f t="shared" si="6"/>
        <v>0</v>
      </c>
      <c r="Q19" s="333">
        <v>45</v>
      </c>
      <c r="R19" s="330">
        <v>2405</v>
      </c>
      <c r="S19" s="317">
        <f t="shared" ref="S19:S28" si="7">IF(R19=0, "NA", Q19/R19)</f>
        <v>1.8711018711018712E-2</v>
      </c>
      <c r="T19" s="333">
        <f t="shared" si="3"/>
        <v>1441</v>
      </c>
      <c r="U19" s="330">
        <f t="shared" si="4"/>
        <v>266125</v>
      </c>
      <c r="V19" s="317">
        <f t="shared" si="5"/>
        <v>5.4147487083137623E-3</v>
      </c>
      <c r="W19" s="43"/>
    </row>
    <row r="20" spans="1:35">
      <c r="A20" s="329">
        <v>2008</v>
      </c>
      <c r="B20" s="333">
        <v>801</v>
      </c>
      <c r="C20" s="330">
        <v>140522</v>
      </c>
      <c r="D20" s="317">
        <f t="shared" si="0"/>
        <v>5.7001750615561977E-3</v>
      </c>
      <c r="E20" s="333">
        <v>140</v>
      </c>
      <c r="F20" s="330">
        <v>119526</v>
      </c>
      <c r="G20" s="317">
        <f t="shared" si="1"/>
        <v>1.1712932751033248E-3</v>
      </c>
      <c r="H20" s="333">
        <v>78</v>
      </c>
      <c r="I20" s="330">
        <v>9588</v>
      </c>
      <c r="J20" s="317">
        <f t="shared" ref="J20:J28" si="8">IF(I20=0, "NA", H20/I20)</f>
        <v>8.135168961201502E-3</v>
      </c>
      <c r="K20" s="333">
        <v>1</v>
      </c>
      <c r="L20" s="330">
        <v>28</v>
      </c>
      <c r="M20" s="317">
        <f t="shared" si="2"/>
        <v>3.5714285714285712E-2</v>
      </c>
      <c r="N20" s="333">
        <v>0</v>
      </c>
      <c r="O20" s="330">
        <v>68</v>
      </c>
      <c r="P20" s="317">
        <f t="shared" si="6"/>
        <v>0</v>
      </c>
      <c r="Q20" s="333">
        <v>62</v>
      </c>
      <c r="R20" s="330">
        <v>2817</v>
      </c>
      <c r="S20" s="317">
        <f t="shared" si="7"/>
        <v>2.2009229676961305E-2</v>
      </c>
      <c r="T20" s="333">
        <f t="shared" si="3"/>
        <v>1082</v>
      </c>
      <c r="U20" s="330">
        <f t="shared" si="4"/>
        <v>272549</v>
      </c>
      <c r="V20" s="317">
        <f t="shared" si="5"/>
        <v>3.9699283431603128E-3</v>
      </c>
      <c r="W20" s="43"/>
    </row>
    <row r="21" spans="1:35">
      <c r="A21" s="329">
        <v>2009</v>
      </c>
      <c r="B21" s="333">
        <v>430</v>
      </c>
      <c r="C21" s="330">
        <v>124547</v>
      </c>
      <c r="D21" s="317">
        <f t="shared" si="0"/>
        <v>3.4525119031369685E-3</v>
      </c>
      <c r="E21" s="333">
        <v>54</v>
      </c>
      <c r="F21" s="330">
        <v>79477</v>
      </c>
      <c r="G21" s="317">
        <f t="shared" si="1"/>
        <v>6.7944185110157651E-4</v>
      </c>
      <c r="H21" s="333">
        <v>53</v>
      </c>
      <c r="I21" s="330">
        <v>6263</v>
      </c>
      <c r="J21" s="317">
        <f t="shared" si="8"/>
        <v>8.4623982117196239E-3</v>
      </c>
      <c r="K21" s="333">
        <v>12</v>
      </c>
      <c r="L21" s="330">
        <v>884</v>
      </c>
      <c r="M21" s="317">
        <f t="shared" si="2"/>
        <v>1.3574660633484163E-2</v>
      </c>
      <c r="N21" s="333">
        <v>0</v>
      </c>
      <c r="O21" s="330">
        <v>177</v>
      </c>
      <c r="P21" s="317">
        <f t="shared" si="6"/>
        <v>0</v>
      </c>
      <c r="Q21" s="333">
        <v>13</v>
      </c>
      <c r="R21" s="330">
        <v>1003</v>
      </c>
      <c r="S21" s="317">
        <f t="shared" si="7"/>
        <v>1.2961116650049851E-2</v>
      </c>
      <c r="T21" s="333">
        <f t="shared" si="3"/>
        <v>562</v>
      </c>
      <c r="U21" s="330">
        <f t="shared" si="4"/>
        <v>212351</v>
      </c>
      <c r="V21" s="317">
        <f t="shared" si="5"/>
        <v>2.6465615890671579E-3</v>
      </c>
      <c r="W21" s="43"/>
    </row>
    <row r="22" spans="1:35">
      <c r="A22" s="329">
        <v>2010</v>
      </c>
      <c r="B22" s="333">
        <v>348</v>
      </c>
      <c r="C22" s="330">
        <v>143187</v>
      </c>
      <c r="D22" s="317">
        <f t="shared" si="0"/>
        <v>2.4303882335686899E-3</v>
      </c>
      <c r="E22" s="333">
        <v>53</v>
      </c>
      <c r="F22" s="330">
        <v>112842</v>
      </c>
      <c r="G22" s="317">
        <f t="shared" si="1"/>
        <v>4.6968327395827792E-4</v>
      </c>
      <c r="H22" s="333">
        <v>33</v>
      </c>
      <c r="I22" s="330">
        <v>6173</v>
      </c>
      <c r="J22" s="317">
        <f t="shared" si="8"/>
        <v>5.3458610076138023E-3</v>
      </c>
      <c r="K22" s="333">
        <v>23</v>
      </c>
      <c r="L22" s="330">
        <v>1840</v>
      </c>
      <c r="M22" s="317">
        <f t="shared" si="2"/>
        <v>1.2500000000000001E-2</v>
      </c>
      <c r="N22" s="333">
        <v>0</v>
      </c>
      <c r="O22" s="330">
        <v>274</v>
      </c>
      <c r="P22" s="317">
        <f t="shared" si="6"/>
        <v>0</v>
      </c>
      <c r="Q22" s="333">
        <v>19</v>
      </c>
      <c r="R22" s="330">
        <v>1002</v>
      </c>
      <c r="S22" s="317">
        <f t="shared" si="7"/>
        <v>1.8962075848303395E-2</v>
      </c>
      <c r="T22" s="333">
        <f t="shared" si="3"/>
        <v>476</v>
      </c>
      <c r="U22" s="330">
        <f t="shared" si="4"/>
        <v>265318</v>
      </c>
      <c r="V22" s="317">
        <f t="shared" si="5"/>
        <v>1.7940735268621051E-3</v>
      </c>
      <c r="W22" s="43"/>
    </row>
    <row r="23" spans="1:35">
      <c r="A23" s="329">
        <v>2011</v>
      </c>
      <c r="B23" s="333">
        <v>284</v>
      </c>
      <c r="C23" s="330">
        <v>134072</v>
      </c>
      <c r="D23" s="317">
        <f t="shared" si="0"/>
        <v>2.1182648129363327E-3</v>
      </c>
      <c r="E23" s="333">
        <v>28</v>
      </c>
      <c r="F23" s="330">
        <v>141166</v>
      </c>
      <c r="G23" s="317">
        <f t="shared" si="1"/>
        <v>1.9834804414660753E-4</v>
      </c>
      <c r="H23" s="333">
        <v>36</v>
      </c>
      <c r="I23" s="330">
        <v>9831</v>
      </c>
      <c r="J23" s="317">
        <f t="shared" si="8"/>
        <v>3.6618858712236801E-3</v>
      </c>
      <c r="K23" s="333">
        <v>13</v>
      </c>
      <c r="L23" s="330">
        <v>1757</v>
      </c>
      <c r="M23" s="317">
        <f t="shared" si="2"/>
        <v>7.3989755264655659E-3</v>
      </c>
      <c r="N23" s="333">
        <v>0</v>
      </c>
      <c r="O23" s="330">
        <v>495</v>
      </c>
      <c r="P23" s="317">
        <f t="shared" si="6"/>
        <v>0</v>
      </c>
      <c r="Q23" s="333">
        <v>36</v>
      </c>
      <c r="R23" s="330">
        <v>2702</v>
      </c>
      <c r="S23" s="317">
        <f t="shared" si="7"/>
        <v>1.3323464100666173E-2</v>
      </c>
      <c r="T23" s="333">
        <f t="shared" si="3"/>
        <v>397</v>
      </c>
      <c r="U23" s="330">
        <f t="shared" si="4"/>
        <v>290023</v>
      </c>
      <c r="V23" s="317">
        <f t="shared" si="5"/>
        <v>1.3688569527244392E-3</v>
      </c>
      <c r="W23" s="43"/>
    </row>
    <row r="24" spans="1:35">
      <c r="A24" s="329">
        <v>2012</v>
      </c>
      <c r="B24" s="333">
        <v>200</v>
      </c>
      <c r="C24" s="330">
        <v>161918</v>
      </c>
      <c r="D24" s="317">
        <f t="shared" si="0"/>
        <v>1.2351931224446942E-3</v>
      </c>
      <c r="E24" s="333">
        <v>27</v>
      </c>
      <c r="F24" s="330">
        <v>133277</v>
      </c>
      <c r="G24" s="317">
        <f t="shared" si="1"/>
        <v>2.0258559241279441E-4</v>
      </c>
      <c r="H24" s="333">
        <v>28</v>
      </c>
      <c r="I24" s="330">
        <v>10066</v>
      </c>
      <c r="J24" s="317">
        <f t="shared" si="8"/>
        <v>2.7816411682892906E-3</v>
      </c>
      <c r="K24" s="333">
        <v>8</v>
      </c>
      <c r="L24" s="330">
        <v>2310</v>
      </c>
      <c r="M24" s="317">
        <f t="shared" si="2"/>
        <v>3.4632034632034632E-3</v>
      </c>
      <c r="N24" s="333">
        <v>0</v>
      </c>
      <c r="O24" s="330">
        <v>748</v>
      </c>
      <c r="P24" s="317">
        <f t="shared" si="6"/>
        <v>0</v>
      </c>
      <c r="Q24" s="333">
        <v>25</v>
      </c>
      <c r="R24" s="330">
        <v>2247</v>
      </c>
      <c r="S24" s="317">
        <f t="shared" si="7"/>
        <v>1.1125945705384957E-2</v>
      </c>
      <c r="T24" s="333">
        <f t="shared" si="3"/>
        <v>288</v>
      </c>
      <c r="U24" s="330">
        <f t="shared" si="4"/>
        <v>310566</v>
      </c>
      <c r="V24" s="317">
        <f t="shared" si="5"/>
        <v>9.2733911632310036E-4</v>
      </c>
      <c r="W24" s="43"/>
    </row>
    <row r="25" spans="1:35">
      <c r="A25" s="329">
        <v>2013</v>
      </c>
      <c r="B25" s="333">
        <v>162</v>
      </c>
      <c r="C25" s="330">
        <v>169637</v>
      </c>
      <c r="D25" s="317">
        <f t="shared" si="0"/>
        <v>9.5498034037385716E-4</v>
      </c>
      <c r="E25" s="333">
        <v>18</v>
      </c>
      <c r="F25" s="330">
        <v>143412</v>
      </c>
      <c r="G25" s="317">
        <f t="shared" si="1"/>
        <v>1.255125094134382E-4</v>
      </c>
      <c r="H25" s="333">
        <v>18</v>
      </c>
      <c r="I25" s="330">
        <v>9251</v>
      </c>
      <c r="J25" s="317">
        <f t="shared" si="8"/>
        <v>1.9457355961517674E-3</v>
      </c>
      <c r="K25" s="333">
        <v>7</v>
      </c>
      <c r="L25" s="330">
        <v>2354</v>
      </c>
      <c r="M25" s="317">
        <f t="shared" si="2"/>
        <v>2.9736618521665251E-3</v>
      </c>
      <c r="N25" s="333">
        <v>0</v>
      </c>
      <c r="O25" s="330">
        <v>543</v>
      </c>
      <c r="P25" s="317">
        <f t="shared" si="6"/>
        <v>0</v>
      </c>
      <c r="Q25" s="333">
        <v>16</v>
      </c>
      <c r="R25" s="330">
        <v>1803</v>
      </c>
      <c r="S25" s="317">
        <f t="shared" si="7"/>
        <v>8.8740987243483092E-3</v>
      </c>
      <c r="T25" s="333">
        <f t="shared" si="3"/>
        <v>221</v>
      </c>
      <c r="U25" s="330">
        <f t="shared" si="4"/>
        <v>327000</v>
      </c>
      <c r="V25" s="317">
        <f t="shared" si="5"/>
        <v>6.7584097859327221E-4</v>
      </c>
      <c r="W25" s="43"/>
    </row>
    <row r="26" spans="1:35">
      <c r="A26" s="329">
        <v>2014</v>
      </c>
      <c r="B26" s="333">
        <v>119</v>
      </c>
      <c r="C26" s="330">
        <v>144894</v>
      </c>
      <c r="D26" s="317">
        <f t="shared" si="0"/>
        <v>8.2129004651676398E-4</v>
      </c>
      <c r="E26" s="333">
        <v>18</v>
      </c>
      <c r="F26" s="330">
        <v>163268</v>
      </c>
      <c r="G26" s="317">
        <f t="shared" si="1"/>
        <v>1.1024818090501507E-4</v>
      </c>
      <c r="H26" s="333">
        <v>11</v>
      </c>
      <c r="I26" s="330">
        <v>9386</v>
      </c>
      <c r="J26" s="317">
        <f t="shared" si="8"/>
        <v>1.1719582356701471E-3</v>
      </c>
      <c r="K26" s="333">
        <v>10</v>
      </c>
      <c r="L26" s="330">
        <v>2786</v>
      </c>
      <c r="M26" s="317">
        <f t="shared" si="2"/>
        <v>3.5893754486719309E-3</v>
      </c>
      <c r="N26" s="333">
        <v>1</v>
      </c>
      <c r="O26" s="330">
        <v>1242</v>
      </c>
      <c r="P26" s="317">
        <f t="shared" si="6"/>
        <v>8.0515297906602254E-4</v>
      </c>
      <c r="Q26" s="333">
        <v>18</v>
      </c>
      <c r="R26" s="330">
        <v>1581</v>
      </c>
      <c r="S26" s="317">
        <f t="shared" si="7"/>
        <v>1.1385199240986717E-2</v>
      </c>
      <c r="T26" s="333">
        <f t="shared" si="3"/>
        <v>177</v>
      </c>
      <c r="U26" s="330">
        <f t="shared" si="4"/>
        <v>323157</v>
      </c>
      <c r="V26" s="317">
        <f t="shared" si="5"/>
        <v>5.4772138619927778E-4</v>
      </c>
      <c r="W26" s="43"/>
    </row>
    <row r="27" spans="1:35">
      <c r="A27" s="329">
        <v>2015</v>
      </c>
      <c r="B27" s="333">
        <v>61</v>
      </c>
      <c r="C27" s="330">
        <v>31212</v>
      </c>
      <c r="D27" s="317">
        <f t="shared" si="0"/>
        <v>1.9543765218505704E-3</v>
      </c>
      <c r="E27" s="333">
        <v>4</v>
      </c>
      <c r="F27" s="330">
        <v>40000</v>
      </c>
      <c r="G27" s="317">
        <f t="shared" si="1"/>
        <v>1E-4</v>
      </c>
      <c r="H27" s="333">
        <v>3</v>
      </c>
      <c r="I27" s="330">
        <v>3064</v>
      </c>
      <c r="J27" s="317">
        <f t="shared" si="8"/>
        <v>9.7911227154046988E-4</v>
      </c>
      <c r="K27" s="333">
        <v>1</v>
      </c>
      <c r="L27" s="330">
        <v>246</v>
      </c>
      <c r="M27" s="317">
        <f t="shared" si="2"/>
        <v>4.0650406504065045E-3</v>
      </c>
      <c r="N27" s="333">
        <v>1</v>
      </c>
      <c r="O27" s="330">
        <v>343</v>
      </c>
      <c r="P27" s="317">
        <f t="shared" si="6"/>
        <v>2.9154518950437317E-3</v>
      </c>
      <c r="Q27" s="333">
        <v>4</v>
      </c>
      <c r="R27" s="330">
        <v>907</v>
      </c>
      <c r="S27" s="317">
        <f t="shared" si="7"/>
        <v>4.410143329658214E-3</v>
      </c>
      <c r="T27" s="333">
        <f t="shared" si="3"/>
        <v>74</v>
      </c>
      <c r="U27" s="330">
        <f t="shared" si="4"/>
        <v>75772</v>
      </c>
      <c r="V27" s="317">
        <f t="shared" si="5"/>
        <v>9.766140526843688E-4</v>
      </c>
      <c r="W27" s="43"/>
    </row>
    <row r="28" spans="1:35" ht="13.5" thickBot="1">
      <c r="A28" s="329">
        <v>2016</v>
      </c>
      <c r="B28" s="335">
        <v>8</v>
      </c>
      <c r="C28" s="334">
        <v>268</v>
      </c>
      <c r="D28" s="320">
        <f t="shared" si="0"/>
        <v>2.9850746268656716E-2</v>
      </c>
      <c r="E28" s="335">
        <v>1</v>
      </c>
      <c r="F28" s="334">
        <v>298</v>
      </c>
      <c r="G28" s="320">
        <f t="shared" si="1"/>
        <v>3.3557046979865771E-3</v>
      </c>
      <c r="H28" s="335">
        <v>0</v>
      </c>
      <c r="I28" s="334">
        <v>15</v>
      </c>
      <c r="J28" s="320">
        <f t="shared" si="8"/>
        <v>0</v>
      </c>
      <c r="K28" s="335">
        <v>1</v>
      </c>
      <c r="L28" s="334">
        <v>3</v>
      </c>
      <c r="M28" s="320">
        <f t="shared" si="2"/>
        <v>0.33333333333333331</v>
      </c>
      <c r="N28" s="335">
        <v>0</v>
      </c>
      <c r="O28" s="334">
        <v>3</v>
      </c>
      <c r="P28" s="320">
        <f t="shared" si="6"/>
        <v>0</v>
      </c>
      <c r="Q28" s="335">
        <v>0</v>
      </c>
      <c r="R28" s="334">
        <v>3</v>
      </c>
      <c r="S28" s="320">
        <f t="shared" si="7"/>
        <v>0</v>
      </c>
      <c r="T28" s="335">
        <f>SUM(Q28,N28,K28,H28,E28,B28)</f>
        <v>10</v>
      </c>
      <c r="U28" s="334">
        <f t="shared" si="4"/>
        <v>590</v>
      </c>
      <c r="V28" s="320">
        <f t="shared" si="5"/>
        <v>1.6949152542372881E-2</v>
      </c>
      <c r="W28" s="43"/>
    </row>
    <row r="29" spans="1:35" ht="13.5" thickBot="1">
      <c r="A29" s="285" t="s">
        <v>7</v>
      </c>
      <c r="B29" s="115">
        <f>SUM(B13:B28)</f>
        <v>22533</v>
      </c>
      <c r="C29" s="169">
        <f>SUM(C13:C28)</f>
        <v>1868379</v>
      </c>
      <c r="D29" s="42">
        <f>B29/C29</f>
        <v>1.2060186932094612E-2</v>
      </c>
      <c r="E29" s="115">
        <f>SUM(E13:E28)</f>
        <v>4089</v>
      </c>
      <c r="F29" s="169">
        <f>SUM(F13:F28)</f>
        <v>1588301</v>
      </c>
      <c r="G29" s="42">
        <f>E29/F29</f>
        <v>2.5744490496448719E-3</v>
      </c>
      <c r="H29" s="115">
        <f>SUM(H13:H28)</f>
        <v>260</v>
      </c>
      <c r="I29" s="169">
        <f>SUM(I13:I28)</f>
        <v>63637</v>
      </c>
      <c r="J29" s="42">
        <f>H29/I29</f>
        <v>4.0856734289799962E-3</v>
      </c>
      <c r="K29" s="115">
        <f>SUM(K13:K28)</f>
        <v>104</v>
      </c>
      <c r="L29" s="169">
        <f>SUM(L13:L28)</f>
        <v>13886</v>
      </c>
      <c r="M29" s="42">
        <f>K29/L29</f>
        <v>7.4895578280282302E-3</v>
      </c>
      <c r="N29" s="115">
        <f>SUM(N13:N28)</f>
        <v>2</v>
      </c>
      <c r="O29" s="169">
        <f>SUM(O13:O28)</f>
        <v>4015</v>
      </c>
      <c r="P29" s="42">
        <f>N29/O29</f>
        <v>4.9813200498132002E-4</v>
      </c>
      <c r="Q29" s="115">
        <f>SUM(Q13:Q28)</f>
        <v>238</v>
      </c>
      <c r="R29" s="169">
        <f>SUM(R13:R28)</f>
        <v>16470</v>
      </c>
      <c r="S29" s="42">
        <f>Q29/R29</f>
        <v>1.4450516089860352E-2</v>
      </c>
      <c r="T29" s="115">
        <f>SUM(T13:T28)</f>
        <v>27226</v>
      </c>
      <c r="U29" s="169">
        <f>SUM(U13:U28)</f>
        <v>3554688</v>
      </c>
      <c r="V29" s="42">
        <f>T29/U29</f>
        <v>7.6591813402470199E-3</v>
      </c>
      <c r="W29" s="43"/>
    </row>
    <row r="30" spans="1:35">
      <c r="A30" s="222"/>
      <c r="B30" s="250"/>
      <c r="C30" s="250"/>
      <c r="D30" s="255"/>
      <c r="E30" s="250"/>
      <c r="F30" s="250"/>
      <c r="G30" s="255"/>
      <c r="H30" s="250"/>
      <c r="I30" s="250"/>
      <c r="J30" s="255"/>
      <c r="K30" s="237"/>
      <c r="L30" s="237"/>
      <c r="M30" s="237"/>
      <c r="N30" s="250"/>
      <c r="O30" s="250"/>
      <c r="P30" s="250"/>
      <c r="Q30" s="250"/>
      <c r="R30" s="250"/>
      <c r="S30" s="255"/>
      <c r="T30" s="250"/>
      <c r="U30" s="373"/>
      <c r="V30" s="255"/>
      <c r="W30" s="43"/>
    </row>
    <row r="31" spans="1:35">
      <c r="T31" s="43"/>
      <c r="U31" s="411"/>
      <c r="V31" s="399"/>
      <c r="W31" s="43"/>
    </row>
    <row r="32" spans="1:35" ht="13.5" customHeight="1">
      <c r="O32" s="316"/>
      <c r="P32" s="251"/>
      <c r="Q32" s="310"/>
      <c r="R32" s="251"/>
      <c r="S32" s="251"/>
      <c r="T32" s="251"/>
      <c r="U32" s="251"/>
      <c r="V32" s="412"/>
      <c r="W32" s="316"/>
      <c r="X32" s="251"/>
      <c r="Y32" s="251"/>
      <c r="Z32" s="251"/>
      <c r="AA32" s="251"/>
      <c r="AB32" s="251"/>
      <c r="AC32" s="251"/>
      <c r="AD32" s="251"/>
      <c r="AE32" s="251"/>
      <c r="AF32" s="251"/>
      <c r="AG32" s="251"/>
      <c r="AH32" s="251"/>
      <c r="AI32" s="251"/>
    </row>
    <row r="33" spans="1:39" ht="12.75" customHeight="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row>
    <row r="34" spans="1:39">
      <c r="O34" s="251"/>
      <c r="P34" s="316"/>
      <c r="Q34" s="322"/>
      <c r="R34" s="251"/>
      <c r="S34" s="251"/>
      <c r="T34" s="251"/>
      <c r="U34" s="251"/>
      <c r="V34" s="251"/>
      <c r="W34" s="251"/>
      <c r="X34" s="251"/>
      <c r="Y34" s="251"/>
      <c r="Z34" s="251"/>
      <c r="AA34" s="251"/>
      <c r="AB34" s="251"/>
      <c r="AC34" s="251"/>
      <c r="AD34" s="251"/>
      <c r="AE34" s="251"/>
      <c r="AF34" s="251"/>
      <c r="AG34" s="251"/>
      <c r="AH34" s="251"/>
      <c r="AI34" s="251"/>
    </row>
    <row r="35" spans="1:39">
      <c r="N35" s="312"/>
      <c r="O35" s="349"/>
      <c r="P35" s="349"/>
      <c r="Q35" s="349"/>
      <c r="R35" s="349"/>
      <c r="S35" s="349"/>
      <c r="T35" s="349"/>
      <c r="U35" s="349"/>
      <c r="V35" s="349"/>
      <c r="W35" s="349"/>
      <c r="X35" s="349"/>
      <c r="Y35" s="349"/>
      <c r="Z35" s="349"/>
      <c r="AA35" s="349"/>
      <c r="AB35" s="349"/>
      <c r="AC35" s="349"/>
      <c r="AD35" s="349"/>
      <c r="AE35" s="349"/>
      <c r="AF35" s="349"/>
      <c r="AG35" s="349"/>
      <c r="AH35" s="349"/>
      <c r="AI35" s="349"/>
    </row>
    <row r="36" spans="1:39">
      <c r="O36" s="348"/>
      <c r="P36" s="350"/>
      <c r="Q36" s="350"/>
      <c r="R36" s="350"/>
      <c r="S36" s="350"/>
      <c r="T36" s="350"/>
      <c r="U36" s="350"/>
      <c r="V36" s="348"/>
      <c r="W36" s="350"/>
      <c r="X36" s="348"/>
      <c r="Y36" s="350"/>
      <c r="Z36" s="350"/>
      <c r="AA36" s="350"/>
      <c r="AB36" s="350"/>
      <c r="AC36" s="350"/>
      <c r="AD36" s="350"/>
      <c r="AE36" s="350"/>
      <c r="AF36" s="350"/>
      <c r="AG36" s="350"/>
      <c r="AH36" s="350"/>
      <c r="AI36" s="350"/>
      <c r="AJ36" s="251"/>
      <c r="AK36" s="251"/>
      <c r="AL36" s="251"/>
      <c r="AM36" s="251"/>
    </row>
    <row r="37" spans="1:39">
      <c r="N37" s="312"/>
      <c r="O37" s="424"/>
      <c r="P37" s="424"/>
      <c r="Q37" s="424"/>
      <c r="R37" s="424"/>
      <c r="S37" s="424"/>
      <c r="T37" s="424"/>
      <c r="U37" s="424"/>
      <c r="V37" s="424"/>
      <c r="W37" s="424"/>
      <c r="X37" s="424"/>
      <c r="Y37" s="424"/>
      <c r="Z37" s="424"/>
      <c r="AA37" s="424"/>
      <c r="AB37" s="424"/>
      <c r="AC37" s="424"/>
      <c r="AD37" s="424"/>
      <c r="AE37" s="424"/>
      <c r="AF37" s="424"/>
      <c r="AG37" s="424"/>
      <c r="AH37" s="424"/>
      <c r="AI37" s="425"/>
      <c r="AJ37" s="424"/>
      <c r="AK37" s="424"/>
      <c r="AL37" s="424"/>
      <c r="AM37" s="251"/>
    </row>
    <row r="38" spans="1:39">
      <c r="N38" s="312"/>
      <c r="O38" s="421"/>
      <c r="P38" s="426"/>
      <c r="Q38" s="426"/>
      <c r="R38" s="426"/>
      <c r="S38" s="426"/>
      <c r="T38" s="426"/>
      <c r="U38" s="426"/>
      <c r="V38" s="426"/>
      <c r="W38" s="483"/>
      <c r="X38" s="426"/>
      <c r="Y38" s="426"/>
      <c r="Z38" s="426"/>
      <c r="AA38" s="426"/>
      <c r="AB38" s="426"/>
      <c r="AC38" s="426"/>
      <c r="AD38" s="426"/>
      <c r="AE38" s="426"/>
      <c r="AF38" s="426"/>
      <c r="AG38" s="426"/>
      <c r="AH38" s="421"/>
      <c r="AI38" s="350"/>
      <c r="AJ38" s="251"/>
      <c r="AK38" s="251"/>
      <c r="AL38" s="251"/>
      <c r="AM38" s="251"/>
    </row>
    <row r="39" spans="1:39">
      <c r="N39" s="312"/>
      <c r="O39" s="421"/>
      <c r="P39" s="426"/>
      <c r="Q39" s="426"/>
      <c r="R39" s="426"/>
      <c r="S39" s="426"/>
      <c r="T39" s="426"/>
      <c r="U39" s="426"/>
      <c r="V39" s="426"/>
      <c r="W39" s="426"/>
      <c r="X39" s="421"/>
      <c r="Y39" s="426"/>
      <c r="Z39" s="426"/>
      <c r="AA39" s="426"/>
      <c r="AB39" s="426"/>
      <c r="AC39" s="426"/>
      <c r="AD39" s="426"/>
      <c r="AE39" s="426"/>
      <c r="AF39" s="426"/>
      <c r="AG39" s="426"/>
      <c r="AH39" s="426"/>
      <c r="AI39" s="350"/>
      <c r="AJ39" s="251"/>
      <c r="AK39" s="251"/>
      <c r="AL39" s="251"/>
      <c r="AM39" s="251"/>
    </row>
    <row r="40" spans="1:39">
      <c r="N40" s="312"/>
      <c r="O40" s="421"/>
      <c r="P40" s="426"/>
      <c r="Q40" s="426"/>
      <c r="R40" s="426"/>
      <c r="S40" s="426"/>
      <c r="T40" s="426"/>
      <c r="U40" s="426"/>
      <c r="V40" s="426"/>
      <c r="W40" s="426"/>
      <c r="X40" s="421"/>
      <c r="Y40" s="421"/>
      <c r="Z40" s="426"/>
      <c r="AA40" s="426"/>
      <c r="AB40" s="426"/>
      <c r="AC40" s="426"/>
      <c r="AD40" s="426"/>
      <c r="AE40" s="426"/>
      <c r="AF40" s="426"/>
      <c r="AG40" s="426"/>
      <c r="AH40" s="426"/>
      <c r="AI40" s="350"/>
      <c r="AJ40" s="251"/>
      <c r="AK40" s="251"/>
      <c r="AL40" s="251"/>
      <c r="AM40" s="251"/>
    </row>
    <row r="41" spans="1:39">
      <c r="O41" s="421"/>
      <c r="P41" s="426"/>
      <c r="Q41" s="426"/>
      <c r="R41" s="426"/>
      <c r="S41" s="426"/>
      <c r="T41" s="426"/>
      <c r="U41" s="426"/>
      <c r="V41" s="426"/>
      <c r="W41" s="426"/>
      <c r="X41" s="421"/>
      <c r="Y41" s="426"/>
      <c r="Z41" s="426"/>
      <c r="AA41" s="426"/>
      <c r="AB41" s="426"/>
      <c r="AC41" s="426"/>
      <c r="AD41" s="426"/>
      <c r="AE41" s="426"/>
      <c r="AF41" s="426"/>
      <c r="AG41" s="426"/>
      <c r="AH41" s="426"/>
      <c r="AI41" s="350"/>
      <c r="AJ41" s="251"/>
      <c r="AK41" s="251"/>
      <c r="AL41" s="251"/>
      <c r="AM41" s="251"/>
    </row>
    <row r="42" spans="1:39" s="237" customFormat="1">
      <c r="A42" s="3"/>
      <c r="B42" s="3"/>
      <c r="O42" s="421"/>
      <c r="P42" s="426"/>
      <c r="Q42" s="426"/>
      <c r="R42" s="426"/>
      <c r="S42" s="426"/>
      <c r="T42" s="426"/>
      <c r="U42" s="426"/>
      <c r="V42" s="421"/>
      <c r="W42" s="421"/>
      <c r="X42" s="421"/>
      <c r="Y42" s="426"/>
      <c r="Z42" s="426"/>
      <c r="AA42" s="426"/>
      <c r="AB42" s="426"/>
      <c r="AC42" s="426"/>
      <c r="AD42" s="426"/>
      <c r="AE42" s="426"/>
      <c r="AF42" s="426"/>
      <c r="AG42" s="426"/>
      <c r="AH42" s="426"/>
      <c r="AI42" s="350"/>
    </row>
    <row r="43" spans="1:39">
      <c r="O43" s="421"/>
      <c r="P43" s="426"/>
      <c r="Q43" s="426"/>
      <c r="R43" s="426"/>
      <c r="S43" s="426"/>
      <c r="T43" s="426"/>
      <c r="U43" s="426"/>
      <c r="V43" s="426"/>
      <c r="W43" s="426"/>
      <c r="X43" s="421"/>
      <c r="Y43" s="426"/>
      <c r="Z43" s="426"/>
      <c r="AA43" s="426"/>
      <c r="AB43" s="426"/>
      <c r="AC43" s="426"/>
      <c r="AD43" s="426"/>
      <c r="AE43" s="426"/>
      <c r="AF43" s="426"/>
      <c r="AG43" s="426"/>
      <c r="AH43" s="426"/>
      <c r="AI43" s="350"/>
      <c r="AJ43" s="251"/>
      <c r="AK43" s="251"/>
      <c r="AL43" s="251"/>
      <c r="AM43" s="251"/>
    </row>
    <row r="44" spans="1:39">
      <c r="O44" s="421"/>
      <c r="P44" s="426"/>
      <c r="Q44" s="426"/>
      <c r="R44" s="426"/>
      <c r="S44" s="426"/>
      <c r="T44" s="426"/>
      <c r="U44" s="426"/>
      <c r="V44" s="421"/>
      <c r="W44" s="426"/>
      <c r="X44" s="426"/>
      <c r="Y44" s="426"/>
      <c r="Z44" s="426"/>
      <c r="AA44" s="426"/>
      <c r="AB44" s="426"/>
      <c r="AC44" s="426"/>
      <c r="AD44" s="426"/>
      <c r="AE44" s="426"/>
      <c r="AF44" s="426"/>
      <c r="AG44" s="426"/>
      <c r="AH44" s="426"/>
      <c r="AI44" s="350"/>
      <c r="AJ44" s="251"/>
      <c r="AK44" s="251"/>
      <c r="AL44" s="251"/>
      <c r="AM44" s="251"/>
    </row>
    <row r="45" spans="1:39">
      <c r="O45" s="421"/>
      <c r="P45" s="426"/>
      <c r="Q45" s="426"/>
      <c r="R45" s="426"/>
      <c r="S45" s="426"/>
      <c r="T45" s="426"/>
      <c r="U45" s="426"/>
      <c r="V45" s="426"/>
      <c r="W45" s="421"/>
      <c r="X45" s="426"/>
      <c r="Y45" s="426"/>
      <c r="Z45" s="426"/>
      <c r="AA45" s="426"/>
      <c r="AB45" s="426"/>
      <c r="AC45" s="426"/>
      <c r="AD45" s="426"/>
      <c r="AE45" s="426"/>
      <c r="AF45" s="426"/>
      <c r="AG45" s="426"/>
      <c r="AH45" s="426"/>
      <c r="AI45" s="350"/>
      <c r="AJ45" s="251"/>
      <c r="AK45" s="251"/>
      <c r="AL45" s="251"/>
      <c r="AM45" s="251"/>
    </row>
    <row r="46" spans="1:39">
      <c r="O46" s="421"/>
      <c r="P46" s="426"/>
      <c r="Q46" s="426"/>
      <c r="R46" s="426"/>
      <c r="S46" s="426"/>
      <c r="T46" s="426"/>
      <c r="U46" s="426"/>
      <c r="V46" s="426"/>
      <c r="W46" s="421"/>
      <c r="X46" s="421"/>
      <c r="Y46" s="426"/>
      <c r="Z46" s="426"/>
      <c r="AA46" s="426"/>
      <c r="AB46" s="426"/>
      <c r="AC46" s="426"/>
      <c r="AD46" s="426"/>
      <c r="AE46" s="426"/>
      <c r="AF46" s="426"/>
      <c r="AG46" s="426"/>
      <c r="AH46" s="426"/>
      <c r="AI46" s="350"/>
      <c r="AJ46" s="251"/>
      <c r="AK46" s="251"/>
      <c r="AL46" s="251"/>
      <c r="AM46" s="251"/>
    </row>
    <row r="47" spans="1:39">
      <c r="O47" s="421"/>
      <c r="P47" s="426"/>
      <c r="Q47" s="426"/>
      <c r="R47" s="426"/>
      <c r="S47" s="426"/>
      <c r="T47" s="426"/>
      <c r="U47" s="426"/>
      <c r="V47" s="426"/>
      <c r="W47" s="421"/>
      <c r="X47" s="421"/>
      <c r="Y47" s="426"/>
      <c r="Z47" s="426"/>
      <c r="AA47" s="426"/>
      <c r="AB47" s="426"/>
      <c r="AC47" s="426"/>
      <c r="AD47" s="426"/>
      <c r="AE47" s="426"/>
      <c r="AF47" s="426"/>
      <c r="AG47" s="426"/>
      <c r="AH47" s="426"/>
      <c r="AI47" s="348"/>
      <c r="AJ47" s="251"/>
      <c r="AK47" s="251"/>
      <c r="AL47" s="251"/>
      <c r="AM47" s="251"/>
    </row>
    <row r="48" spans="1:39" ht="13.5" customHeight="1">
      <c r="O48" s="421"/>
      <c r="P48" s="426"/>
      <c r="Q48" s="426"/>
      <c r="R48" s="426"/>
      <c r="S48" s="421"/>
      <c r="T48" s="421"/>
      <c r="U48" s="426"/>
      <c r="V48" s="426"/>
      <c r="W48" s="421"/>
      <c r="X48" s="426"/>
      <c r="Y48" s="421"/>
      <c r="Z48" s="426"/>
      <c r="AA48" s="426"/>
      <c r="AB48" s="426"/>
      <c r="AC48" s="426"/>
      <c r="AD48" s="426"/>
      <c r="AE48" s="426"/>
      <c r="AF48" s="426"/>
      <c r="AG48" s="426"/>
      <c r="AH48" s="426"/>
      <c r="AI48" s="348"/>
      <c r="AJ48" s="251"/>
      <c r="AK48" s="251"/>
      <c r="AL48" s="251"/>
      <c r="AM48" s="251"/>
    </row>
    <row r="49" spans="15:39">
      <c r="O49" s="421"/>
      <c r="P49" s="513"/>
      <c r="Q49" s="513"/>
      <c r="R49" s="513"/>
      <c r="S49" s="426"/>
      <c r="T49" s="426"/>
      <c r="U49" s="426"/>
      <c r="V49" s="421"/>
      <c r="W49" s="426"/>
      <c r="X49" s="426"/>
      <c r="Y49" s="426"/>
      <c r="Z49" s="426"/>
      <c r="AA49" s="426"/>
      <c r="AB49" s="426"/>
      <c r="AC49" s="426"/>
      <c r="AD49" s="426"/>
      <c r="AE49" s="426"/>
      <c r="AF49" s="426"/>
      <c r="AG49" s="426"/>
      <c r="AH49" s="426"/>
      <c r="AI49" s="348"/>
      <c r="AJ49" s="251"/>
      <c r="AK49" s="251"/>
      <c r="AL49" s="251"/>
      <c r="AM49" s="251"/>
    </row>
    <row r="50" spans="15:39">
      <c r="O50" s="421"/>
      <c r="P50" s="514"/>
      <c r="Q50" s="515"/>
      <c r="R50" s="514"/>
      <c r="S50" s="421"/>
      <c r="T50" s="426"/>
      <c r="U50" s="426"/>
      <c r="V50" s="421"/>
      <c r="W50" s="426"/>
      <c r="X50" s="426"/>
      <c r="Y50" s="421"/>
      <c r="Z50" s="426"/>
      <c r="AA50" s="426"/>
      <c r="AB50" s="426"/>
      <c r="AC50" s="426"/>
      <c r="AD50" s="426"/>
      <c r="AE50" s="426"/>
      <c r="AF50" s="426"/>
      <c r="AG50" s="426"/>
      <c r="AH50" s="426"/>
      <c r="AI50" s="348"/>
      <c r="AJ50" s="251"/>
      <c r="AK50" s="251"/>
      <c r="AL50" s="251"/>
      <c r="AM50" s="251"/>
    </row>
    <row r="51" spans="15:39">
      <c r="O51" s="421"/>
      <c r="P51" s="514"/>
      <c r="Q51" s="515"/>
      <c r="R51" s="514"/>
      <c r="S51" s="426"/>
      <c r="T51" s="421"/>
      <c r="U51" s="426"/>
      <c r="V51" s="421"/>
      <c r="W51" s="421"/>
      <c r="X51" s="421"/>
      <c r="Y51" s="426"/>
      <c r="Z51" s="426"/>
      <c r="AA51" s="426"/>
      <c r="AB51" s="426"/>
      <c r="AC51" s="426"/>
      <c r="AD51" s="426"/>
      <c r="AE51" s="426"/>
      <c r="AF51" s="426"/>
      <c r="AG51" s="426"/>
      <c r="AH51" s="426"/>
      <c r="AI51" s="348"/>
      <c r="AJ51" s="251"/>
      <c r="AK51" s="251"/>
      <c r="AL51" s="251"/>
      <c r="AM51" s="251"/>
    </row>
    <row r="52" spans="15:39">
      <c r="O52" s="421"/>
      <c r="P52" s="514"/>
      <c r="Q52" s="515"/>
      <c r="R52" s="514"/>
      <c r="S52" s="421"/>
      <c r="T52" s="421"/>
      <c r="U52" s="426"/>
      <c r="V52" s="421"/>
      <c r="W52" s="421"/>
      <c r="X52" s="421"/>
      <c r="Y52" s="426"/>
      <c r="Z52" s="426"/>
      <c r="AA52" s="426"/>
      <c r="AB52" s="426"/>
      <c r="AC52" s="426"/>
      <c r="AD52" s="426"/>
      <c r="AE52" s="426"/>
      <c r="AF52" s="426"/>
      <c r="AG52" s="426"/>
      <c r="AH52" s="426"/>
      <c r="AI52" s="348"/>
      <c r="AJ52" s="251"/>
      <c r="AK52" s="251"/>
      <c r="AL52" s="251"/>
      <c r="AM52" s="251"/>
    </row>
    <row r="53" spans="15:39">
      <c r="O53" s="421"/>
      <c r="P53" s="426"/>
      <c r="Q53" s="426"/>
      <c r="R53" s="426"/>
      <c r="S53" s="421"/>
      <c r="T53" s="421"/>
      <c r="U53" s="426"/>
      <c r="V53" s="421"/>
      <c r="W53" s="426"/>
      <c r="X53" s="421"/>
      <c r="Y53" s="426"/>
      <c r="Z53" s="426"/>
      <c r="AA53" s="426"/>
      <c r="AB53" s="426"/>
      <c r="AC53" s="426"/>
      <c r="AD53" s="426"/>
      <c r="AE53" s="426"/>
      <c r="AF53" s="426"/>
      <c r="AG53" s="426"/>
      <c r="AH53" s="426"/>
      <c r="AI53" s="348"/>
      <c r="AJ53" s="251"/>
      <c r="AK53" s="251"/>
      <c r="AL53" s="251"/>
      <c r="AM53" s="251"/>
    </row>
    <row r="54" spans="15:39" ht="13.5" customHeight="1">
      <c r="O54" s="421"/>
      <c r="P54" s="426"/>
      <c r="Q54" s="426"/>
      <c r="R54" s="426"/>
      <c r="S54" s="421"/>
      <c r="T54" s="421"/>
      <c r="U54" s="426"/>
      <c r="V54" s="421"/>
      <c r="W54" s="421"/>
      <c r="X54" s="426"/>
      <c r="Y54" s="426"/>
      <c r="Z54" s="426"/>
      <c r="AA54" s="426"/>
      <c r="AB54" s="426"/>
      <c r="AC54" s="426"/>
      <c r="AD54" s="426"/>
      <c r="AE54" s="421"/>
      <c r="AF54" s="421"/>
      <c r="AG54" s="421"/>
      <c r="AH54" s="421"/>
      <c r="AI54" s="348"/>
      <c r="AJ54" s="251"/>
      <c r="AK54" s="251"/>
      <c r="AL54" s="251"/>
      <c r="AM54" s="251"/>
    </row>
    <row r="55" spans="15:39">
      <c r="O55" s="421"/>
      <c r="P55" s="426"/>
      <c r="Q55" s="426"/>
      <c r="R55" s="426"/>
      <c r="S55" s="421"/>
      <c r="T55" s="421"/>
      <c r="U55" s="426"/>
      <c r="V55" s="421"/>
      <c r="W55" s="426"/>
      <c r="X55" s="421"/>
      <c r="Y55" s="426"/>
      <c r="Z55" s="426"/>
      <c r="AA55" s="426"/>
      <c r="AB55" s="426"/>
      <c r="AC55" s="426"/>
      <c r="AD55" s="421"/>
      <c r="AE55" s="421"/>
      <c r="AF55" s="421"/>
      <c r="AG55" s="421"/>
      <c r="AH55" s="421"/>
      <c r="AI55" s="348"/>
      <c r="AJ55" s="251"/>
      <c r="AK55" s="395"/>
      <c r="AL55" s="251"/>
      <c r="AM55" s="251"/>
    </row>
    <row r="56" spans="15:39">
      <c r="O56" s="421"/>
      <c r="P56" s="426"/>
      <c r="Q56" s="501"/>
      <c r="R56" s="426"/>
      <c r="S56" s="421"/>
      <c r="T56" s="421"/>
      <c r="U56" s="426"/>
      <c r="V56" s="426"/>
      <c r="W56" s="421"/>
      <c r="X56" s="426"/>
      <c r="Y56" s="421"/>
      <c r="Z56" s="421"/>
      <c r="AA56" s="426"/>
      <c r="AB56" s="426"/>
      <c r="AC56" s="426"/>
      <c r="AD56" s="426"/>
      <c r="AE56" s="421"/>
      <c r="AF56" s="421"/>
      <c r="AG56" s="421"/>
      <c r="AH56" s="421"/>
      <c r="AI56" s="348"/>
      <c r="AJ56" s="251"/>
      <c r="AK56" s="251"/>
      <c r="AL56" s="251"/>
      <c r="AM56" s="251"/>
    </row>
    <row r="57" spans="15:39">
      <c r="O57" s="421"/>
      <c r="P57" s="426"/>
      <c r="Q57" s="426"/>
      <c r="R57" s="426"/>
      <c r="S57" s="421"/>
      <c r="T57" s="421"/>
      <c r="U57" s="421"/>
      <c r="V57" s="426"/>
      <c r="W57" s="426"/>
      <c r="X57" s="421"/>
      <c r="Y57" s="426"/>
      <c r="Z57" s="421"/>
      <c r="AA57" s="426"/>
      <c r="AB57" s="426"/>
      <c r="AC57" s="426"/>
      <c r="AD57" s="426"/>
      <c r="AE57" s="421"/>
      <c r="AF57" s="421"/>
      <c r="AG57" s="421"/>
      <c r="AH57" s="421"/>
      <c r="AI57" s="348"/>
      <c r="AJ57" s="251"/>
      <c r="AK57" s="251"/>
      <c r="AL57" s="251"/>
      <c r="AM57" s="251"/>
    </row>
    <row r="58" spans="15:39">
      <c r="O58" s="421"/>
      <c r="P58" s="421"/>
      <c r="Q58" s="426"/>
      <c r="R58" s="426"/>
      <c r="S58" s="421"/>
      <c r="T58" s="426"/>
      <c r="U58" s="421"/>
      <c r="V58" s="421"/>
      <c r="W58" s="426"/>
      <c r="X58" s="426"/>
      <c r="Y58" s="426"/>
      <c r="Z58" s="426"/>
      <c r="AA58" s="426"/>
      <c r="AB58" s="426"/>
      <c r="AC58" s="426"/>
      <c r="AD58" s="426"/>
      <c r="AE58" s="421"/>
      <c r="AF58" s="421"/>
      <c r="AG58" s="421"/>
      <c r="AH58" s="421"/>
      <c r="AI58" s="348"/>
      <c r="AJ58" s="251"/>
      <c r="AK58" s="251"/>
      <c r="AL58" s="251"/>
      <c r="AM58" s="251"/>
    </row>
    <row r="59" spans="15:39">
      <c r="O59" s="421"/>
      <c r="P59" s="426"/>
      <c r="Q59" s="426"/>
      <c r="R59" s="426"/>
      <c r="S59" s="421"/>
      <c r="T59" s="421"/>
      <c r="U59" s="421"/>
      <c r="V59" s="421"/>
      <c r="W59" s="421"/>
      <c r="X59" s="421"/>
      <c r="Y59" s="426"/>
      <c r="Z59" s="421"/>
      <c r="AA59" s="426"/>
      <c r="AB59" s="426"/>
      <c r="AC59" s="426"/>
      <c r="AD59" s="426"/>
      <c r="AE59" s="421"/>
      <c r="AF59" s="421"/>
      <c r="AG59" s="421"/>
      <c r="AH59" s="421"/>
      <c r="AI59" s="348"/>
      <c r="AJ59" s="251"/>
      <c r="AK59" s="251"/>
      <c r="AL59" s="251"/>
      <c r="AM59" s="251"/>
    </row>
    <row r="60" spans="15:39">
      <c r="O60" s="503"/>
      <c r="P60" s="426"/>
      <c r="Q60" s="426"/>
      <c r="R60" s="426"/>
      <c r="S60" s="421"/>
      <c r="T60" s="421"/>
      <c r="U60" s="421"/>
      <c r="V60" s="421"/>
      <c r="W60" s="421"/>
      <c r="X60" s="426"/>
      <c r="Y60" s="426"/>
      <c r="Z60" s="426"/>
      <c r="AA60" s="426"/>
      <c r="AB60" s="426"/>
      <c r="AC60" s="426"/>
      <c r="AD60" s="426"/>
      <c r="AE60" s="421"/>
      <c r="AF60" s="426"/>
      <c r="AG60" s="421"/>
      <c r="AH60" s="421"/>
      <c r="AI60" s="348"/>
      <c r="AJ60" s="251"/>
      <c r="AK60" s="251"/>
      <c r="AL60" s="251"/>
      <c r="AM60" s="251"/>
    </row>
    <row r="61" spans="15:39">
      <c r="O61" s="421"/>
      <c r="P61" s="426"/>
      <c r="Q61" s="426"/>
      <c r="R61" s="421"/>
      <c r="S61" s="421"/>
      <c r="T61" s="426"/>
      <c r="U61" s="426"/>
      <c r="V61" s="421"/>
      <c r="W61" s="421"/>
      <c r="X61" s="421"/>
      <c r="Y61" s="421"/>
      <c r="Z61" s="421"/>
      <c r="AA61" s="426"/>
      <c r="AB61" s="426"/>
      <c r="AC61" s="426"/>
      <c r="AD61" s="426"/>
      <c r="AE61" s="421"/>
      <c r="AF61" s="421"/>
      <c r="AG61" s="421"/>
      <c r="AH61" s="421"/>
      <c r="AI61" s="348"/>
      <c r="AJ61" s="251"/>
      <c r="AK61" s="251"/>
      <c r="AL61" s="251"/>
      <c r="AM61" s="251"/>
    </row>
    <row r="62" spans="15:39">
      <c r="O62" s="421"/>
      <c r="P62" s="426"/>
      <c r="Q62" s="426"/>
      <c r="R62" s="421"/>
      <c r="S62" s="421"/>
      <c r="T62" s="426"/>
      <c r="U62" s="426"/>
      <c r="V62" s="421"/>
      <c r="W62" s="426"/>
      <c r="X62" s="421"/>
      <c r="Y62" s="426"/>
      <c r="Z62" s="421"/>
      <c r="AA62" s="421"/>
      <c r="AB62" s="421"/>
      <c r="AC62" s="426"/>
      <c r="AD62" s="426"/>
      <c r="AE62" s="426"/>
      <c r="AF62" s="426"/>
      <c r="AG62" s="421"/>
      <c r="AH62" s="421"/>
      <c r="AI62" s="348"/>
      <c r="AJ62" s="251"/>
      <c r="AK62" s="251"/>
      <c r="AL62" s="251"/>
      <c r="AM62" s="251"/>
    </row>
    <row r="63" spans="15:39">
      <c r="O63" s="421"/>
      <c r="P63" s="426"/>
      <c r="Q63" s="426"/>
      <c r="R63" s="421"/>
      <c r="S63" s="421"/>
      <c r="T63" s="502"/>
      <c r="U63" s="426"/>
      <c r="V63" s="426"/>
      <c r="W63" s="421"/>
      <c r="X63" s="426"/>
      <c r="Y63" s="426"/>
      <c r="Z63" s="426"/>
      <c r="AA63" s="421"/>
      <c r="AB63" s="421"/>
      <c r="AC63" s="426"/>
      <c r="AD63" s="426"/>
      <c r="AE63" s="421"/>
      <c r="AF63" s="426"/>
      <c r="AG63" s="421"/>
      <c r="AH63" s="421"/>
      <c r="AI63" s="348"/>
      <c r="AJ63" s="251"/>
      <c r="AK63" s="251"/>
      <c r="AL63" s="251"/>
      <c r="AM63" s="251"/>
    </row>
    <row r="64" spans="15:39">
      <c r="O64" s="421"/>
      <c r="P64" s="426"/>
      <c r="Q64" s="426"/>
      <c r="R64" s="421"/>
      <c r="S64" s="421"/>
      <c r="T64" s="426"/>
      <c r="U64" s="426"/>
      <c r="V64" s="426"/>
      <c r="W64" s="426"/>
      <c r="X64" s="426"/>
      <c r="Y64" s="426"/>
      <c r="Z64" s="426"/>
      <c r="AA64" s="421"/>
      <c r="AB64" s="421"/>
      <c r="AC64" s="426"/>
      <c r="AD64" s="426"/>
      <c r="AE64" s="421"/>
      <c r="AF64" s="426"/>
      <c r="AG64" s="421"/>
      <c r="AH64" s="421"/>
      <c r="AI64" s="348"/>
      <c r="AJ64" s="251"/>
      <c r="AK64" s="251"/>
      <c r="AL64" s="251"/>
      <c r="AM64" s="251"/>
    </row>
    <row r="65" spans="15:39">
      <c r="O65" s="421"/>
      <c r="P65" s="421"/>
      <c r="Q65" s="426"/>
      <c r="R65" s="421"/>
      <c r="S65" s="421"/>
      <c r="T65" s="421"/>
      <c r="U65" s="426"/>
      <c r="V65" s="426"/>
      <c r="W65" s="426"/>
      <c r="X65" s="426"/>
      <c r="Y65" s="426"/>
      <c r="Z65" s="421"/>
      <c r="AA65" s="421"/>
      <c r="AB65" s="421"/>
      <c r="AC65" s="421"/>
      <c r="AD65" s="426"/>
      <c r="AE65" s="421"/>
      <c r="AF65" s="426"/>
      <c r="AG65" s="421"/>
      <c r="AH65" s="421"/>
      <c r="AI65" s="348"/>
      <c r="AJ65" s="251"/>
      <c r="AK65" s="251"/>
      <c r="AL65" s="251"/>
      <c r="AM65" s="251"/>
    </row>
    <row r="66" spans="15:39">
      <c r="O66" s="421"/>
      <c r="P66" s="426"/>
      <c r="Q66" s="421"/>
      <c r="R66" s="421"/>
      <c r="S66" s="421"/>
      <c r="T66" s="426"/>
      <c r="U66" s="426"/>
      <c r="V66" s="426"/>
      <c r="W66" s="426"/>
      <c r="X66" s="426"/>
      <c r="Y66" s="426"/>
      <c r="Z66" s="426"/>
      <c r="AA66" s="421"/>
      <c r="AB66" s="426"/>
      <c r="AC66" s="426"/>
      <c r="AD66" s="426"/>
      <c r="AE66" s="421"/>
      <c r="AF66" s="421"/>
      <c r="AG66" s="421"/>
      <c r="AH66" s="421"/>
      <c r="AI66" s="348"/>
      <c r="AJ66" s="251"/>
      <c r="AK66" s="251"/>
      <c r="AL66" s="251"/>
      <c r="AM66" s="251"/>
    </row>
    <row r="67" spans="15:39">
      <c r="O67" s="421"/>
      <c r="P67" s="426"/>
      <c r="Q67" s="426"/>
      <c r="R67" s="421"/>
      <c r="S67" s="421"/>
      <c r="T67" s="426"/>
      <c r="U67" s="426"/>
      <c r="V67" s="426"/>
      <c r="W67" s="426"/>
      <c r="X67" s="421"/>
      <c r="Y67" s="426"/>
      <c r="Z67" s="426"/>
      <c r="AA67" s="421"/>
      <c r="AB67" s="421"/>
      <c r="AC67" s="426"/>
      <c r="AD67" s="426"/>
      <c r="AE67" s="421"/>
      <c r="AF67" s="421"/>
      <c r="AG67" s="421"/>
      <c r="AH67" s="421"/>
      <c r="AI67" s="348"/>
      <c r="AJ67" s="251"/>
      <c r="AK67" s="251"/>
      <c r="AL67" s="251"/>
      <c r="AM67" s="251"/>
    </row>
    <row r="68" spans="15:39">
      <c r="O68" s="421"/>
      <c r="P68" s="426"/>
      <c r="Q68" s="426"/>
      <c r="R68" s="421"/>
      <c r="S68" s="421"/>
      <c r="T68" s="426"/>
      <c r="U68" s="426"/>
      <c r="V68" s="426"/>
      <c r="W68" s="426"/>
      <c r="X68" s="426"/>
      <c r="Y68" s="426"/>
      <c r="Z68" s="426"/>
      <c r="AA68" s="421"/>
      <c r="AB68" s="421"/>
      <c r="AC68" s="426"/>
      <c r="AD68" s="421"/>
      <c r="AE68" s="421"/>
      <c r="AF68" s="421"/>
      <c r="AG68" s="421"/>
      <c r="AH68" s="421"/>
      <c r="AI68" s="348"/>
      <c r="AJ68" s="251"/>
      <c r="AK68" s="395"/>
      <c r="AL68" s="251"/>
      <c r="AM68" s="251"/>
    </row>
    <row r="69" spans="15:39">
      <c r="O69" s="421"/>
      <c r="P69" s="426"/>
      <c r="Q69" s="426"/>
      <c r="R69" s="426"/>
      <c r="S69" s="426"/>
      <c r="T69" s="426"/>
      <c r="U69" s="426"/>
      <c r="V69" s="426"/>
      <c r="W69" s="426"/>
      <c r="X69" s="426"/>
      <c r="Y69" s="426"/>
      <c r="Z69" s="426"/>
      <c r="AA69" s="426"/>
      <c r="AB69" s="426"/>
      <c r="AC69" s="426"/>
      <c r="AD69" s="426"/>
      <c r="AE69" s="421"/>
      <c r="AF69" s="426"/>
      <c r="AG69" s="426"/>
      <c r="AH69" s="421"/>
      <c r="AI69" s="348"/>
      <c r="AJ69" s="251"/>
      <c r="AK69" s="251"/>
      <c r="AL69" s="251"/>
      <c r="AM69" s="251"/>
    </row>
    <row r="70" spans="15:39">
      <c r="O70" s="251"/>
      <c r="P70" s="251"/>
      <c r="Q70" s="348"/>
      <c r="R70" s="251"/>
      <c r="S70" s="251"/>
      <c r="T70" s="251"/>
      <c r="U70" s="251"/>
      <c r="V70" s="251"/>
      <c r="W70" s="251"/>
      <c r="X70" s="251"/>
      <c r="Y70" s="251"/>
      <c r="Z70" s="348"/>
      <c r="AA70" s="251"/>
      <c r="AB70" s="251"/>
      <c r="AC70" s="251"/>
      <c r="AD70" s="251"/>
      <c r="AE70" s="251"/>
      <c r="AF70" s="348"/>
      <c r="AG70" s="251"/>
      <c r="AH70" s="251"/>
      <c r="AI70" s="251"/>
      <c r="AJ70" s="251"/>
      <c r="AK70" s="251"/>
      <c r="AL70" s="251"/>
      <c r="AM70" s="251"/>
    </row>
    <row r="71" spans="15:39">
      <c r="O71" s="251"/>
      <c r="P71" s="251"/>
      <c r="Q71" s="348"/>
      <c r="R71" s="251"/>
      <c r="S71" s="251"/>
      <c r="T71" s="251"/>
      <c r="U71" s="251"/>
      <c r="V71" s="251"/>
      <c r="W71" s="251"/>
      <c r="X71" s="251"/>
      <c r="Y71" s="251"/>
      <c r="Z71" s="348"/>
      <c r="AA71" s="251"/>
      <c r="AB71" s="251"/>
      <c r="AC71" s="251"/>
      <c r="AD71" s="251"/>
      <c r="AE71" s="251"/>
      <c r="AF71" s="348"/>
      <c r="AG71" s="251"/>
      <c r="AH71" s="251"/>
      <c r="AI71" s="251"/>
      <c r="AJ71" s="251"/>
      <c r="AK71" s="251"/>
      <c r="AL71" s="251"/>
      <c r="AM71" s="251"/>
    </row>
    <row r="72" spans="15:39">
      <c r="O72" s="251"/>
      <c r="P72" s="251"/>
      <c r="Q72" s="348"/>
      <c r="R72" s="251"/>
      <c r="S72" s="251"/>
      <c r="T72" s="251"/>
      <c r="U72" s="251"/>
      <c r="V72" s="251"/>
      <c r="W72" s="251"/>
      <c r="X72" s="251"/>
      <c r="Y72" s="251"/>
      <c r="Z72" s="348"/>
      <c r="AA72" s="251"/>
      <c r="AB72" s="251"/>
      <c r="AC72" s="251"/>
      <c r="AD72" s="251"/>
      <c r="AE72" s="251"/>
      <c r="AF72" s="348"/>
      <c r="AG72" s="251"/>
      <c r="AH72" s="251"/>
      <c r="AI72" s="251"/>
      <c r="AJ72" s="251"/>
      <c r="AK72" s="251"/>
      <c r="AL72" s="251"/>
      <c r="AM72" s="251"/>
    </row>
    <row r="73" spans="15:39">
      <c r="O73" s="251"/>
      <c r="P73" s="422"/>
      <c r="Q73" s="422"/>
      <c r="R73" s="344"/>
      <c r="S73" s="422"/>
      <c r="T73" s="422"/>
      <c r="U73" s="344"/>
      <c r="V73" s="422"/>
      <c r="W73" s="422"/>
      <c r="X73" s="344"/>
      <c r="Y73" s="422"/>
      <c r="Z73" s="422"/>
      <c r="AA73" s="344"/>
      <c r="AB73" s="422"/>
      <c r="AC73" s="422"/>
      <c r="AD73" s="344"/>
      <c r="AE73" s="422"/>
      <c r="AF73" s="422"/>
      <c r="AG73" s="344"/>
      <c r="AH73" s="422"/>
      <c r="AI73" s="422"/>
      <c r="AJ73" s="344"/>
      <c r="AK73" s="251"/>
      <c r="AL73" s="251"/>
      <c r="AM73" s="251"/>
    </row>
    <row r="74" spans="15:39">
      <c r="O74" s="251"/>
      <c r="P74" s="422"/>
      <c r="Q74" s="422"/>
      <c r="R74" s="344"/>
      <c r="S74" s="422"/>
      <c r="T74" s="422"/>
      <c r="U74" s="344"/>
      <c r="V74" s="422"/>
      <c r="W74" s="422"/>
      <c r="X74" s="344"/>
      <c r="Y74" s="422"/>
      <c r="Z74" s="422"/>
      <c r="AA74" s="344"/>
      <c r="AB74" s="422"/>
      <c r="AC74" s="422"/>
      <c r="AD74" s="344"/>
      <c r="AE74" s="422"/>
      <c r="AF74" s="422"/>
      <c r="AG74" s="344"/>
      <c r="AH74" s="422"/>
      <c r="AI74" s="422"/>
      <c r="AJ74" s="344"/>
      <c r="AK74" s="251"/>
      <c r="AL74" s="251"/>
      <c r="AM74" s="251"/>
    </row>
    <row r="75" spans="15:39">
      <c r="O75" s="251"/>
      <c r="P75" s="422"/>
      <c r="Q75" s="422"/>
      <c r="R75" s="344"/>
      <c r="S75" s="422"/>
      <c r="T75" s="422"/>
      <c r="U75" s="344"/>
      <c r="V75" s="422"/>
      <c r="W75" s="422"/>
      <c r="X75" s="344"/>
      <c r="Y75" s="422"/>
      <c r="Z75" s="422"/>
      <c r="AA75" s="344"/>
      <c r="AB75" s="422"/>
      <c r="AC75" s="422"/>
      <c r="AD75" s="344"/>
      <c r="AE75" s="422"/>
      <c r="AF75" s="422"/>
      <c r="AG75" s="344"/>
      <c r="AH75" s="422"/>
      <c r="AI75" s="422"/>
      <c r="AJ75" s="344"/>
      <c r="AK75" s="251"/>
      <c r="AL75" s="251"/>
      <c r="AM75" s="251"/>
    </row>
    <row r="76" spans="15:39">
      <c r="O76" s="251"/>
      <c r="P76" s="422"/>
      <c r="Q76" s="422"/>
      <c r="R76" s="344"/>
      <c r="S76" s="422"/>
      <c r="T76" s="422"/>
      <c r="U76" s="344"/>
      <c r="V76" s="422"/>
      <c r="W76" s="422"/>
      <c r="X76" s="344"/>
      <c r="Y76" s="422"/>
      <c r="Z76" s="422"/>
      <c r="AA76" s="344"/>
      <c r="AB76" s="422"/>
      <c r="AC76" s="422"/>
      <c r="AD76" s="344"/>
      <c r="AE76" s="422"/>
      <c r="AF76" s="422"/>
      <c r="AG76" s="344"/>
      <c r="AH76" s="422"/>
      <c r="AI76" s="422"/>
      <c r="AJ76" s="344"/>
      <c r="AK76" s="251"/>
      <c r="AL76" s="251"/>
      <c r="AM76" s="251"/>
    </row>
    <row r="77" spans="15:39">
      <c r="O77" s="251"/>
      <c r="P77" s="422"/>
      <c r="Q77" s="422"/>
      <c r="R77" s="344"/>
      <c r="S77" s="422"/>
      <c r="T77" s="422"/>
      <c r="U77" s="344"/>
      <c r="V77" s="422"/>
      <c r="W77" s="422"/>
      <c r="X77" s="344"/>
      <c r="Y77" s="422"/>
      <c r="Z77" s="422"/>
      <c r="AA77" s="344"/>
      <c r="AB77" s="422"/>
      <c r="AC77" s="422"/>
      <c r="AD77" s="344"/>
      <c r="AE77" s="422"/>
      <c r="AF77" s="422"/>
      <c r="AG77" s="344"/>
      <c r="AH77" s="422"/>
      <c r="AI77" s="422"/>
      <c r="AJ77" s="344"/>
      <c r="AK77" s="251"/>
      <c r="AL77" s="251"/>
      <c r="AM77" s="251"/>
    </row>
    <row r="78" spans="15:39">
      <c r="O78" s="251"/>
      <c r="P78" s="422"/>
      <c r="Q78" s="422"/>
      <c r="R78" s="344"/>
      <c r="S78" s="422"/>
      <c r="T78" s="422"/>
      <c r="U78" s="344"/>
      <c r="V78" s="422"/>
      <c r="W78" s="422"/>
      <c r="X78" s="344"/>
      <c r="Y78" s="422"/>
      <c r="Z78" s="422"/>
      <c r="AA78" s="344"/>
      <c r="AB78" s="422"/>
      <c r="AC78" s="422"/>
      <c r="AD78" s="344"/>
      <c r="AE78" s="422"/>
      <c r="AF78" s="422"/>
      <c r="AG78" s="344"/>
      <c r="AH78" s="422"/>
      <c r="AI78" s="422"/>
      <c r="AJ78" s="344"/>
      <c r="AK78" s="251"/>
      <c r="AL78" s="251"/>
      <c r="AM78" s="251"/>
    </row>
    <row r="79" spans="15:39">
      <c r="O79" s="251"/>
      <c r="P79" s="422"/>
      <c r="Q79" s="422"/>
      <c r="R79" s="344"/>
      <c r="S79" s="422"/>
      <c r="T79" s="422"/>
      <c r="U79" s="344"/>
      <c r="V79" s="422"/>
      <c r="W79" s="422"/>
      <c r="X79" s="344"/>
      <c r="Y79" s="422"/>
      <c r="Z79" s="422"/>
      <c r="AA79" s="344"/>
      <c r="AB79" s="422"/>
      <c r="AC79" s="422"/>
      <c r="AD79" s="344"/>
      <c r="AE79" s="422"/>
      <c r="AF79" s="422"/>
      <c r="AG79" s="344"/>
      <c r="AH79" s="422"/>
      <c r="AI79" s="422"/>
      <c r="AJ79" s="344"/>
      <c r="AK79" s="251"/>
      <c r="AL79" s="251"/>
      <c r="AM79" s="251"/>
    </row>
    <row r="80" spans="15:39">
      <c r="O80" s="251"/>
      <c r="P80" s="422"/>
      <c r="Q80" s="422"/>
      <c r="R80" s="344"/>
      <c r="S80" s="422"/>
      <c r="T80" s="422"/>
      <c r="U80" s="344"/>
      <c r="V80" s="422"/>
      <c r="W80" s="422"/>
      <c r="X80" s="344"/>
      <c r="Y80" s="422"/>
      <c r="Z80" s="422"/>
      <c r="AA80" s="344"/>
      <c r="AB80" s="422"/>
      <c r="AC80" s="422"/>
      <c r="AD80" s="344"/>
      <c r="AE80" s="422"/>
      <c r="AF80" s="422"/>
      <c r="AG80" s="344"/>
      <c r="AH80" s="422"/>
      <c r="AI80" s="422"/>
      <c r="AJ80" s="344"/>
      <c r="AK80" s="251"/>
      <c r="AL80" s="251"/>
      <c r="AM80" s="251"/>
    </row>
    <row r="81" spans="15:39">
      <c r="O81" s="251"/>
      <c r="P81" s="422"/>
      <c r="Q81" s="422"/>
      <c r="R81" s="344"/>
      <c r="S81" s="422"/>
      <c r="T81" s="422"/>
      <c r="U81" s="344"/>
      <c r="V81" s="422"/>
      <c r="W81" s="422"/>
      <c r="X81" s="344"/>
      <c r="Y81" s="422"/>
      <c r="Z81" s="422"/>
      <c r="AA81" s="344"/>
      <c r="AB81" s="422"/>
      <c r="AC81" s="422"/>
      <c r="AD81" s="344"/>
      <c r="AE81" s="422"/>
      <c r="AF81" s="422"/>
      <c r="AG81" s="344"/>
      <c r="AH81" s="422"/>
      <c r="AI81" s="422"/>
      <c r="AJ81" s="344"/>
      <c r="AK81" s="251"/>
      <c r="AL81" s="251"/>
      <c r="AM81" s="251"/>
    </row>
    <row r="82" spans="15:39">
      <c r="O82" s="251"/>
      <c r="P82" s="422"/>
      <c r="Q82" s="422"/>
      <c r="R82" s="344"/>
      <c r="S82" s="422"/>
      <c r="T82" s="422"/>
      <c r="U82" s="344"/>
      <c r="V82" s="422"/>
      <c r="W82" s="422"/>
      <c r="X82" s="344"/>
      <c r="Y82" s="422"/>
      <c r="Z82" s="422"/>
      <c r="AA82" s="344"/>
      <c r="AB82" s="422"/>
      <c r="AC82" s="422"/>
      <c r="AD82" s="344"/>
      <c r="AE82" s="422"/>
      <c r="AF82" s="422"/>
      <c r="AG82" s="344"/>
      <c r="AH82" s="422"/>
      <c r="AI82" s="422"/>
      <c r="AJ82" s="344"/>
      <c r="AK82" s="251"/>
      <c r="AL82" s="251"/>
      <c r="AM82" s="251"/>
    </row>
    <row r="83" spans="15:39">
      <c r="O83" s="251"/>
      <c r="P83" s="422"/>
      <c r="Q83" s="422"/>
      <c r="R83" s="344"/>
      <c r="S83" s="422"/>
      <c r="T83" s="422"/>
      <c r="U83" s="344"/>
      <c r="V83" s="422"/>
      <c r="W83" s="422"/>
      <c r="X83" s="344"/>
      <c r="Y83" s="422"/>
      <c r="Z83" s="422"/>
      <c r="AA83" s="344"/>
      <c r="AB83" s="422"/>
      <c r="AC83" s="422"/>
      <c r="AD83" s="344"/>
      <c r="AE83" s="422"/>
      <c r="AF83" s="422"/>
      <c r="AG83" s="344"/>
      <c r="AH83" s="422"/>
      <c r="AI83" s="422"/>
      <c r="AJ83" s="344"/>
      <c r="AK83" s="251"/>
      <c r="AL83" s="251"/>
      <c r="AM83" s="251"/>
    </row>
    <row r="84" spans="15:39">
      <c r="O84" s="251"/>
      <c r="P84" s="422"/>
      <c r="Q84" s="422"/>
      <c r="R84" s="344"/>
      <c r="S84" s="422"/>
      <c r="T84" s="422"/>
      <c r="U84" s="344"/>
      <c r="V84" s="422"/>
      <c r="W84" s="422"/>
      <c r="X84" s="344"/>
      <c r="Y84" s="422"/>
      <c r="Z84" s="422"/>
      <c r="AA84" s="344"/>
      <c r="AB84" s="422"/>
      <c r="AC84" s="422"/>
      <c r="AD84" s="344"/>
      <c r="AE84" s="422"/>
      <c r="AF84" s="422"/>
      <c r="AG84" s="344"/>
      <c r="AH84" s="422"/>
      <c r="AI84" s="422"/>
      <c r="AJ84" s="344"/>
      <c r="AK84" s="251"/>
      <c r="AL84" s="251"/>
      <c r="AM84" s="251"/>
    </row>
    <row r="85" spans="15:39">
      <c r="O85" s="251"/>
      <c r="P85" s="422"/>
      <c r="Q85" s="422"/>
      <c r="R85" s="344"/>
      <c r="S85" s="422"/>
      <c r="T85" s="422"/>
      <c r="U85" s="344"/>
      <c r="V85" s="422"/>
      <c r="W85" s="422"/>
      <c r="X85" s="344"/>
      <c r="Y85" s="422"/>
      <c r="Z85" s="422"/>
      <c r="AA85" s="344"/>
      <c r="AB85" s="422"/>
      <c r="AC85" s="422"/>
      <c r="AD85" s="344"/>
      <c r="AE85" s="422"/>
      <c r="AF85" s="422"/>
      <c r="AG85" s="344"/>
      <c r="AH85" s="422"/>
      <c r="AI85" s="422"/>
      <c r="AJ85" s="344"/>
      <c r="AK85" s="251"/>
      <c r="AL85" s="251"/>
      <c r="AM85" s="251"/>
    </row>
    <row r="86" spans="15:39">
      <c r="O86" s="251"/>
      <c r="P86" s="422"/>
      <c r="Q86" s="422"/>
      <c r="R86" s="344"/>
      <c r="S86" s="422"/>
      <c r="T86" s="422"/>
      <c r="U86" s="344"/>
      <c r="V86" s="422"/>
      <c r="W86" s="422"/>
      <c r="X86" s="344"/>
      <c r="Y86" s="422"/>
      <c r="Z86" s="422"/>
      <c r="AA86" s="344"/>
      <c r="AB86" s="422"/>
      <c r="AC86" s="422"/>
      <c r="AD86" s="344"/>
      <c r="AE86" s="422"/>
      <c r="AF86" s="422"/>
      <c r="AG86" s="344"/>
      <c r="AH86" s="422"/>
      <c r="AI86" s="422"/>
      <c r="AJ86" s="344"/>
      <c r="AK86" s="251"/>
      <c r="AL86" s="251"/>
      <c r="AM86" s="251"/>
    </row>
    <row r="87" spans="15:39" ht="13.5" customHeight="1">
      <c r="O87" s="251"/>
      <c r="P87" s="422"/>
      <c r="Q87" s="422"/>
      <c r="R87" s="344"/>
      <c r="S87" s="422"/>
      <c r="T87" s="422"/>
      <c r="U87" s="344"/>
      <c r="V87" s="422"/>
      <c r="W87" s="422"/>
      <c r="X87" s="344"/>
      <c r="Y87" s="422"/>
      <c r="Z87" s="422"/>
      <c r="AA87" s="344"/>
      <c r="AB87" s="422"/>
      <c r="AC87" s="422"/>
      <c r="AD87" s="344"/>
      <c r="AE87" s="422"/>
      <c r="AF87" s="422"/>
      <c r="AG87" s="344"/>
      <c r="AH87" s="422"/>
      <c r="AI87" s="422"/>
      <c r="AJ87" s="344"/>
      <c r="AK87" s="251"/>
      <c r="AL87" s="251"/>
      <c r="AM87" s="251"/>
    </row>
    <row r="88" spans="15:39">
      <c r="O88" s="251"/>
      <c r="P88" s="422"/>
      <c r="Q88" s="422"/>
      <c r="R88" s="344"/>
      <c r="S88" s="422"/>
      <c r="T88" s="422"/>
      <c r="U88" s="344"/>
      <c r="V88" s="422"/>
      <c r="W88" s="422"/>
      <c r="X88" s="344"/>
      <c r="Y88" s="422"/>
      <c r="Z88" s="422"/>
      <c r="AA88" s="344"/>
      <c r="AB88" s="422"/>
      <c r="AC88" s="422"/>
      <c r="AD88" s="344"/>
      <c r="AE88" s="422"/>
      <c r="AF88" s="422"/>
      <c r="AG88" s="344"/>
      <c r="AH88" s="422"/>
      <c r="AI88" s="422"/>
      <c r="AJ88" s="344"/>
      <c r="AK88" s="251"/>
      <c r="AL88" s="251"/>
      <c r="AM88" s="251"/>
    </row>
    <row r="89" spans="15:39">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row>
    <row r="90" spans="15:39">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row>
    <row r="91" spans="15:39">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row>
    <row r="92" spans="15:39">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row>
    <row r="93" spans="15:39">
      <c r="O93" s="251"/>
      <c r="P93" s="427"/>
      <c r="Q93" s="427"/>
      <c r="R93" s="427"/>
      <c r="S93" s="427"/>
      <c r="T93" s="427"/>
      <c r="U93" s="427"/>
      <c r="V93" s="427"/>
      <c r="W93" s="427"/>
      <c r="X93" s="427"/>
      <c r="Y93" s="427"/>
      <c r="Z93" s="427"/>
      <c r="AA93" s="427"/>
      <c r="AB93" s="427"/>
      <c r="AC93" s="427"/>
      <c r="AD93" s="427"/>
      <c r="AE93" s="427"/>
      <c r="AF93" s="427"/>
      <c r="AG93" s="427"/>
      <c r="AH93" s="427"/>
      <c r="AI93" s="427"/>
      <c r="AJ93" s="251"/>
      <c r="AK93" s="251"/>
      <c r="AL93" s="251"/>
      <c r="AM93" s="251"/>
    </row>
    <row r="94" spans="15:39">
      <c r="O94" s="251"/>
      <c r="P94" s="423"/>
      <c r="Q94" s="428"/>
      <c r="R94" s="428"/>
      <c r="S94" s="428"/>
      <c r="T94" s="428"/>
      <c r="U94" s="428"/>
      <c r="V94" s="428"/>
      <c r="W94" s="428"/>
      <c r="X94" s="428"/>
      <c r="Y94" s="428"/>
      <c r="Z94" s="428"/>
      <c r="AA94" s="428"/>
      <c r="AB94" s="428"/>
      <c r="AC94" s="428"/>
      <c r="AD94" s="428"/>
      <c r="AE94" s="428"/>
      <c r="AF94" s="428"/>
      <c r="AG94" s="428"/>
      <c r="AH94" s="428"/>
      <c r="AI94" s="423"/>
      <c r="AJ94" s="251"/>
      <c r="AK94" s="251"/>
      <c r="AL94" s="251"/>
      <c r="AM94" s="251"/>
    </row>
    <row r="95" spans="15:39">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row>
    <row r="96" spans="15:39">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row>
    <row r="97" spans="15:39">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row>
    <row r="98" spans="15:39">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row>
    <row r="99" spans="15:39">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row>
    <row r="100" spans="15:39">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row>
    <row r="101" spans="15:39">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row>
    <row r="102" spans="15:39">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row>
    <row r="103" spans="15:39">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row>
    <row r="104" spans="15:39">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row>
    <row r="105" spans="15:39">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row>
    <row r="106" spans="15:39">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row>
    <row r="107" spans="15:39">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row>
    <row r="108" spans="15:39">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row>
    <row r="109" spans="15:39">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row>
    <row r="110" spans="15:39">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row>
    <row r="111" spans="15:39">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row>
    <row r="112" spans="15:39">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row>
    <row r="113" spans="15:39">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row>
    <row r="114" spans="15:39">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row>
    <row r="115" spans="15:39">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row>
    <row r="116" spans="15:39">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row>
    <row r="117" spans="15:39">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row>
    <row r="118" spans="15:39">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row>
    <row r="119" spans="15:39">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row>
    <row r="120" spans="15:39">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row>
    <row r="121" spans="15:39">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row>
    <row r="122" spans="15:39">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row>
    <row r="123" spans="15:39">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row>
    <row r="124" spans="15:39">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row>
    <row r="125" spans="15:39">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51"/>
    </row>
    <row r="126" spans="15:39">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row>
    <row r="127" spans="15:39">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row>
    <row r="128" spans="15:39">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row>
    <row r="129" spans="15:39">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row>
    <row r="130" spans="15:39">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row>
    <row r="131" spans="15:39">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row>
    <row r="132" spans="15:39">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row>
    <row r="133" spans="15:39">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row>
    <row r="134" spans="15:39">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row>
    <row r="135" spans="15:39">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row>
    <row r="136" spans="15:39">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row>
    <row r="137" spans="15:39">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row>
    <row r="138" spans="15:39">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row>
    <row r="139" spans="15:39">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row>
    <row r="140" spans="15:39">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row>
    <row r="141" spans="15:39">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row>
    <row r="142" spans="15:39">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row>
    <row r="143" spans="15:39">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row>
    <row r="144" spans="15:39">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row>
    <row r="145" spans="15:39">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row>
    <row r="146" spans="15:39">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row>
    <row r="147" spans="15:39">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row>
    <row r="148" spans="15:39">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row>
    <row r="149" spans="15:39">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row>
    <row r="150" spans="15:39">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row>
    <row r="151" spans="15:39">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row>
    <row r="152" spans="15:39">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row>
    <row r="153" spans="15:39">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row>
    <row r="154" spans="15:39">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row>
    <row r="155" spans="15:39">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row>
    <row r="156" spans="15:39">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row>
    <row r="157" spans="15:39">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row>
    <row r="158" spans="15:39">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row>
    <row r="159" spans="15:39">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row>
    <row r="160" spans="15:39">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row>
    <row r="161" spans="15:39">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row>
    <row r="162" spans="15:39">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row>
    <row r="163" spans="15:39">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row>
    <row r="164" spans="15:39">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row>
    <row r="165" spans="15:39">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row>
    <row r="166" spans="15:39">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row>
    <row r="167" spans="15:39">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row>
    <row r="168" spans="15:39">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row>
    <row r="169" spans="15:39">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row>
    <row r="170" spans="15:39">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row>
    <row r="171" spans="15:39">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row>
    <row r="172" spans="15:39">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row>
    <row r="173" spans="15:39">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row>
    <row r="174" spans="15:39">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row>
    <row r="175" spans="15:39">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row>
    <row r="176" spans="15:39">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row>
    <row r="177" spans="15:39">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row>
    <row r="178" spans="15:39">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row>
    <row r="179" spans="15:39">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row>
    <row r="180" spans="15:39">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row>
    <row r="181" spans="15:39">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row>
    <row r="182" spans="15:39">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row>
    <row r="183" spans="15:39">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row>
    <row r="184" spans="15:39">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row>
    <row r="185" spans="15:39">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row>
    <row r="186" spans="15:39">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row>
    <row r="187" spans="15:39">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row>
    <row r="188" spans="15:39">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row>
    <row r="189" spans="15:39">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row>
    <row r="190" spans="15:39">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row>
    <row r="191" spans="15:39">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row>
    <row r="192" spans="15:39">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row>
    <row r="193" spans="15:39">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row>
    <row r="194" spans="15:39">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row>
    <row r="195" spans="15:39">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row>
    <row r="196" spans="15:39">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row>
    <row r="197" spans="15:39">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row>
    <row r="198" spans="15:39">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row>
    <row r="199" spans="15:39">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row>
    <row r="200" spans="15:39">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row>
    <row r="201" spans="15:39">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row>
    <row r="202" spans="15:39">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row>
    <row r="203" spans="15:39">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row>
    <row r="204" spans="15:39">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row>
    <row r="205" spans="15:39">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row>
    <row r="206" spans="15:39">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row>
    <row r="207" spans="15:39">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row>
    <row r="208" spans="15:39">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row>
    <row r="209" spans="15:39">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row>
    <row r="210" spans="15:39">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row>
    <row r="211" spans="15:39">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row>
    <row r="212" spans="15:39">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row>
    <row r="213" spans="15:39">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row>
    <row r="214" spans="15:39">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row>
    <row r="215" spans="15:39">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row>
    <row r="216" spans="15:39">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row>
    <row r="217" spans="15:39">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row>
    <row r="218" spans="15:39">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row>
    <row r="219" spans="15:39">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row>
    <row r="220" spans="15:39">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row>
    <row r="221" spans="15:39">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row>
    <row r="222" spans="15:39">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row>
    <row r="223" spans="15:39">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row>
    <row r="224" spans="15:39">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row>
    <row r="225" spans="15:35">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row>
    <row r="226" spans="15:35">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row>
    <row r="227" spans="15:35">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row>
    <row r="228" spans="15:35">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row>
    <row r="229" spans="15:35">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row>
    <row r="230" spans="15:35">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row>
    <row r="231" spans="15:35">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row>
    <row r="232" spans="15:35">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row>
    <row r="233" spans="15:35">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row>
    <row r="234" spans="15:35">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row>
    <row r="235" spans="15:35">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row>
    <row r="236" spans="15:35">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row>
    <row r="237" spans="15:35">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row>
    <row r="238" spans="15:35">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row>
    <row r="239" spans="15:35">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row>
    <row r="240" spans="15:35">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row>
    <row r="241" spans="15:35">
      <c r="O241" s="251"/>
      <c r="P241" s="251"/>
      <c r="Q241" s="251"/>
      <c r="R241" s="251"/>
      <c r="S241" s="251"/>
      <c r="T241" s="251"/>
      <c r="U241" s="251"/>
      <c r="V241" s="251"/>
      <c r="W241" s="251"/>
      <c r="X241" s="251"/>
      <c r="Y241" s="251"/>
      <c r="Z241" s="251"/>
      <c r="AA241" s="251"/>
      <c r="AB241" s="251"/>
      <c r="AC241" s="251"/>
      <c r="AD241" s="251"/>
      <c r="AE241" s="251"/>
      <c r="AF241" s="251"/>
      <c r="AG241" s="251"/>
      <c r="AH241" s="251"/>
      <c r="AI241" s="251"/>
    </row>
    <row r="242" spans="15:35">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row>
    <row r="243" spans="15:35">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row>
    <row r="244" spans="15:35">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row>
    <row r="245" spans="15:35">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row>
    <row r="246" spans="15:35">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row>
    <row r="247" spans="15:35">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row>
    <row r="248" spans="15:35">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row>
    <row r="249" spans="15:35">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row>
    <row r="250" spans="15:35">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row>
    <row r="251" spans="15:35">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row>
    <row r="252" spans="15:35">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row>
    <row r="253" spans="15:35">
      <c r="O253" s="251"/>
      <c r="P253" s="251"/>
      <c r="Q253" s="251"/>
      <c r="R253" s="251"/>
      <c r="S253" s="251"/>
      <c r="T253" s="251"/>
      <c r="U253" s="251"/>
      <c r="V253" s="251"/>
      <c r="W253" s="251"/>
      <c r="X253" s="251"/>
      <c r="Y253" s="251"/>
      <c r="Z253" s="251"/>
      <c r="AA253" s="251"/>
      <c r="AB253" s="251"/>
      <c r="AC253" s="251"/>
      <c r="AD253" s="251"/>
      <c r="AE253" s="251"/>
      <c r="AF253" s="251"/>
      <c r="AG253" s="251"/>
      <c r="AH253" s="251"/>
      <c r="AI253" s="251"/>
    </row>
    <row r="254" spans="15:35">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row>
    <row r="255" spans="15:35">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row>
    <row r="256" spans="15:35">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row>
    <row r="257" spans="15:35">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row>
    <row r="258" spans="15:35">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row>
    <row r="259" spans="15:35">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row>
    <row r="260" spans="15:35">
      <c r="O260" s="251"/>
      <c r="P260" s="251"/>
      <c r="Q260" s="251"/>
      <c r="R260" s="251"/>
      <c r="S260" s="251"/>
      <c r="T260" s="251"/>
      <c r="U260" s="251"/>
      <c r="V260" s="251"/>
      <c r="W260" s="251"/>
      <c r="X260" s="251"/>
      <c r="Y260" s="251"/>
      <c r="Z260" s="251"/>
      <c r="AA260" s="251"/>
      <c r="AB260" s="251"/>
      <c r="AC260" s="251"/>
      <c r="AD260" s="251"/>
      <c r="AE260" s="251"/>
      <c r="AF260" s="251"/>
      <c r="AG260" s="251"/>
      <c r="AH260" s="251"/>
      <c r="AI260" s="251"/>
    </row>
    <row r="261" spans="15:35">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row>
    <row r="262" spans="15:35">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row>
    <row r="263" spans="15:35">
      <c r="O263" s="251"/>
      <c r="P263" s="251"/>
      <c r="Q263" s="251"/>
      <c r="R263" s="251"/>
      <c r="S263" s="251"/>
      <c r="T263" s="251"/>
      <c r="U263" s="251"/>
      <c r="V263" s="251"/>
      <c r="W263" s="251"/>
      <c r="X263" s="251"/>
      <c r="Y263" s="251"/>
      <c r="Z263" s="251"/>
      <c r="AA263" s="251"/>
      <c r="AB263" s="251"/>
      <c r="AC263" s="251"/>
      <c r="AD263" s="251"/>
      <c r="AE263" s="251"/>
      <c r="AF263" s="251"/>
      <c r="AG263" s="251"/>
      <c r="AH263" s="251"/>
      <c r="AI263" s="251"/>
    </row>
    <row r="264" spans="15:35">
      <c r="O264" s="251"/>
      <c r="P264" s="251"/>
      <c r="Q264" s="251"/>
      <c r="R264" s="251"/>
      <c r="S264" s="251"/>
      <c r="T264" s="251"/>
      <c r="U264" s="251"/>
      <c r="V264" s="251"/>
      <c r="W264" s="251"/>
      <c r="X264" s="251"/>
      <c r="Y264" s="251"/>
      <c r="Z264" s="251"/>
      <c r="AA264" s="251"/>
      <c r="AB264" s="251"/>
      <c r="AC264" s="251"/>
      <c r="AD264" s="251"/>
      <c r="AE264" s="251"/>
      <c r="AF264" s="251"/>
      <c r="AG264" s="251"/>
      <c r="AH264" s="251"/>
      <c r="AI264" s="251"/>
    </row>
    <row r="265" spans="15:35">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row>
    <row r="266" spans="15:35">
      <c r="O266" s="251"/>
      <c r="P266" s="251"/>
      <c r="Q266" s="251"/>
      <c r="R266" s="251"/>
      <c r="S266" s="251"/>
      <c r="T266" s="251"/>
      <c r="U266" s="251"/>
      <c r="V266" s="251"/>
      <c r="W266" s="251"/>
      <c r="X266" s="251"/>
      <c r="Y266" s="251"/>
      <c r="Z266" s="251"/>
      <c r="AA266" s="251"/>
      <c r="AB266" s="251"/>
      <c r="AC266" s="251"/>
      <c r="AD266" s="251"/>
      <c r="AE266" s="251"/>
      <c r="AF266" s="251"/>
      <c r="AG266" s="251"/>
      <c r="AH266" s="251"/>
      <c r="AI266" s="251"/>
    </row>
    <row r="267" spans="15:35">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row>
    <row r="268" spans="15:35">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row>
    <row r="269" spans="15:35">
      <c r="O269" s="251"/>
      <c r="P269" s="251"/>
      <c r="Q269" s="251"/>
      <c r="R269" s="251"/>
      <c r="S269" s="251"/>
      <c r="T269" s="251"/>
      <c r="U269" s="251"/>
      <c r="V269" s="251"/>
      <c r="W269" s="251"/>
      <c r="X269" s="251"/>
      <c r="Y269" s="251"/>
      <c r="Z269" s="251"/>
      <c r="AA269" s="251"/>
      <c r="AB269" s="251"/>
      <c r="AC269" s="251"/>
      <c r="AD269" s="251"/>
      <c r="AE269" s="251"/>
      <c r="AF269" s="251"/>
      <c r="AG269" s="251"/>
      <c r="AH269" s="251"/>
      <c r="AI269" s="251"/>
    </row>
    <row r="270" spans="15:35">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row>
    <row r="271" spans="15:35">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row>
    <row r="272" spans="15:35">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row>
    <row r="273" spans="15:35">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row>
    <row r="274" spans="15:35">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row>
    <row r="275" spans="15:35">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row>
    <row r="276" spans="15:35">
      <c r="O276" s="251"/>
      <c r="P276" s="251"/>
      <c r="Q276" s="251"/>
      <c r="R276" s="251"/>
      <c r="S276" s="251"/>
      <c r="T276" s="251"/>
      <c r="U276" s="251"/>
      <c r="V276" s="251"/>
      <c r="W276" s="251"/>
      <c r="X276" s="251"/>
      <c r="Y276" s="251"/>
      <c r="Z276" s="251"/>
      <c r="AA276" s="251"/>
      <c r="AB276" s="251"/>
      <c r="AC276" s="251"/>
      <c r="AD276" s="251"/>
      <c r="AE276" s="251"/>
      <c r="AF276" s="251"/>
      <c r="AG276" s="251"/>
      <c r="AH276" s="251"/>
      <c r="AI276" s="251"/>
    </row>
    <row r="277" spans="15:35">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row>
    <row r="278" spans="15:35">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row>
    <row r="279" spans="15:35">
      <c r="O279" s="251"/>
      <c r="P279" s="251"/>
      <c r="Q279" s="251"/>
      <c r="R279" s="251"/>
      <c r="S279" s="251"/>
      <c r="T279" s="251"/>
      <c r="U279" s="251"/>
      <c r="V279" s="251"/>
      <c r="W279" s="251"/>
      <c r="X279" s="251"/>
      <c r="Y279" s="251"/>
      <c r="Z279" s="251"/>
      <c r="AA279" s="251"/>
      <c r="AB279" s="251"/>
      <c r="AC279" s="251"/>
      <c r="AD279" s="251"/>
      <c r="AE279" s="251"/>
      <c r="AF279" s="251"/>
      <c r="AG279" s="251"/>
      <c r="AH279" s="251"/>
      <c r="AI279" s="251"/>
    </row>
    <row r="280" spans="15:35">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row>
    <row r="281" spans="15:35">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row>
    <row r="282" spans="15:35">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row>
    <row r="283" spans="15:35">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row>
    <row r="284" spans="15:35">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row>
    <row r="285" spans="15:35">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row>
    <row r="286" spans="15:35">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row>
    <row r="287" spans="15:35">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row>
    <row r="288" spans="15:35">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row>
    <row r="289" spans="15:35">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row>
    <row r="290" spans="15:35">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row>
    <row r="291" spans="15:35">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row>
    <row r="292" spans="15:35">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row>
    <row r="293" spans="15:35">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row>
    <row r="294" spans="15:35">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row>
    <row r="295" spans="15:35">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row>
    <row r="296" spans="15:35">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row>
    <row r="297" spans="15:35">
      <c r="O297" s="251"/>
      <c r="P297" s="251"/>
      <c r="Q297" s="251"/>
      <c r="R297" s="251"/>
      <c r="S297" s="251"/>
      <c r="T297" s="251"/>
      <c r="U297" s="251"/>
      <c r="V297" s="251"/>
      <c r="W297" s="251"/>
      <c r="X297" s="251"/>
      <c r="Y297" s="251"/>
      <c r="Z297" s="251"/>
      <c r="AA297" s="251"/>
      <c r="AB297" s="251"/>
      <c r="AC297" s="251"/>
      <c r="AD297" s="251"/>
      <c r="AE297" s="251"/>
      <c r="AF297" s="251"/>
      <c r="AG297" s="251"/>
      <c r="AH297" s="251"/>
      <c r="AI297" s="251"/>
    </row>
    <row r="298" spans="15:35">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row>
    <row r="299" spans="15:35">
      <c r="O299" s="251"/>
      <c r="P299" s="251"/>
      <c r="Q299" s="251"/>
      <c r="R299" s="251"/>
      <c r="S299" s="251"/>
      <c r="T299" s="251"/>
      <c r="U299" s="251"/>
      <c r="V299" s="251"/>
      <c r="W299" s="251"/>
      <c r="X299" s="251"/>
      <c r="Y299" s="251"/>
      <c r="Z299" s="251"/>
      <c r="AA299" s="251"/>
      <c r="AB299" s="251"/>
      <c r="AC299" s="251"/>
      <c r="AD299" s="251"/>
      <c r="AE299" s="251"/>
      <c r="AF299" s="251"/>
      <c r="AG299" s="251"/>
      <c r="AH299" s="251"/>
      <c r="AI299" s="251"/>
    </row>
    <row r="300" spans="15:35">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row>
    <row r="301" spans="15:35">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row>
    <row r="302" spans="15:35">
      <c r="O302" s="251"/>
      <c r="P302" s="251"/>
      <c r="Q302" s="251"/>
      <c r="R302" s="251"/>
      <c r="S302" s="251"/>
      <c r="T302" s="251"/>
      <c r="U302" s="251"/>
      <c r="V302" s="251"/>
      <c r="W302" s="251"/>
      <c r="X302" s="251"/>
      <c r="Y302" s="251"/>
      <c r="Z302" s="251"/>
      <c r="AA302" s="251"/>
      <c r="AB302" s="251"/>
      <c r="AC302" s="251"/>
      <c r="AD302" s="251"/>
      <c r="AE302" s="251"/>
      <c r="AF302" s="251"/>
      <c r="AG302" s="251"/>
      <c r="AH302" s="251"/>
      <c r="AI302" s="251"/>
    </row>
    <row r="303" spans="15:35">
      <c r="O303" s="251"/>
      <c r="P303" s="251"/>
      <c r="Q303" s="251"/>
      <c r="R303" s="251"/>
      <c r="S303" s="251"/>
      <c r="T303" s="251"/>
      <c r="U303" s="251"/>
      <c r="V303" s="251"/>
      <c r="W303" s="251"/>
      <c r="X303" s="251"/>
      <c r="Y303" s="251"/>
      <c r="Z303" s="251"/>
      <c r="AA303" s="251"/>
      <c r="AB303" s="251"/>
      <c r="AC303" s="251"/>
      <c r="AD303" s="251"/>
      <c r="AE303" s="251"/>
      <c r="AF303" s="251"/>
      <c r="AG303" s="251"/>
      <c r="AH303" s="251"/>
      <c r="AI303" s="251"/>
    </row>
    <row r="304" spans="15:35">
      <c r="O304" s="251"/>
      <c r="P304" s="251"/>
      <c r="Q304" s="251"/>
      <c r="R304" s="251"/>
      <c r="S304" s="251"/>
      <c r="T304" s="251"/>
      <c r="U304" s="251"/>
      <c r="V304" s="251"/>
      <c r="W304" s="251"/>
      <c r="X304" s="251"/>
      <c r="Y304" s="251"/>
      <c r="Z304" s="251"/>
      <c r="AA304" s="251"/>
      <c r="AB304" s="251"/>
      <c r="AC304" s="251"/>
      <c r="AD304" s="251"/>
      <c r="AE304" s="251"/>
      <c r="AF304" s="251"/>
      <c r="AG304" s="251"/>
      <c r="AH304" s="251"/>
      <c r="AI304" s="251"/>
    </row>
    <row r="305" spans="15:35">
      <c r="O305" s="251"/>
      <c r="P305" s="251"/>
      <c r="Q305" s="251"/>
      <c r="R305" s="251"/>
      <c r="S305" s="251"/>
      <c r="T305" s="251"/>
      <c r="U305" s="251"/>
      <c r="V305" s="251"/>
      <c r="W305" s="251"/>
      <c r="X305" s="251"/>
      <c r="Y305" s="251"/>
      <c r="Z305" s="251"/>
      <c r="AA305" s="251"/>
      <c r="AB305" s="251"/>
      <c r="AC305" s="251"/>
      <c r="AD305" s="251"/>
      <c r="AE305" s="251"/>
      <c r="AF305" s="251"/>
      <c r="AG305" s="251"/>
      <c r="AH305" s="251"/>
      <c r="AI305" s="251"/>
    </row>
    <row r="306" spans="15:35">
      <c r="O306" s="251"/>
      <c r="P306" s="251"/>
      <c r="Q306" s="251"/>
      <c r="R306" s="251"/>
      <c r="S306" s="251"/>
      <c r="T306" s="251"/>
      <c r="U306" s="251"/>
      <c r="V306" s="251"/>
      <c r="W306" s="251"/>
      <c r="X306" s="251"/>
      <c r="Y306" s="251"/>
      <c r="Z306" s="251"/>
      <c r="AA306" s="251"/>
      <c r="AB306" s="251"/>
      <c r="AC306" s="251"/>
      <c r="AD306" s="251"/>
      <c r="AE306" s="251"/>
      <c r="AF306" s="251"/>
      <c r="AG306" s="251"/>
      <c r="AH306" s="251"/>
      <c r="AI306" s="251"/>
    </row>
    <row r="307" spans="15:35">
      <c r="O307" s="251"/>
      <c r="P307" s="251"/>
      <c r="Q307" s="251"/>
      <c r="R307" s="251"/>
      <c r="S307" s="251"/>
      <c r="T307" s="251"/>
      <c r="U307" s="251"/>
      <c r="V307" s="251"/>
      <c r="W307" s="251"/>
      <c r="X307" s="251"/>
      <c r="Y307" s="251"/>
      <c r="Z307" s="251"/>
      <c r="AA307" s="251"/>
      <c r="AB307" s="251"/>
      <c r="AC307" s="251"/>
      <c r="AD307" s="251"/>
      <c r="AE307" s="251"/>
      <c r="AF307" s="251"/>
      <c r="AG307" s="251"/>
      <c r="AH307" s="251"/>
      <c r="AI307" s="251"/>
    </row>
    <row r="308" spans="15:35">
      <c r="O308" s="251"/>
      <c r="P308" s="251"/>
      <c r="Q308" s="251"/>
      <c r="R308" s="251"/>
      <c r="S308" s="251"/>
      <c r="T308" s="251"/>
      <c r="U308" s="251"/>
      <c r="V308" s="251"/>
      <c r="W308" s="251"/>
      <c r="X308" s="251"/>
      <c r="Y308" s="251"/>
      <c r="Z308" s="251"/>
      <c r="AA308" s="251"/>
      <c r="AB308" s="251"/>
      <c r="AC308" s="251"/>
      <c r="AD308" s="251"/>
      <c r="AE308" s="251"/>
      <c r="AF308" s="251"/>
      <c r="AG308" s="251"/>
      <c r="AH308" s="251"/>
      <c r="AI308" s="251"/>
    </row>
    <row r="309" spans="15:35">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row>
    <row r="310" spans="15:35">
      <c r="O310" s="251"/>
      <c r="P310" s="251"/>
      <c r="Q310" s="251"/>
      <c r="R310" s="251"/>
      <c r="S310" s="251"/>
      <c r="T310" s="251"/>
      <c r="U310" s="251"/>
      <c r="V310" s="251"/>
      <c r="W310" s="251"/>
      <c r="X310" s="251"/>
      <c r="Y310" s="251"/>
      <c r="Z310" s="251"/>
      <c r="AA310" s="251"/>
      <c r="AB310" s="251"/>
      <c r="AC310" s="251"/>
      <c r="AD310" s="251"/>
      <c r="AE310" s="251"/>
      <c r="AF310" s="251"/>
      <c r="AG310" s="251"/>
      <c r="AH310" s="251"/>
      <c r="AI310" s="251"/>
    </row>
    <row r="311" spans="15:35">
      <c r="O311" s="251"/>
      <c r="P311" s="251"/>
      <c r="Q311" s="251"/>
      <c r="R311" s="251"/>
      <c r="S311" s="251"/>
      <c r="T311" s="251"/>
      <c r="U311" s="251"/>
      <c r="V311" s="251"/>
      <c r="W311" s="251"/>
      <c r="X311" s="251"/>
      <c r="Y311" s="251"/>
      <c r="Z311" s="251"/>
      <c r="AA311" s="251"/>
      <c r="AB311" s="251"/>
      <c r="AC311" s="251"/>
      <c r="AD311" s="251"/>
      <c r="AE311" s="251"/>
      <c r="AF311" s="251"/>
      <c r="AG311" s="251"/>
      <c r="AH311" s="251"/>
      <c r="AI311" s="251"/>
    </row>
    <row r="312" spans="15:35">
      <c r="O312" s="251"/>
      <c r="P312" s="251"/>
      <c r="Q312" s="251"/>
      <c r="R312" s="251"/>
      <c r="S312" s="251"/>
      <c r="T312" s="251"/>
      <c r="U312" s="251"/>
      <c r="V312" s="251"/>
      <c r="W312" s="251"/>
      <c r="X312" s="251"/>
      <c r="Y312" s="251"/>
      <c r="Z312" s="251"/>
      <c r="AA312" s="251"/>
      <c r="AB312" s="251"/>
      <c r="AC312" s="251"/>
      <c r="AD312" s="251"/>
      <c r="AE312" s="251"/>
      <c r="AF312" s="251"/>
      <c r="AG312" s="251"/>
      <c r="AH312" s="251"/>
      <c r="AI312" s="251"/>
    </row>
    <row r="313" spans="15:35">
      <c r="O313" s="251"/>
      <c r="P313" s="251"/>
      <c r="Q313" s="251"/>
      <c r="R313" s="251"/>
      <c r="S313" s="251"/>
      <c r="T313" s="251"/>
      <c r="U313" s="251"/>
      <c r="V313" s="251"/>
      <c r="W313" s="251"/>
      <c r="X313" s="251"/>
      <c r="Y313" s="251"/>
      <c r="Z313" s="251"/>
      <c r="AA313" s="251"/>
      <c r="AB313" s="251"/>
      <c r="AC313" s="251"/>
      <c r="AD313" s="251"/>
      <c r="AE313" s="251"/>
      <c r="AF313" s="251"/>
      <c r="AG313" s="251"/>
      <c r="AH313" s="251"/>
      <c r="AI313" s="251"/>
    </row>
    <row r="314" spans="15:35">
      <c r="O314" s="251"/>
      <c r="P314" s="251"/>
      <c r="Q314" s="251"/>
      <c r="R314" s="251"/>
      <c r="S314" s="251"/>
      <c r="T314" s="251"/>
      <c r="U314" s="251"/>
      <c r="V314" s="251"/>
      <c r="W314" s="251"/>
      <c r="X314" s="251"/>
      <c r="Y314" s="251"/>
      <c r="Z314" s="251"/>
      <c r="AA314" s="251"/>
      <c r="AB314" s="251"/>
      <c r="AC314" s="251"/>
      <c r="AD314" s="251"/>
      <c r="AE314" s="251"/>
      <c r="AF314" s="251"/>
      <c r="AG314" s="251"/>
      <c r="AH314" s="251"/>
      <c r="AI314" s="251"/>
    </row>
    <row r="315" spans="15:35">
      <c r="O315" s="251"/>
      <c r="P315" s="251"/>
      <c r="Q315" s="251"/>
      <c r="R315" s="251"/>
      <c r="S315" s="251"/>
      <c r="T315" s="251"/>
      <c r="U315" s="251"/>
      <c r="V315" s="251"/>
      <c r="W315" s="251"/>
      <c r="X315" s="251"/>
      <c r="Y315" s="251"/>
      <c r="Z315" s="251"/>
      <c r="AA315" s="251"/>
      <c r="AB315" s="251"/>
      <c r="AC315" s="251"/>
      <c r="AD315" s="251"/>
      <c r="AE315" s="251"/>
      <c r="AF315" s="251"/>
      <c r="AG315" s="251"/>
      <c r="AH315" s="251"/>
      <c r="AI315" s="251"/>
    </row>
    <row r="316" spans="15:35">
      <c r="O316" s="251"/>
      <c r="P316" s="251"/>
      <c r="Q316" s="251"/>
      <c r="R316" s="251"/>
      <c r="S316" s="251"/>
      <c r="T316" s="251"/>
      <c r="U316" s="251"/>
      <c r="V316" s="251"/>
      <c r="W316" s="251"/>
      <c r="X316" s="251"/>
      <c r="Y316" s="251"/>
      <c r="Z316" s="251"/>
      <c r="AA316" s="251"/>
      <c r="AB316" s="251"/>
      <c r="AC316" s="251"/>
      <c r="AD316" s="251"/>
      <c r="AE316" s="251"/>
      <c r="AF316" s="251"/>
      <c r="AG316" s="251"/>
      <c r="AH316" s="251"/>
      <c r="AI316" s="251"/>
    </row>
    <row r="317" spans="15:35">
      <c r="O317" s="251"/>
      <c r="P317" s="251"/>
      <c r="Q317" s="251"/>
      <c r="R317" s="251"/>
      <c r="S317" s="251"/>
      <c r="T317" s="251"/>
      <c r="U317" s="251"/>
      <c r="V317" s="251"/>
      <c r="W317" s="251"/>
      <c r="X317" s="251"/>
      <c r="Y317" s="251"/>
      <c r="Z317" s="251"/>
      <c r="AA317" s="251"/>
      <c r="AB317" s="251"/>
      <c r="AC317" s="251"/>
      <c r="AD317" s="251"/>
      <c r="AE317" s="251"/>
      <c r="AF317" s="251"/>
      <c r="AG317" s="251"/>
      <c r="AH317" s="251"/>
      <c r="AI317" s="251"/>
    </row>
    <row r="318" spans="15:35">
      <c r="O318" s="251"/>
      <c r="P318" s="251"/>
      <c r="Q318" s="251"/>
      <c r="R318" s="251"/>
      <c r="S318" s="251"/>
      <c r="T318" s="251"/>
      <c r="U318" s="251"/>
      <c r="V318" s="251"/>
      <c r="W318" s="251"/>
      <c r="X318" s="251"/>
      <c r="Y318" s="251"/>
      <c r="Z318" s="251"/>
      <c r="AA318" s="251"/>
      <c r="AB318" s="251"/>
      <c r="AC318" s="251"/>
      <c r="AD318" s="251"/>
      <c r="AE318" s="251"/>
      <c r="AF318" s="251"/>
      <c r="AG318" s="251"/>
      <c r="AH318" s="251"/>
      <c r="AI318" s="251"/>
    </row>
    <row r="319" spans="15:35">
      <c r="O319" s="251"/>
      <c r="P319" s="251"/>
      <c r="Q319" s="251"/>
      <c r="R319" s="251"/>
      <c r="S319" s="251"/>
      <c r="T319" s="251"/>
      <c r="U319" s="251"/>
      <c r="V319" s="251"/>
      <c r="W319" s="251"/>
      <c r="X319" s="251"/>
      <c r="Y319" s="251"/>
      <c r="Z319" s="251"/>
      <c r="AA319" s="251"/>
      <c r="AB319" s="251"/>
      <c r="AC319" s="251"/>
      <c r="AD319" s="251"/>
      <c r="AE319" s="251"/>
      <c r="AF319" s="251"/>
      <c r="AG319" s="251"/>
      <c r="AH319" s="251"/>
      <c r="AI319" s="251"/>
    </row>
  </sheetData>
  <mergeCells count="10">
    <mergeCell ref="A4:S9"/>
    <mergeCell ref="T11:V11"/>
    <mergeCell ref="Q11:S11"/>
    <mergeCell ref="K11:M11"/>
    <mergeCell ref="N11:P11"/>
    <mergeCell ref="A11:A12"/>
    <mergeCell ref="B11:D11"/>
    <mergeCell ref="E11:G11"/>
    <mergeCell ref="H11:J11"/>
    <mergeCell ref="U7:V7"/>
  </mergeCells>
  <phoneticPr fontId="0" type="noConversion"/>
  <pageMargins left="0.75" right="0.75" top="1" bottom="1" header="0.5" footer="0.5"/>
  <pageSetup scale="39" orientation="landscape" r:id="rId1"/>
  <headerFooter alignWithMargins="0">
    <oddFooter>&amp;C&amp;14B-&amp;P-4</oddFooter>
  </headerFooter>
  <ignoredErrors>
    <ignoredError sqref="D29:J29 R29:S29 U29:V29 L29:P29"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C102"/>
  <sheetViews>
    <sheetView zoomScale="75" zoomScaleNormal="75" workbookViewId="0"/>
  </sheetViews>
  <sheetFormatPr defaultRowHeight="12.75"/>
  <cols>
    <col min="1" max="1" width="13.28515625" style="37" customWidth="1"/>
    <col min="2" max="2" width="12.140625" style="37" customWidth="1"/>
    <col min="3" max="3" width="11.85546875" style="37" bestFit="1" customWidth="1"/>
    <col min="4" max="4" width="9.28515625" style="37" bestFit="1" customWidth="1"/>
    <col min="5" max="5" width="12.140625" style="37" customWidth="1"/>
    <col min="6" max="6" width="11.7109375" style="37" customWidth="1"/>
    <col min="7" max="7" width="8.28515625" style="37" customWidth="1"/>
    <col min="8" max="8" width="9.42578125" style="37" customWidth="1"/>
    <col min="9" max="9" width="8.85546875" style="37" customWidth="1"/>
    <col min="10" max="10" width="9" style="37" customWidth="1"/>
    <col min="11" max="11" width="9.28515625" style="37" customWidth="1"/>
    <col min="12" max="12" width="8.85546875" style="37" bestFit="1" customWidth="1"/>
    <col min="13" max="13" width="9.28515625" style="37" bestFit="1" customWidth="1"/>
    <col min="14" max="15" width="9" style="37" customWidth="1"/>
    <col min="16" max="16" width="8.28515625" style="37" customWidth="1"/>
    <col min="17" max="18" width="9.28515625" style="37" bestFit="1" customWidth="1"/>
    <col min="19" max="19" width="8.42578125" style="37" customWidth="1"/>
    <col min="20" max="21" width="13.85546875" style="37" customWidth="1"/>
    <col min="22" max="22" width="8.42578125" style="37" customWidth="1"/>
    <col min="23" max="16384" width="9.140625" style="37"/>
  </cols>
  <sheetData>
    <row r="1" spans="1:22" ht="26.25">
      <c r="A1" s="227" t="s">
        <v>190</v>
      </c>
    </row>
    <row r="2" spans="1:22" ht="18">
      <c r="A2" s="32" t="s">
        <v>260</v>
      </c>
      <c r="B2" s="33"/>
      <c r="C2" s="33"/>
      <c r="D2" s="33"/>
      <c r="E2" s="33"/>
      <c r="F2" s="33"/>
      <c r="G2" s="33"/>
      <c r="H2" s="33"/>
      <c r="I2" s="33"/>
      <c r="J2" s="33"/>
      <c r="K2" s="33"/>
      <c r="L2" s="33"/>
      <c r="M2" s="33"/>
      <c r="N2" s="33"/>
      <c r="O2" s="33"/>
      <c r="P2" s="33"/>
    </row>
    <row r="3" spans="1:22" ht="15" customHeight="1">
      <c r="A3" s="39"/>
      <c r="B3" s="33"/>
      <c r="C3" s="33"/>
      <c r="D3" s="33"/>
      <c r="E3" s="33"/>
      <c r="F3" s="33"/>
      <c r="G3" s="33"/>
      <c r="H3" s="33"/>
      <c r="I3" s="33"/>
      <c r="J3" s="33"/>
      <c r="K3" s="33"/>
      <c r="L3" s="33"/>
      <c r="M3" s="33"/>
      <c r="N3" s="33"/>
      <c r="O3" s="33"/>
      <c r="P3" s="33"/>
    </row>
    <row r="4" spans="1:22" ht="15" customHeight="1">
      <c r="A4" s="616" t="s">
        <v>285</v>
      </c>
      <c r="B4" s="616"/>
      <c r="C4" s="616"/>
      <c r="D4" s="616"/>
      <c r="E4" s="616"/>
      <c r="F4" s="616"/>
      <c r="G4" s="616"/>
      <c r="H4" s="616"/>
      <c r="I4" s="616"/>
      <c r="J4" s="616"/>
      <c r="K4" s="616"/>
      <c r="L4" s="224"/>
      <c r="M4" s="224"/>
      <c r="N4" s="224"/>
      <c r="O4" s="224"/>
      <c r="P4" s="224"/>
    </row>
    <row r="5" spans="1:22" ht="15" thickBot="1">
      <c r="A5" s="107"/>
      <c r="B5" s="107"/>
      <c r="C5" s="107"/>
      <c r="D5" s="107"/>
      <c r="E5" s="107"/>
      <c r="F5" s="107"/>
      <c r="G5" s="107"/>
      <c r="H5" s="107"/>
      <c r="I5" s="107"/>
      <c r="J5" s="107"/>
      <c r="K5" s="107"/>
      <c r="L5" s="107"/>
      <c r="M5" s="107"/>
      <c r="N5" s="107"/>
      <c r="O5" s="107"/>
      <c r="P5" s="107"/>
    </row>
    <row r="6" spans="1:22" s="182" customFormat="1" ht="12.75" customHeight="1" thickBot="1">
      <c r="A6" s="619" t="s">
        <v>8</v>
      </c>
      <c r="B6" s="635" t="s">
        <v>13</v>
      </c>
      <c r="C6" s="636"/>
      <c r="D6" s="637"/>
      <c r="E6" s="635" t="s">
        <v>112</v>
      </c>
      <c r="F6" s="636"/>
      <c r="G6" s="637"/>
      <c r="H6" s="635" t="s">
        <v>114</v>
      </c>
      <c r="I6" s="636"/>
      <c r="J6" s="637"/>
      <c r="K6" s="635" t="s">
        <v>111</v>
      </c>
      <c r="L6" s="636"/>
      <c r="M6" s="637"/>
      <c r="N6" s="635" t="s">
        <v>113</v>
      </c>
      <c r="O6" s="636"/>
      <c r="P6" s="637"/>
      <c r="Q6" s="635" t="s">
        <v>115</v>
      </c>
      <c r="R6" s="636"/>
      <c r="S6" s="637"/>
      <c r="T6" s="635" t="s">
        <v>7</v>
      </c>
      <c r="U6" s="636"/>
      <c r="V6" s="637"/>
    </row>
    <row r="7" spans="1:22" s="182" customFormat="1" ht="30" customHeight="1" thickBot="1">
      <c r="A7" s="620"/>
      <c r="B7" s="313" t="s">
        <v>16</v>
      </c>
      <c r="C7" s="231" t="s">
        <v>10</v>
      </c>
      <c r="D7" s="232" t="s">
        <v>17</v>
      </c>
      <c r="E7" s="313" t="s">
        <v>16</v>
      </c>
      <c r="F7" s="231" t="s">
        <v>10</v>
      </c>
      <c r="G7" s="232" t="s">
        <v>17</v>
      </c>
      <c r="H7" s="313" t="s">
        <v>16</v>
      </c>
      <c r="I7" s="231" t="s">
        <v>10</v>
      </c>
      <c r="J7" s="232" t="s">
        <v>17</v>
      </c>
      <c r="K7" s="313" t="s">
        <v>16</v>
      </c>
      <c r="L7" s="231" t="s">
        <v>10</v>
      </c>
      <c r="M7" s="232" t="s">
        <v>17</v>
      </c>
      <c r="N7" s="313" t="s">
        <v>16</v>
      </c>
      <c r="O7" s="231" t="s">
        <v>10</v>
      </c>
      <c r="P7" s="232" t="s">
        <v>17</v>
      </c>
      <c r="Q7" s="313" t="s">
        <v>16</v>
      </c>
      <c r="R7" s="231" t="s">
        <v>10</v>
      </c>
      <c r="S7" s="232" t="s">
        <v>17</v>
      </c>
      <c r="T7" s="313" t="s">
        <v>16</v>
      </c>
      <c r="U7" s="231" t="s">
        <v>10</v>
      </c>
      <c r="V7" s="232" t="s">
        <v>17</v>
      </c>
    </row>
    <row r="8" spans="1:22">
      <c r="A8" s="336">
        <v>2001</v>
      </c>
      <c r="B8" s="248">
        <v>75203</v>
      </c>
      <c r="C8" s="262">
        <v>92337</v>
      </c>
      <c r="D8" s="247">
        <f t="shared" ref="D8:D23" si="0">IF(C8=0, "NA", B8/C8)</f>
        <v>0.81444058178195089</v>
      </c>
      <c r="E8" s="248">
        <v>45235</v>
      </c>
      <c r="F8" s="262">
        <v>55876</v>
      </c>
      <c r="G8" s="247">
        <f t="shared" ref="G8:G23" si="1">IF(F8=0, "NA", E8/F8)</f>
        <v>0.809560455293865</v>
      </c>
      <c r="H8" s="248"/>
      <c r="I8" s="262"/>
      <c r="J8" s="247"/>
      <c r="K8" s="248">
        <v>174</v>
      </c>
      <c r="L8" s="262">
        <v>188</v>
      </c>
      <c r="M8" s="247">
        <f t="shared" ref="M8:M23" si="2">IF(L8=0, "NA", K8/L8)</f>
        <v>0.92553191489361697</v>
      </c>
      <c r="N8" s="248"/>
      <c r="O8" s="262"/>
      <c r="P8" s="247" t="str">
        <f t="shared" ref="P8:P23" si="3">IF(O8=0, "NA", N8/O8)</f>
        <v>NA</v>
      </c>
      <c r="Q8" s="248"/>
      <c r="R8" s="262"/>
      <c r="S8" s="247"/>
      <c r="T8" s="248">
        <f t="shared" ref="T8:T23" si="4">SUM(Q8,N8,K8,H8,E8,B8)</f>
        <v>120612</v>
      </c>
      <c r="U8" s="262">
        <f t="shared" ref="U8:U23" si="5">SUM(R8,O8,L8,I8,F8,C8)</f>
        <v>148401</v>
      </c>
      <c r="V8" s="247">
        <f t="shared" ref="V8:V23" si="6">IF(U8=0, "NA", T8/U8)</f>
        <v>0.81274384943497691</v>
      </c>
    </row>
    <row r="9" spans="1:22">
      <c r="A9" s="336">
        <v>2002</v>
      </c>
      <c r="B9" s="229">
        <v>89986</v>
      </c>
      <c r="C9" s="257">
        <v>105915</v>
      </c>
      <c r="D9" s="34">
        <f t="shared" si="0"/>
        <v>0.8496058159845159</v>
      </c>
      <c r="E9" s="229">
        <v>65749</v>
      </c>
      <c r="F9" s="257">
        <v>76989</v>
      </c>
      <c r="G9" s="34">
        <f t="shared" si="1"/>
        <v>0.85400511761420461</v>
      </c>
      <c r="H9" s="229"/>
      <c r="I9" s="257"/>
      <c r="J9" s="34"/>
      <c r="K9" s="229">
        <v>326</v>
      </c>
      <c r="L9" s="257">
        <v>355</v>
      </c>
      <c r="M9" s="34">
        <f t="shared" si="2"/>
        <v>0.91830985915492958</v>
      </c>
      <c r="N9" s="229"/>
      <c r="O9" s="257"/>
      <c r="P9" s="34" t="str">
        <f t="shared" si="3"/>
        <v>NA</v>
      </c>
      <c r="Q9" s="229"/>
      <c r="R9" s="257"/>
      <c r="S9" s="34"/>
      <c r="T9" s="229">
        <f t="shared" si="4"/>
        <v>156061</v>
      </c>
      <c r="U9" s="257">
        <f t="shared" si="5"/>
        <v>183259</v>
      </c>
      <c r="V9" s="34">
        <f t="shared" si="6"/>
        <v>0.85158709804156962</v>
      </c>
    </row>
    <row r="10" spans="1:22">
      <c r="A10" s="336">
        <v>2003</v>
      </c>
      <c r="B10" s="229">
        <v>106462</v>
      </c>
      <c r="C10" s="257">
        <v>121356</v>
      </c>
      <c r="D10" s="34">
        <f t="shared" si="0"/>
        <v>0.87727018029598869</v>
      </c>
      <c r="E10" s="229">
        <v>80194</v>
      </c>
      <c r="F10" s="257">
        <v>91997</v>
      </c>
      <c r="G10" s="34">
        <f t="shared" si="1"/>
        <v>0.87170233811972131</v>
      </c>
      <c r="H10" s="229"/>
      <c r="I10" s="257"/>
      <c r="J10" s="34"/>
      <c r="K10" s="229">
        <v>390</v>
      </c>
      <c r="L10" s="257">
        <v>435</v>
      </c>
      <c r="M10" s="34">
        <f t="shared" si="2"/>
        <v>0.89655172413793105</v>
      </c>
      <c r="N10" s="229"/>
      <c r="O10" s="257"/>
      <c r="P10" s="34" t="str">
        <f t="shared" si="3"/>
        <v>NA</v>
      </c>
      <c r="Q10" s="229"/>
      <c r="R10" s="257"/>
      <c r="S10" s="34"/>
      <c r="T10" s="229">
        <f t="shared" si="4"/>
        <v>187046</v>
      </c>
      <c r="U10" s="257">
        <f t="shared" si="5"/>
        <v>213788</v>
      </c>
      <c r="V10" s="34">
        <f t="shared" si="6"/>
        <v>0.87491346567627748</v>
      </c>
    </row>
    <row r="11" spans="1:22">
      <c r="A11" s="336">
        <v>2004</v>
      </c>
      <c r="B11" s="229">
        <v>113232</v>
      </c>
      <c r="C11" s="257">
        <v>126096</v>
      </c>
      <c r="D11" s="34">
        <f t="shared" si="0"/>
        <v>0.89798248953178528</v>
      </c>
      <c r="E11" s="229">
        <v>107747</v>
      </c>
      <c r="F11" s="257">
        <v>119881</v>
      </c>
      <c r="G11" s="34">
        <f t="shared" si="1"/>
        <v>0.89878295976843703</v>
      </c>
      <c r="H11" s="229"/>
      <c r="I11" s="257"/>
      <c r="J11" s="34"/>
      <c r="K11" s="229">
        <v>148</v>
      </c>
      <c r="L11" s="257">
        <v>168</v>
      </c>
      <c r="M11" s="34">
        <f t="shared" si="2"/>
        <v>0.88095238095238093</v>
      </c>
      <c r="N11" s="229">
        <v>5</v>
      </c>
      <c r="O11" s="257">
        <v>5</v>
      </c>
      <c r="P11" s="34">
        <f t="shared" si="3"/>
        <v>1</v>
      </c>
      <c r="Q11" s="229"/>
      <c r="R11" s="257"/>
      <c r="S11" s="34"/>
      <c r="T11" s="229">
        <f t="shared" si="4"/>
        <v>221132</v>
      </c>
      <c r="U11" s="257">
        <f t="shared" si="5"/>
        <v>246150</v>
      </c>
      <c r="V11" s="34">
        <f t="shared" si="6"/>
        <v>0.89836278691854565</v>
      </c>
    </row>
    <row r="12" spans="1:22">
      <c r="A12" s="336">
        <v>2005</v>
      </c>
      <c r="B12" s="229">
        <v>128757</v>
      </c>
      <c r="C12" s="257">
        <v>140257</v>
      </c>
      <c r="D12" s="34">
        <f t="shared" si="0"/>
        <v>0.91800765737182455</v>
      </c>
      <c r="E12" s="229">
        <v>113054</v>
      </c>
      <c r="F12" s="257">
        <v>123694</v>
      </c>
      <c r="G12" s="34">
        <f t="shared" si="1"/>
        <v>0.91398127637557203</v>
      </c>
      <c r="H12" s="229"/>
      <c r="I12" s="257"/>
      <c r="J12" s="34"/>
      <c r="K12" s="229">
        <v>285</v>
      </c>
      <c r="L12" s="257">
        <v>313</v>
      </c>
      <c r="M12" s="34">
        <f t="shared" si="2"/>
        <v>0.91054313099041528</v>
      </c>
      <c r="N12" s="229">
        <v>27</v>
      </c>
      <c r="O12" s="257">
        <v>36</v>
      </c>
      <c r="P12" s="34">
        <f t="shared" si="3"/>
        <v>0.75</v>
      </c>
      <c r="Q12" s="229"/>
      <c r="R12" s="257"/>
      <c r="S12" s="34"/>
      <c r="T12" s="229">
        <f t="shared" si="4"/>
        <v>242123</v>
      </c>
      <c r="U12" s="257">
        <f t="shared" si="5"/>
        <v>264300</v>
      </c>
      <c r="V12" s="34">
        <f t="shared" si="6"/>
        <v>0.91609156261823688</v>
      </c>
    </row>
    <row r="13" spans="1:22">
      <c r="A13" s="336">
        <v>2006</v>
      </c>
      <c r="B13" s="229">
        <v>126846</v>
      </c>
      <c r="C13" s="257">
        <v>136573</v>
      </c>
      <c r="D13" s="34">
        <f t="shared" si="0"/>
        <v>0.92877801615253386</v>
      </c>
      <c r="E13" s="229">
        <v>111895</v>
      </c>
      <c r="F13" s="257">
        <v>120119</v>
      </c>
      <c r="G13" s="34">
        <f t="shared" si="1"/>
        <v>0.93153456155978653</v>
      </c>
      <c r="H13" s="229"/>
      <c r="I13" s="257"/>
      <c r="J13" s="34"/>
      <c r="K13" s="229">
        <v>266</v>
      </c>
      <c r="L13" s="257">
        <v>277</v>
      </c>
      <c r="M13" s="34">
        <f t="shared" si="2"/>
        <v>0.96028880866425992</v>
      </c>
      <c r="N13" s="229">
        <v>38</v>
      </c>
      <c r="O13" s="257">
        <v>41</v>
      </c>
      <c r="P13" s="34">
        <f t="shared" si="3"/>
        <v>0.92682926829268297</v>
      </c>
      <c r="Q13" s="229"/>
      <c r="R13" s="257"/>
      <c r="S13" s="34"/>
      <c r="T13" s="229">
        <f t="shared" si="4"/>
        <v>239045</v>
      </c>
      <c r="U13" s="257">
        <f t="shared" si="5"/>
        <v>257010</v>
      </c>
      <c r="V13" s="34">
        <f t="shared" si="6"/>
        <v>0.93009999610910077</v>
      </c>
    </row>
    <row r="14" spans="1:22">
      <c r="A14" s="336">
        <v>2007</v>
      </c>
      <c r="B14" s="229">
        <v>148375</v>
      </c>
      <c r="C14" s="257">
        <v>156206</v>
      </c>
      <c r="D14" s="34">
        <f t="shared" si="0"/>
        <v>0.9498674826831236</v>
      </c>
      <c r="E14" s="229">
        <v>111987</v>
      </c>
      <c r="F14" s="257">
        <v>118448</v>
      </c>
      <c r="G14" s="34">
        <f t="shared" si="1"/>
        <v>0.94545285694988523</v>
      </c>
      <c r="H14" s="229"/>
      <c r="I14" s="257"/>
      <c r="J14" s="34"/>
      <c r="K14" s="229">
        <v>31</v>
      </c>
      <c r="L14" s="257">
        <v>35</v>
      </c>
      <c r="M14" s="34">
        <f t="shared" si="2"/>
        <v>0.88571428571428568</v>
      </c>
      <c r="N14" s="229">
        <v>47</v>
      </c>
      <c r="O14" s="257">
        <v>51</v>
      </c>
      <c r="P14" s="34">
        <f t="shared" si="3"/>
        <v>0.92156862745098034</v>
      </c>
      <c r="Q14" s="229">
        <v>2321</v>
      </c>
      <c r="R14" s="257">
        <v>2644</v>
      </c>
      <c r="S14" s="34"/>
      <c r="T14" s="229">
        <f t="shared" si="4"/>
        <v>262761</v>
      </c>
      <c r="U14" s="257">
        <f t="shared" si="5"/>
        <v>277384</v>
      </c>
      <c r="V14" s="34">
        <f t="shared" si="6"/>
        <v>0.94728246762610679</v>
      </c>
    </row>
    <row r="15" spans="1:22">
      <c r="A15" s="336">
        <v>2008</v>
      </c>
      <c r="B15" s="229">
        <v>139196</v>
      </c>
      <c r="C15" s="257">
        <v>145194</v>
      </c>
      <c r="D15" s="34">
        <f t="shared" si="0"/>
        <v>0.95868975302009729</v>
      </c>
      <c r="E15" s="229">
        <v>118488</v>
      </c>
      <c r="F15" s="257">
        <v>123664</v>
      </c>
      <c r="G15" s="34">
        <f t="shared" si="1"/>
        <v>0.95814465001940741</v>
      </c>
      <c r="H15" s="229">
        <v>9392</v>
      </c>
      <c r="I15" s="257">
        <v>10260</v>
      </c>
      <c r="J15" s="34"/>
      <c r="K15" s="229">
        <v>27</v>
      </c>
      <c r="L15" s="257">
        <v>29</v>
      </c>
      <c r="M15" s="34">
        <f t="shared" si="2"/>
        <v>0.93103448275862066</v>
      </c>
      <c r="N15" s="229">
        <v>68</v>
      </c>
      <c r="O15" s="257">
        <v>69</v>
      </c>
      <c r="P15" s="34">
        <f t="shared" si="3"/>
        <v>0.98550724637681164</v>
      </c>
      <c r="Q15" s="229">
        <v>2707</v>
      </c>
      <c r="R15" s="257">
        <v>3059</v>
      </c>
      <c r="S15" s="34">
        <f t="shared" ref="S15:S23" si="7">IF(R15=0, "NA", Q15/R15)</f>
        <v>0.88492971559333111</v>
      </c>
      <c r="T15" s="229">
        <f t="shared" si="4"/>
        <v>269878</v>
      </c>
      <c r="U15" s="257">
        <f t="shared" si="5"/>
        <v>282275</v>
      </c>
      <c r="V15" s="34">
        <f t="shared" si="6"/>
        <v>0.95608183508989464</v>
      </c>
    </row>
    <row r="16" spans="1:22">
      <c r="A16" s="336">
        <v>2009</v>
      </c>
      <c r="B16" s="229">
        <v>123740</v>
      </c>
      <c r="C16" s="257">
        <v>128195</v>
      </c>
      <c r="D16" s="34">
        <f t="shared" si="0"/>
        <v>0.96524825461211439</v>
      </c>
      <c r="E16" s="229">
        <v>78994</v>
      </c>
      <c r="F16" s="257">
        <v>81774</v>
      </c>
      <c r="G16" s="34">
        <f t="shared" si="1"/>
        <v>0.96600386430894902</v>
      </c>
      <c r="H16" s="229">
        <v>6153</v>
      </c>
      <c r="I16" s="257">
        <v>6728</v>
      </c>
      <c r="J16" s="34">
        <f t="shared" ref="J16:J23" si="8">IF(I16=0, "NA", H16/I16)</f>
        <v>0.91453626634958385</v>
      </c>
      <c r="K16" s="229">
        <v>855</v>
      </c>
      <c r="L16" s="257">
        <v>946</v>
      </c>
      <c r="M16" s="34">
        <f t="shared" si="2"/>
        <v>0.90380549682875266</v>
      </c>
      <c r="N16" s="229">
        <v>174</v>
      </c>
      <c r="O16" s="257">
        <v>198</v>
      </c>
      <c r="P16" s="34">
        <f t="shared" si="3"/>
        <v>0.87878787878787878</v>
      </c>
      <c r="Q16" s="229">
        <v>973</v>
      </c>
      <c r="R16" s="257">
        <v>1076</v>
      </c>
      <c r="S16" s="34">
        <f t="shared" si="7"/>
        <v>0.90427509293680297</v>
      </c>
      <c r="T16" s="229">
        <f t="shared" si="4"/>
        <v>210889</v>
      </c>
      <c r="U16" s="257">
        <f t="shared" si="5"/>
        <v>218917</v>
      </c>
      <c r="V16" s="34">
        <f t="shared" si="6"/>
        <v>0.96332856744793693</v>
      </c>
    </row>
    <row r="17" spans="1:29">
      <c r="A17" s="336">
        <v>2010</v>
      </c>
      <c r="B17" s="229">
        <v>142544</v>
      </c>
      <c r="C17" s="257">
        <v>146449</v>
      </c>
      <c r="D17" s="34">
        <f t="shared" si="0"/>
        <v>0.97333542735013556</v>
      </c>
      <c r="E17" s="229">
        <v>112388</v>
      </c>
      <c r="F17" s="257">
        <v>115485</v>
      </c>
      <c r="G17" s="34">
        <f t="shared" si="1"/>
        <v>0.973182664415292</v>
      </c>
      <c r="H17" s="229">
        <v>6083</v>
      </c>
      <c r="I17" s="257">
        <v>6583</v>
      </c>
      <c r="J17" s="34">
        <f t="shared" si="8"/>
        <v>0.92404678717909772</v>
      </c>
      <c r="K17" s="229">
        <v>1780</v>
      </c>
      <c r="L17" s="257">
        <v>2045</v>
      </c>
      <c r="M17" s="34">
        <f t="shared" si="2"/>
        <v>0.8704156479217604</v>
      </c>
      <c r="N17" s="229">
        <v>267</v>
      </c>
      <c r="O17" s="257">
        <v>305</v>
      </c>
      <c r="P17" s="34">
        <f t="shared" si="3"/>
        <v>0.87540983606557377</v>
      </c>
      <c r="Q17" s="229">
        <v>968</v>
      </c>
      <c r="R17" s="257">
        <v>1090</v>
      </c>
      <c r="S17" s="34">
        <f t="shared" si="7"/>
        <v>0.88807339449541289</v>
      </c>
      <c r="T17" s="229">
        <f t="shared" si="4"/>
        <v>264030</v>
      </c>
      <c r="U17" s="257">
        <f t="shared" si="5"/>
        <v>271957</v>
      </c>
      <c r="V17" s="34">
        <f t="shared" si="6"/>
        <v>0.9708520096927088</v>
      </c>
    </row>
    <row r="18" spans="1:29">
      <c r="A18" s="336">
        <v>2011</v>
      </c>
      <c r="B18" s="229">
        <v>133581</v>
      </c>
      <c r="C18" s="257">
        <v>136830</v>
      </c>
      <c r="D18" s="34">
        <f t="shared" si="0"/>
        <v>0.97625520719140535</v>
      </c>
      <c r="E18" s="229">
        <v>140792</v>
      </c>
      <c r="F18" s="257">
        <v>143707</v>
      </c>
      <c r="G18" s="34">
        <f t="shared" si="1"/>
        <v>0.97971567147042249</v>
      </c>
      <c r="H18" s="229">
        <v>9714</v>
      </c>
      <c r="I18" s="257">
        <v>10335</v>
      </c>
      <c r="J18" s="34">
        <f t="shared" si="8"/>
        <v>0.9399129172714078</v>
      </c>
      <c r="K18" s="229">
        <v>1724</v>
      </c>
      <c r="L18" s="257">
        <v>1889</v>
      </c>
      <c r="M18" s="34">
        <f t="shared" si="2"/>
        <v>0.91265219692959243</v>
      </c>
      <c r="N18" s="229">
        <v>487</v>
      </c>
      <c r="O18" s="257">
        <v>539</v>
      </c>
      <c r="P18" s="34">
        <f t="shared" si="3"/>
        <v>0.90352504638218922</v>
      </c>
      <c r="Q18" s="229">
        <v>2596</v>
      </c>
      <c r="R18" s="257">
        <v>3126</v>
      </c>
      <c r="S18" s="34">
        <f t="shared" si="7"/>
        <v>0.83045425463851563</v>
      </c>
      <c r="T18" s="229">
        <f t="shared" si="4"/>
        <v>288894</v>
      </c>
      <c r="U18" s="257">
        <f t="shared" si="5"/>
        <v>296426</v>
      </c>
      <c r="V18" s="34">
        <f t="shared" si="6"/>
        <v>0.97459062295480159</v>
      </c>
    </row>
    <row r="19" spans="1:29">
      <c r="A19" s="336">
        <v>2012</v>
      </c>
      <c r="B19" s="229">
        <v>161490</v>
      </c>
      <c r="C19" s="257">
        <v>165300</v>
      </c>
      <c r="D19" s="34">
        <f t="shared" si="0"/>
        <v>0.97695099818511799</v>
      </c>
      <c r="E19" s="229">
        <v>132981</v>
      </c>
      <c r="F19" s="257">
        <v>135584</v>
      </c>
      <c r="G19" s="34">
        <f t="shared" si="1"/>
        <v>0.98080156950672648</v>
      </c>
      <c r="H19" s="229">
        <v>9992</v>
      </c>
      <c r="I19" s="257">
        <v>10395</v>
      </c>
      <c r="J19" s="34">
        <f t="shared" si="8"/>
        <v>0.96123136123136121</v>
      </c>
      <c r="K19" s="229">
        <v>2289</v>
      </c>
      <c r="L19" s="257">
        <v>2473</v>
      </c>
      <c r="M19" s="34">
        <f t="shared" si="2"/>
        <v>0.92559644156894461</v>
      </c>
      <c r="N19" s="229">
        <v>738</v>
      </c>
      <c r="O19" s="257">
        <v>834</v>
      </c>
      <c r="P19" s="34">
        <f t="shared" si="3"/>
        <v>0.8848920863309353</v>
      </c>
      <c r="Q19" s="229">
        <v>2176</v>
      </c>
      <c r="R19" s="257">
        <v>2519</v>
      </c>
      <c r="S19" s="34">
        <f t="shared" si="7"/>
        <v>0.86383485510123059</v>
      </c>
      <c r="T19" s="229">
        <f t="shared" si="4"/>
        <v>309666</v>
      </c>
      <c r="U19" s="257">
        <f t="shared" si="5"/>
        <v>317105</v>
      </c>
      <c r="V19" s="34">
        <f t="shared" si="6"/>
        <v>0.97654089339493233</v>
      </c>
    </row>
    <row r="20" spans="1:29">
      <c r="A20" s="336">
        <v>2013</v>
      </c>
      <c r="B20" s="229">
        <v>169294</v>
      </c>
      <c r="C20" s="257">
        <v>172276</v>
      </c>
      <c r="D20" s="34">
        <f t="shared" si="0"/>
        <v>0.98269056630058738</v>
      </c>
      <c r="E20" s="229">
        <v>143232</v>
      </c>
      <c r="F20" s="257">
        <v>145022</v>
      </c>
      <c r="G20" s="34">
        <f t="shared" si="1"/>
        <v>0.98765704513797903</v>
      </c>
      <c r="H20" s="229">
        <v>9192</v>
      </c>
      <c r="I20" s="257">
        <v>9472</v>
      </c>
      <c r="J20" s="34">
        <f t="shared" si="8"/>
        <v>0.97043918918918914</v>
      </c>
      <c r="K20" s="229">
        <v>2340</v>
      </c>
      <c r="L20" s="257">
        <v>2475</v>
      </c>
      <c r="M20" s="34">
        <f t="shared" si="2"/>
        <v>0.94545454545454544</v>
      </c>
      <c r="N20" s="229">
        <v>540</v>
      </c>
      <c r="O20" s="257">
        <v>572</v>
      </c>
      <c r="P20" s="34">
        <f t="shared" si="3"/>
        <v>0.94405594405594406</v>
      </c>
      <c r="Q20" s="229">
        <v>1749</v>
      </c>
      <c r="R20" s="257">
        <v>1955</v>
      </c>
      <c r="S20" s="34">
        <f t="shared" si="7"/>
        <v>0.89462915601023019</v>
      </c>
      <c r="T20" s="229">
        <f t="shared" si="4"/>
        <v>326347</v>
      </c>
      <c r="U20" s="257">
        <f t="shared" si="5"/>
        <v>331772</v>
      </c>
      <c r="V20" s="34">
        <f t="shared" si="6"/>
        <v>0.98364840914845131</v>
      </c>
    </row>
    <row r="21" spans="1:29">
      <c r="A21" s="336">
        <v>2014</v>
      </c>
      <c r="B21" s="229">
        <v>144681</v>
      </c>
      <c r="C21" s="257">
        <v>146622</v>
      </c>
      <c r="D21" s="34">
        <f t="shared" si="0"/>
        <v>0.98676187748086919</v>
      </c>
      <c r="E21" s="229">
        <v>163069</v>
      </c>
      <c r="F21" s="257">
        <v>164630</v>
      </c>
      <c r="G21" s="34">
        <f t="shared" si="1"/>
        <v>0.99051813156775803</v>
      </c>
      <c r="H21" s="229">
        <v>9356</v>
      </c>
      <c r="I21" s="257">
        <v>9605</v>
      </c>
      <c r="J21" s="34">
        <f t="shared" si="8"/>
        <v>0.97407600208224887</v>
      </c>
      <c r="K21" s="229">
        <v>2771</v>
      </c>
      <c r="L21" s="257">
        <v>2883</v>
      </c>
      <c r="M21" s="34">
        <f t="shared" si="2"/>
        <v>0.96115157821713493</v>
      </c>
      <c r="N21" s="229">
        <v>1222</v>
      </c>
      <c r="O21" s="257">
        <v>1341</v>
      </c>
      <c r="P21" s="34">
        <f t="shared" si="3"/>
        <v>0.91126025354213269</v>
      </c>
      <c r="Q21" s="229">
        <v>1534</v>
      </c>
      <c r="R21" s="257">
        <v>1700</v>
      </c>
      <c r="S21" s="34">
        <f t="shared" si="7"/>
        <v>0.90235294117647058</v>
      </c>
      <c r="T21" s="229">
        <f t="shared" si="4"/>
        <v>322633</v>
      </c>
      <c r="U21" s="257">
        <f t="shared" si="5"/>
        <v>326781</v>
      </c>
      <c r="V21" s="34">
        <f t="shared" si="6"/>
        <v>0.98730648354708506</v>
      </c>
    </row>
    <row r="22" spans="1:29">
      <c r="A22" s="336">
        <v>2015</v>
      </c>
      <c r="B22" s="229">
        <v>31083</v>
      </c>
      <c r="C22" s="257">
        <v>31816</v>
      </c>
      <c r="D22" s="34">
        <f t="shared" si="0"/>
        <v>0.97696127734473226</v>
      </c>
      <c r="E22" s="229">
        <v>39916</v>
      </c>
      <c r="F22" s="257">
        <v>40434</v>
      </c>
      <c r="G22" s="34">
        <f t="shared" si="1"/>
        <v>0.98718899935697679</v>
      </c>
      <c r="H22" s="229">
        <v>3034</v>
      </c>
      <c r="I22" s="257">
        <v>3158</v>
      </c>
      <c r="J22" s="34">
        <f t="shared" si="8"/>
        <v>0.96073464217859406</v>
      </c>
      <c r="K22" s="229">
        <v>245</v>
      </c>
      <c r="L22" s="257">
        <v>258</v>
      </c>
      <c r="M22" s="34">
        <f t="shared" si="2"/>
        <v>0.94961240310077522</v>
      </c>
      <c r="N22" s="229">
        <v>337</v>
      </c>
      <c r="O22" s="257">
        <v>355</v>
      </c>
      <c r="P22" s="34">
        <f t="shared" si="3"/>
        <v>0.94929577464788728</v>
      </c>
      <c r="Q22" s="229">
        <v>894</v>
      </c>
      <c r="R22" s="257">
        <v>950</v>
      </c>
      <c r="S22" s="34">
        <f t="shared" si="7"/>
        <v>0.94105263157894736</v>
      </c>
      <c r="T22" s="229">
        <f t="shared" si="4"/>
        <v>75509</v>
      </c>
      <c r="U22" s="257">
        <f t="shared" si="5"/>
        <v>76971</v>
      </c>
      <c r="V22" s="34">
        <f t="shared" si="6"/>
        <v>0.98100583336581315</v>
      </c>
    </row>
    <row r="23" spans="1:29" ht="13.5" thickBot="1">
      <c r="A23" s="478">
        <v>2016</v>
      </c>
      <c r="B23" s="286">
        <v>258</v>
      </c>
      <c r="C23" s="295">
        <v>290</v>
      </c>
      <c r="D23" s="170">
        <f t="shared" si="0"/>
        <v>0.8896551724137931</v>
      </c>
      <c r="E23" s="286">
        <v>286</v>
      </c>
      <c r="F23" s="295">
        <v>327</v>
      </c>
      <c r="G23" s="170">
        <f t="shared" si="1"/>
        <v>0.87461773700305812</v>
      </c>
      <c r="H23" s="286">
        <v>13</v>
      </c>
      <c r="I23" s="295">
        <v>21</v>
      </c>
      <c r="J23" s="170">
        <f t="shared" si="8"/>
        <v>0.61904761904761907</v>
      </c>
      <c r="K23" s="286">
        <v>2</v>
      </c>
      <c r="L23" s="295">
        <v>3</v>
      </c>
      <c r="M23" s="170">
        <f t="shared" si="2"/>
        <v>0.66666666666666663</v>
      </c>
      <c r="N23" s="286">
        <v>3</v>
      </c>
      <c r="O23" s="295">
        <v>3</v>
      </c>
      <c r="P23" s="170">
        <f t="shared" si="3"/>
        <v>1</v>
      </c>
      <c r="Q23" s="286">
        <v>2</v>
      </c>
      <c r="R23" s="295">
        <v>3</v>
      </c>
      <c r="S23" s="170">
        <f t="shared" si="7"/>
        <v>0.66666666666666663</v>
      </c>
      <c r="T23" s="286">
        <f t="shared" si="4"/>
        <v>564</v>
      </c>
      <c r="U23" s="295">
        <f t="shared" si="5"/>
        <v>647</v>
      </c>
      <c r="V23" s="170">
        <f t="shared" si="6"/>
        <v>0.87171561051004631</v>
      </c>
    </row>
    <row r="24" spans="1:29" ht="13.5" thickBot="1">
      <c r="A24" s="285" t="s">
        <v>7</v>
      </c>
      <c r="B24" s="115">
        <f>SUM(B8:B23)</f>
        <v>1834728</v>
      </c>
      <c r="C24" s="169">
        <f>SUM(C8:C23)</f>
        <v>1951712</v>
      </c>
      <c r="D24" s="42">
        <f>B24/C24</f>
        <v>0.94006082864684959</v>
      </c>
      <c r="E24" s="115">
        <f>SUM(E8:E23)</f>
        <v>1566007</v>
      </c>
      <c r="F24" s="169">
        <f>SUM(F8:F23)</f>
        <v>1657631</v>
      </c>
      <c r="G24" s="42">
        <f>E24/F24</f>
        <v>0.94472593719591391</v>
      </c>
      <c r="H24" s="115">
        <f>SUM(H8:H23)</f>
        <v>62929</v>
      </c>
      <c r="I24" s="169">
        <f>SUM(I8:I23)</f>
        <v>66557</v>
      </c>
      <c r="J24" s="42">
        <f>H24/I24</f>
        <v>0.94549033159547458</v>
      </c>
      <c r="K24" s="115">
        <f>SUM(K8:K23)</f>
        <v>13653</v>
      </c>
      <c r="L24" s="169">
        <f>SUM(L8:L23)</f>
        <v>14772</v>
      </c>
      <c r="M24" s="42">
        <f>K24/L24</f>
        <v>0.92424857839155161</v>
      </c>
      <c r="N24" s="115">
        <f>SUM(N8:N23)</f>
        <v>3953</v>
      </c>
      <c r="O24" s="169">
        <f>SUM(O8:O23)</f>
        <v>4349</v>
      </c>
      <c r="P24" s="42">
        <f>N24/O24</f>
        <v>0.90894458496206021</v>
      </c>
      <c r="Q24" s="115">
        <f>SUM(Q8:Q23)</f>
        <v>15920</v>
      </c>
      <c r="R24" s="169">
        <f>SUM(R8:R23)</f>
        <v>18122</v>
      </c>
      <c r="S24" s="42">
        <f>Q24/R24</f>
        <v>0.87849023286612959</v>
      </c>
      <c r="T24" s="115">
        <f>SUM(T8:T23)</f>
        <v>3497190</v>
      </c>
      <c r="U24" s="169">
        <f>SUM(U8:U23)</f>
        <v>3713143</v>
      </c>
      <c r="V24" s="42">
        <f>T24/U24</f>
        <v>0.94184091482606513</v>
      </c>
    </row>
    <row r="25" spans="1:29" s="237" customFormat="1">
      <c r="A25" s="222"/>
      <c r="B25" s="250"/>
      <c r="C25" s="250"/>
      <c r="D25" s="255"/>
      <c r="E25" s="250"/>
      <c r="F25" s="250"/>
      <c r="G25" s="255"/>
      <c r="H25" s="250"/>
      <c r="I25" s="250"/>
      <c r="J25" s="255"/>
      <c r="K25" s="250"/>
      <c r="L25" s="250"/>
      <c r="M25" s="255"/>
      <c r="N25" s="250"/>
      <c r="O25" s="250"/>
      <c r="P25" s="255"/>
      <c r="Q25" s="250"/>
      <c r="R25" s="250"/>
      <c r="S25" s="255"/>
      <c r="T25" s="250"/>
      <c r="U25" s="250"/>
      <c r="V25" s="255"/>
      <c r="W25" s="250"/>
      <c r="X25" s="250"/>
    </row>
    <row r="26" spans="1:29">
      <c r="Q26" s="237"/>
      <c r="R26" s="237"/>
      <c r="S26" s="237"/>
      <c r="T26" s="237"/>
      <c r="U26" s="407"/>
      <c r="V26" s="237"/>
      <c r="W26" s="237"/>
      <c r="X26" s="237"/>
      <c r="Y26" s="237"/>
    </row>
    <row r="27" spans="1:29">
      <c r="Q27" s="237"/>
      <c r="R27" s="237"/>
      <c r="S27" s="237"/>
      <c r="T27" s="237"/>
      <c r="U27" s="237"/>
      <c r="V27" s="237"/>
      <c r="W27" s="237"/>
      <c r="X27" s="237"/>
      <c r="Y27" s="237"/>
    </row>
    <row r="28" spans="1:29" ht="13.5" customHeight="1">
      <c r="P28" s="221"/>
      <c r="Q28" s="222"/>
      <c r="R28" s="413"/>
      <c r="S28" s="222"/>
      <c r="T28" s="222"/>
      <c r="U28" s="222"/>
      <c r="V28" s="222"/>
      <c r="W28" s="222"/>
      <c r="X28" s="238"/>
      <c r="Y28" s="222"/>
      <c r="Z28" s="221"/>
    </row>
    <row r="29" spans="1:29">
      <c r="P29" s="221"/>
      <c r="Q29" s="414"/>
      <c r="R29" s="414"/>
      <c r="S29" s="414"/>
      <c r="T29" s="414"/>
      <c r="U29" s="414"/>
      <c r="V29" s="414"/>
      <c r="W29" s="414"/>
      <c r="X29" s="414"/>
      <c r="Y29" s="222"/>
      <c r="Z29" s="221"/>
    </row>
    <row r="30" spans="1:29">
      <c r="P30" s="221"/>
      <c r="Q30" s="415"/>
      <c r="R30" s="415"/>
      <c r="S30" s="415"/>
      <c r="T30" s="416"/>
      <c r="U30" s="415"/>
      <c r="V30" s="415"/>
      <c r="W30" s="416"/>
      <c r="X30" s="416"/>
      <c r="Y30" s="222"/>
      <c r="Z30" s="222"/>
      <c r="AA30" s="237"/>
      <c r="AB30" s="237"/>
      <c r="AC30" s="237"/>
    </row>
    <row r="31" spans="1:29">
      <c r="P31" s="221"/>
      <c r="Q31" s="415"/>
      <c r="R31" s="415"/>
      <c r="S31" s="415"/>
      <c r="T31" s="416"/>
      <c r="U31" s="415"/>
      <c r="V31" s="416"/>
      <c r="W31" s="416"/>
      <c r="X31" s="416"/>
      <c r="Y31" s="222"/>
      <c r="Z31" s="222"/>
      <c r="AA31" s="237"/>
      <c r="AB31" s="237"/>
      <c r="AC31" s="237"/>
    </row>
    <row r="32" spans="1:29">
      <c r="P32" s="221"/>
      <c r="Q32" s="415"/>
      <c r="R32" s="415"/>
      <c r="S32" s="415"/>
      <c r="T32" s="416"/>
      <c r="U32" s="415"/>
      <c r="V32" s="415"/>
      <c r="W32" s="416"/>
      <c r="X32" s="416"/>
      <c r="Y32" s="222"/>
      <c r="Z32" s="222"/>
      <c r="AA32" s="237"/>
      <c r="AB32" s="237"/>
      <c r="AC32" s="237"/>
    </row>
    <row r="33" spans="16:29">
      <c r="P33" s="221"/>
      <c r="Q33" s="415"/>
      <c r="R33" s="415"/>
      <c r="S33" s="415"/>
      <c r="T33" s="416"/>
      <c r="U33" s="415"/>
      <c r="V33" s="415"/>
      <c r="W33" s="416"/>
      <c r="X33" s="416"/>
      <c r="Y33" s="351"/>
      <c r="Z33" s="351"/>
      <c r="AA33" s="351"/>
      <c r="AB33" s="237"/>
      <c r="AC33" s="237"/>
    </row>
    <row r="34" spans="16:29">
      <c r="P34" s="221"/>
      <c r="Q34" s="415"/>
      <c r="R34" s="415"/>
      <c r="S34" s="415"/>
      <c r="T34" s="416"/>
      <c r="U34" s="415"/>
      <c r="V34" s="415"/>
      <c r="W34" s="416"/>
      <c r="X34" s="416"/>
      <c r="Y34" s="391"/>
      <c r="Z34" s="392"/>
      <c r="AA34" s="353"/>
      <c r="AB34" s="237"/>
      <c r="AC34" s="237"/>
    </row>
    <row r="35" spans="16:29">
      <c r="P35" s="221"/>
      <c r="Q35" s="415"/>
      <c r="R35" s="415"/>
      <c r="S35" s="415"/>
      <c r="T35" s="416"/>
      <c r="U35" s="415"/>
      <c r="V35" s="415"/>
      <c r="W35" s="416"/>
      <c r="X35" s="416"/>
      <c r="Y35" s="391"/>
      <c r="Z35" s="392"/>
      <c r="AA35" s="353"/>
      <c r="AB35" s="237"/>
      <c r="AC35" s="237"/>
    </row>
    <row r="36" spans="16:29">
      <c r="P36" s="221"/>
      <c r="Q36" s="415"/>
      <c r="R36" s="415"/>
      <c r="S36" s="415"/>
      <c r="T36" s="416"/>
      <c r="U36" s="415"/>
      <c r="V36" s="415"/>
      <c r="W36" s="416"/>
      <c r="X36" s="416"/>
      <c r="Y36" s="391"/>
      <c r="Z36" s="392"/>
      <c r="AA36" s="353"/>
      <c r="AB36" s="237"/>
      <c r="AC36" s="237"/>
    </row>
    <row r="37" spans="16:29">
      <c r="P37" s="221"/>
      <c r="Q37" s="415"/>
      <c r="R37" s="415"/>
      <c r="S37" s="415"/>
      <c r="T37" s="416"/>
      <c r="U37" s="415"/>
      <c r="V37" s="415"/>
      <c r="W37" s="415"/>
      <c r="X37" s="416"/>
      <c r="Y37" s="391"/>
      <c r="Z37" s="392"/>
      <c r="AA37" s="353"/>
      <c r="AB37" s="237"/>
      <c r="AC37" s="237"/>
    </row>
    <row r="38" spans="16:29">
      <c r="P38" s="221"/>
      <c r="Q38" s="415"/>
      <c r="R38" s="415"/>
      <c r="S38" s="415"/>
      <c r="T38" s="415"/>
      <c r="U38" s="415"/>
      <c r="V38" s="415"/>
      <c r="W38" s="415"/>
      <c r="X38" s="416"/>
      <c r="Y38" s="391"/>
      <c r="Z38" s="392"/>
      <c r="AA38" s="353"/>
      <c r="AB38" s="237"/>
      <c r="AC38" s="237"/>
    </row>
    <row r="39" spans="16:29">
      <c r="P39" s="221"/>
      <c r="Q39" s="415"/>
      <c r="R39" s="415"/>
      <c r="S39" s="415"/>
      <c r="T39" s="415"/>
      <c r="U39" s="415"/>
      <c r="V39" s="415"/>
      <c r="W39" s="415"/>
      <c r="X39" s="416"/>
      <c r="Y39" s="391"/>
      <c r="Z39" s="392"/>
      <c r="AA39" s="353"/>
      <c r="AB39" s="237"/>
      <c r="AC39" s="237"/>
    </row>
    <row r="40" spans="16:29">
      <c r="P40" s="221"/>
      <c r="Q40" s="415"/>
      <c r="R40" s="415"/>
      <c r="S40" s="415"/>
      <c r="T40" s="415"/>
      <c r="U40" s="415"/>
      <c r="V40" s="415"/>
      <c r="W40" s="415"/>
      <c r="X40" s="416"/>
      <c r="Y40" s="391"/>
      <c r="Z40" s="392"/>
      <c r="AA40" s="353"/>
      <c r="AB40" s="237"/>
      <c r="AC40" s="237"/>
    </row>
    <row r="41" spans="16:29">
      <c r="P41" s="221"/>
      <c r="Q41" s="415"/>
      <c r="R41" s="415"/>
      <c r="S41" s="415"/>
      <c r="T41" s="415"/>
      <c r="U41" s="415"/>
      <c r="V41" s="415"/>
      <c r="W41" s="415"/>
      <c r="X41" s="416"/>
      <c r="Y41" s="391"/>
      <c r="Z41" s="392"/>
      <c r="AA41" s="353"/>
      <c r="AB41" s="237"/>
      <c r="AC41" s="237"/>
    </row>
    <row r="42" spans="16:29">
      <c r="P42" s="221"/>
      <c r="Q42" s="415"/>
      <c r="R42" s="415"/>
      <c r="S42" s="415"/>
      <c r="T42" s="415"/>
      <c r="U42" s="415"/>
      <c r="V42" s="415"/>
      <c r="W42" s="415"/>
      <c r="X42" s="416"/>
      <c r="Y42" s="391"/>
      <c r="Z42" s="391"/>
      <c r="AA42" s="352"/>
      <c r="AB42" s="237"/>
      <c r="AC42" s="237"/>
    </row>
    <row r="43" spans="16:29">
      <c r="P43" s="221"/>
      <c r="Q43" s="415"/>
      <c r="R43" s="415"/>
      <c r="S43" s="415"/>
      <c r="T43" s="415"/>
      <c r="U43" s="415"/>
      <c r="V43" s="415"/>
      <c r="W43" s="415"/>
      <c r="X43" s="416"/>
      <c r="Y43" s="391"/>
      <c r="Z43" s="391"/>
      <c r="AA43" s="352"/>
      <c r="AB43" s="237"/>
      <c r="AC43" s="237"/>
    </row>
    <row r="44" spans="16:29">
      <c r="P44" s="221"/>
      <c r="Q44" s="415"/>
      <c r="R44" s="415"/>
      <c r="S44" s="415"/>
      <c r="T44" s="415"/>
      <c r="U44" s="415"/>
      <c r="V44" s="415"/>
      <c r="W44" s="415"/>
      <c r="X44" s="416"/>
      <c r="Y44" s="391"/>
      <c r="Z44" s="391"/>
      <c r="AA44" s="352"/>
      <c r="AB44" s="237"/>
      <c r="AC44" s="237"/>
    </row>
    <row r="45" spans="16:29">
      <c r="P45" s="221"/>
      <c r="Q45" s="415"/>
      <c r="R45" s="415"/>
      <c r="S45" s="415"/>
      <c r="T45" s="415"/>
      <c r="U45" s="415"/>
      <c r="V45" s="415"/>
      <c r="W45" s="415"/>
      <c r="X45" s="416"/>
      <c r="Y45" s="391"/>
      <c r="Z45" s="391"/>
      <c r="AA45" s="352"/>
      <c r="AB45" s="237"/>
      <c r="AC45" s="237"/>
    </row>
    <row r="46" spans="16:29">
      <c r="P46" s="221"/>
      <c r="Q46" s="222"/>
      <c r="R46" s="222"/>
      <c r="S46" s="222"/>
      <c r="T46" s="391"/>
      <c r="U46" s="391"/>
      <c r="V46" s="391"/>
      <c r="W46" s="391"/>
      <c r="X46" s="391"/>
      <c r="Y46" s="391"/>
      <c r="Z46" s="391"/>
      <c r="AA46" s="352"/>
      <c r="AB46" s="237"/>
      <c r="AC46" s="237"/>
    </row>
    <row r="47" spans="16:29">
      <c r="P47" s="221"/>
      <c r="Q47" s="222"/>
      <c r="R47" s="413"/>
      <c r="S47" s="222"/>
      <c r="T47" s="391"/>
      <c r="U47" s="391"/>
      <c r="V47" s="391"/>
      <c r="W47" s="391"/>
      <c r="X47" s="391"/>
      <c r="Y47" s="391"/>
      <c r="Z47" s="391"/>
      <c r="AA47" s="352"/>
      <c r="AB47" s="237"/>
      <c r="AC47" s="237"/>
    </row>
    <row r="48" spans="16:29">
      <c r="P48" s="221"/>
      <c r="Q48" s="414"/>
      <c r="R48" s="414"/>
      <c r="S48" s="414"/>
      <c r="T48" s="414"/>
      <c r="U48" s="414"/>
      <c r="V48" s="414"/>
      <c r="W48" s="414"/>
      <c r="X48" s="414"/>
      <c r="Y48" s="391"/>
      <c r="Z48" s="391"/>
      <c r="AA48" s="352"/>
      <c r="AB48" s="237"/>
      <c r="AC48" s="237"/>
    </row>
    <row r="49" spans="16:29" ht="13.5" customHeight="1">
      <c r="P49" s="221"/>
      <c r="Q49" s="415"/>
      <c r="R49" s="415"/>
      <c r="S49" s="415"/>
      <c r="T49" s="416"/>
      <c r="U49" s="415"/>
      <c r="V49" s="415"/>
      <c r="W49" s="416"/>
      <c r="X49" s="416"/>
      <c r="Y49" s="391"/>
      <c r="Z49" s="391"/>
      <c r="AA49" s="352"/>
      <c r="AB49" s="237"/>
      <c r="AC49" s="237"/>
    </row>
    <row r="50" spans="16:29">
      <c r="P50" s="221"/>
      <c r="Q50" s="415"/>
      <c r="R50" s="415"/>
      <c r="S50" s="415"/>
      <c r="T50" s="416"/>
      <c r="U50" s="415"/>
      <c r="V50" s="415"/>
      <c r="W50" s="416"/>
      <c r="X50" s="416"/>
      <c r="Y50" s="391"/>
      <c r="Z50" s="392"/>
      <c r="AA50" s="353"/>
      <c r="AB50" s="237"/>
      <c r="AC50" s="237"/>
    </row>
    <row r="51" spans="16:29">
      <c r="P51" s="221"/>
      <c r="Q51" s="415"/>
      <c r="R51" s="415"/>
      <c r="S51" s="415"/>
      <c r="T51" s="416"/>
      <c r="U51" s="415"/>
      <c r="V51" s="415"/>
      <c r="W51" s="416"/>
      <c r="X51" s="416"/>
      <c r="Y51" s="222"/>
      <c r="Z51" s="222"/>
      <c r="AA51" s="237"/>
      <c r="AB51" s="237"/>
      <c r="AC51" s="237"/>
    </row>
    <row r="52" spans="16:29">
      <c r="P52" s="221"/>
      <c r="Q52" s="415"/>
      <c r="R52" s="415"/>
      <c r="S52" s="415"/>
      <c r="T52" s="416"/>
      <c r="U52" s="415"/>
      <c r="V52" s="415"/>
      <c r="W52" s="416"/>
      <c r="X52" s="416"/>
      <c r="Y52" s="222"/>
      <c r="Z52" s="222"/>
      <c r="AA52" s="237"/>
      <c r="AB52" s="237"/>
      <c r="AC52" s="237"/>
    </row>
    <row r="53" spans="16:29">
      <c r="P53" s="221"/>
      <c r="Q53" s="415"/>
      <c r="R53" s="415"/>
      <c r="S53" s="415"/>
      <c r="T53" s="416"/>
      <c r="U53" s="415"/>
      <c r="V53" s="415"/>
      <c r="W53" s="416"/>
      <c r="X53" s="416"/>
      <c r="Y53" s="222"/>
      <c r="Z53" s="222"/>
      <c r="AA53" s="237"/>
      <c r="AB53" s="237"/>
      <c r="AC53" s="237"/>
    </row>
    <row r="54" spans="16:29">
      <c r="P54" s="221"/>
      <c r="Q54" s="415"/>
      <c r="R54" s="415"/>
      <c r="S54" s="415"/>
      <c r="T54" s="416"/>
      <c r="U54" s="415"/>
      <c r="V54" s="415"/>
      <c r="W54" s="416"/>
      <c r="X54" s="416"/>
      <c r="Y54" s="222"/>
      <c r="Z54" s="222"/>
      <c r="AA54" s="237"/>
      <c r="AB54" s="237"/>
      <c r="AC54" s="237"/>
    </row>
    <row r="55" spans="16:29">
      <c r="P55" s="221"/>
      <c r="Q55" s="415"/>
      <c r="R55" s="415"/>
      <c r="S55" s="415"/>
      <c r="T55" s="416"/>
      <c r="U55" s="415"/>
      <c r="V55" s="415"/>
      <c r="W55" s="416"/>
      <c r="X55" s="416"/>
      <c r="Y55" s="370"/>
      <c r="Z55" s="370"/>
      <c r="AA55" s="370"/>
      <c r="AB55" s="237"/>
      <c r="AC55" s="237"/>
    </row>
    <row r="56" spans="16:29">
      <c r="P56" s="221"/>
      <c r="Q56" s="415"/>
      <c r="R56" s="415"/>
      <c r="S56" s="415"/>
      <c r="T56" s="416"/>
      <c r="U56" s="415"/>
      <c r="V56" s="415"/>
      <c r="W56" s="415"/>
      <c r="X56" s="416"/>
      <c r="Y56" s="393"/>
      <c r="Z56" s="394"/>
      <c r="AA56" s="372"/>
      <c r="AB56" s="237"/>
      <c r="AC56" s="237"/>
    </row>
    <row r="57" spans="16:29">
      <c r="P57" s="221"/>
      <c r="Q57" s="415"/>
      <c r="R57" s="415"/>
      <c r="S57" s="415"/>
      <c r="T57" s="415"/>
      <c r="U57" s="415"/>
      <c r="V57" s="415"/>
      <c r="W57" s="415"/>
      <c r="X57" s="416"/>
      <c r="Y57" s="393"/>
      <c r="Z57" s="394"/>
      <c r="AA57" s="372"/>
      <c r="AB57" s="237"/>
      <c r="AC57" s="237"/>
    </row>
    <row r="58" spans="16:29">
      <c r="P58" s="221"/>
      <c r="Q58" s="415"/>
      <c r="R58" s="415"/>
      <c r="S58" s="415"/>
      <c r="T58" s="415"/>
      <c r="U58" s="415"/>
      <c r="V58" s="415"/>
      <c r="W58" s="415"/>
      <c r="X58" s="416"/>
      <c r="Y58" s="393"/>
      <c r="Z58" s="394"/>
      <c r="AA58" s="372"/>
      <c r="AB58" s="237"/>
      <c r="AC58" s="237"/>
    </row>
    <row r="59" spans="16:29">
      <c r="P59" s="221"/>
      <c r="Q59" s="415"/>
      <c r="R59" s="415"/>
      <c r="S59" s="415"/>
      <c r="T59" s="415"/>
      <c r="U59" s="415"/>
      <c r="V59" s="415"/>
      <c r="W59" s="415"/>
      <c r="X59" s="416"/>
      <c r="Y59" s="393"/>
      <c r="Z59" s="394"/>
      <c r="AA59" s="372"/>
      <c r="AB59" s="237"/>
      <c r="AC59" s="237"/>
    </row>
    <row r="60" spans="16:29">
      <c r="P60" s="221"/>
      <c r="Q60" s="415"/>
      <c r="R60" s="415"/>
      <c r="S60" s="415"/>
      <c r="T60" s="415"/>
      <c r="U60" s="415"/>
      <c r="V60" s="415"/>
      <c r="W60" s="415"/>
      <c r="X60" s="416"/>
      <c r="Y60" s="393"/>
      <c r="Z60" s="394"/>
      <c r="AA60" s="372"/>
      <c r="AB60" s="237"/>
      <c r="AC60" s="237"/>
    </row>
    <row r="61" spans="16:29">
      <c r="P61" s="221"/>
      <c r="Q61" s="415"/>
      <c r="R61" s="415"/>
      <c r="S61" s="415"/>
      <c r="T61" s="415"/>
      <c r="U61" s="415"/>
      <c r="V61" s="415"/>
      <c r="W61" s="415"/>
      <c r="X61" s="416"/>
      <c r="Y61" s="393"/>
      <c r="Z61" s="394"/>
      <c r="AA61" s="372"/>
      <c r="AB61" s="237"/>
      <c r="AC61" s="237"/>
    </row>
    <row r="62" spans="16:29">
      <c r="P62" s="221"/>
      <c r="Q62" s="415"/>
      <c r="R62" s="415"/>
      <c r="S62" s="415"/>
      <c r="T62" s="415"/>
      <c r="U62" s="415"/>
      <c r="V62" s="415"/>
      <c r="W62" s="415"/>
      <c r="X62" s="416"/>
      <c r="Y62" s="393"/>
      <c r="Z62" s="394"/>
      <c r="AA62" s="372"/>
      <c r="AB62" s="237"/>
      <c r="AC62" s="237"/>
    </row>
    <row r="63" spans="16:29">
      <c r="P63" s="221"/>
      <c r="Q63" s="415"/>
      <c r="R63" s="415"/>
      <c r="S63" s="415"/>
      <c r="T63" s="415"/>
      <c r="U63" s="415"/>
      <c r="V63" s="415"/>
      <c r="W63" s="415"/>
      <c r="X63" s="416"/>
      <c r="Y63" s="393"/>
      <c r="Z63" s="394"/>
      <c r="AA63" s="372"/>
      <c r="AB63" s="237"/>
      <c r="AC63" s="237"/>
    </row>
    <row r="64" spans="16:29">
      <c r="P64" s="221"/>
      <c r="Q64" s="415"/>
      <c r="R64" s="415"/>
      <c r="S64" s="415"/>
      <c r="T64" s="415"/>
      <c r="U64" s="415"/>
      <c r="V64" s="415"/>
      <c r="W64" s="415"/>
      <c r="X64" s="416"/>
      <c r="Y64" s="391"/>
      <c r="Z64" s="393"/>
      <c r="AA64" s="371"/>
      <c r="AB64" s="237"/>
      <c r="AC64" s="237"/>
    </row>
    <row r="65" spans="17:29">
      <c r="Q65" s="237"/>
      <c r="R65" s="237"/>
      <c r="S65" s="237"/>
      <c r="T65" s="371"/>
      <c r="U65" s="371"/>
      <c r="V65" s="371"/>
      <c r="W65" s="371"/>
      <c r="X65" s="371"/>
      <c r="Y65" s="371"/>
      <c r="Z65" s="371"/>
      <c r="AA65" s="371"/>
      <c r="AB65" s="237"/>
      <c r="AC65" s="237"/>
    </row>
    <row r="66" spans="17:29">
      <c r="Q66" s="237"/>
      <c r="R66" s="237"/>
      <c r="S66" s="237"/>
      <c r="T66" s="371"/>
      <c r="U66" s="371"/>
      <c r="V66" s="371"/>
      <c r="W66" s="371"/>
      <c r="X66" s="371"/>
      <c r="Y66" s="371"/>
      <c r="Z66" s="371"/>
      <c r="AA66" s="371"/>
      <c r="AB66" s="237"/>
      <c r="AC66" s="237"/>
    </row>
    <row r="67" spans="17:29">
      <c r="Q67" s="237"/>
      <c r="R67" s="237"/>
      <c r="S67" s="237"/>
      <c r="T67" s="371"/>
      <c r="U67" s="371"/>
      <c r="V67" s="371"/>
      <c r="W67" s="371"/>
      <c r="X67" s="371"/>
      <c r="Y67" s="371"/>
      <c r="Z67" s="371"/>
      <c r="AA67" s="371"/>
      <c r="AB67" s="237"/>
      <c r="AC67" s="237"/>
    </row>
    <row r="68" spans="17:29">
      <c r="Q68" s="237"/>
      <c r="R68" s="237"/>
      <c r="S68" s="237"/>
      <c r="T68" s="371"/>
      <c r="U68" s="371"/>
      <c r="V68" s="371"/>
      <c r="W68" s="371"/>
      <c r="X68" s="371"/>
      <c r="Y68" s="371"/>
      <c r="Z68" s="371"/>
      <c r="AA68" s="371"/>
      <c r="AB68" s="237"/>
      <c r="AC68" s="237"/>
    </row>
    <row r="69" spans="17:29">
      <c r="Q69" s="237"/>
      <c r="R69" s="237"/>
      <c r="S69" s="237"/>
      <c r="T69" s="371"/>
      <c r="U69" s="371"/>
      <c r="V69" s="371"/>
      <c r="W69" s="371"/>
      <c r="X69" s="371"/>
      <c r="Y69" s="371"/>
      <c r="Z69" s="371"/>
      <c r="AA69" s="371"/>
      <c r="AB69" s="237"/>
      <c r="AC69" s="237"/>
    </row>
    <row r="70" spans="17:29">
      <c r="Q70" s="237"/>
      <c r="R70" s="237"/>
      <c r="S70" s="237"/>
      <c r="T70" s="371"/>
      <c r="U70" s="371"/>
      <c r="V70" s="371"/>
      <c r="W70" s="371"/>
      <c r="X70" s="371"/>
      <c r="Y70" s="371"/>
      <c r="Z70" s="371"/>
      <c r="AA70" s="371"/>
      <c r="AB70" s="237"/>
      <c r="AC70" s="237"/>
    </row>
    <row r="71" spans="17:29">
      <c r="Q71" s="237"/>
      <c r="R71" s="237"/>
      <c r="S71" s="237"/>
      <c r="T71" s="371"/>
      <c r="U71" s="372"/>
      <c r="V71" s="372"/>
      <c r="W71" s="371"/>
      <c r="X71" s="371"/>
      <c r="Y71" s="371"/>
      <c r="Z71" s="371"/>
      <c r="AA71" s="371"/>
      <c r="AB71" s="237"/>
      <c r="AC71" s="237"/>
    </row>
    <row r="72" spans="17:29">
      <c r="Q72" s="237"/>
      <c r="R72" s="237"/>
      <c r="S72" s="237"/>
      <c r="T72" s="371"/>
      <c r="U72" s="372"/>
      <c r="V72" s="372"/>
      <c r="W72" s="372"/>
      <c r="X72" s="372"/>
      <c r="Y72" s="371"/>
      <c r="Z72" s="372"/>
      <c r="AA72" s="372"/>
      <c r="AB72" s="237"/>
      <c r="AC72" s="237"/>
    </row>
    <row r="73" spans="17:29">
      <c r="Q73" s="237"/>
      <c r="R73" s="237"/>
      <c r="S73" s="237"/>
      <c r="T73" s="237"/>
      <c r="U73" s="237"/>
      <c r="V73" s="237"/>
      <c r="W73" s="237"/>
      <c r="X73" s="237"/>
      <c r="Y73" s="237"/>
      <c r="Z73" s="237"/>
      <c r="AA73" s="237"/>
      <c r="AB73" s="237"/>
      <c r="AC73" s="237"/>
    </row>
    <row r="74" spans="17:29">
      <c r="Q74" s="237"/>
      <c r="R74" s="237"/>
      <c r="S74" s="237"/>
      <c r="T74" s="237"/>
      <c r="U74" s="237"/>
      <c r="V74" s="237"/>
      <c r="W74" s="237"/>
      <c r="X74" s="237"/>
      <c r="Y74" s="237"/>
      <c r="Z74" s="237"/>
      <c r="AA74" s="237"/>
      <c r="AB74" s="237"/>
      <c r="AC74" s="237"/>
    </row>
    <row r="75" spans="17:29">
      <c r="Q75" s="237"/>
      <c r="R75" s="237"/>
      <c r="S75" s="237"/>
      <c r="T75" s="237"/>
      <c r="U75" s="237"/>
      <c r="V75" s="237"/>
      <c r="W75" s="237"/>
      <c r="X75" s="237"/>
      <c r="Y75" s="237"/>
      <c r="Z75" s="237"/>
      <c r="AA75" s="237"/>
      <c r="AB75" s="237"/>
      <c r="AC75" s="237"/>
    </row>
    <row r="76" spans="17:29">
      <c r="Q76" s="237"/>
      <c r="R76" s="237"/>
      <c r="S76" s="237"/>
      <c r="T76" s="237"/>
      <c r="U76" s="237"/>
      <c r="V76" s="237"/>
      <c r="W76" s="237"/>
      <c r="X76" s="237"/>
      <c r="Y76" s="237"/>
      <c r="Z76" s="237"/>
      <c r="AA76" s="237"/>
      <c r="AB76" s="237"/>
      <c r="AC76" s="237"/>
    </row>
    <row r="77" spans="17:29">
      <c r="Q77" s="237"/>
      <c r="R77" s="237"/>
      <c r="S77" s="237"/>
      <c r="T77" s="237"/>
      <c r="U77" s="237"/>
      <c r="V77" s="237"/>
      <c r="W77" s="237"/>
      <c r="X77" s="237"/>
      <c r="Y77" s="237"/>
      <c r="Z77" s="237"/>
      <c r="AA77" s="237"/>
      <c r="AB77" s="237"/>
      <c r="AC77" s="237"/>
    </row>
    <row r="78" spans="17:29">
      <c r="T78" s="237"/>
      <c r="U78" s="237"/>
      <c r="V78" s="237"/>
      <c r="W78" s="237"/>
      <c r="X78" s="237"/>
      <c r="Y78" s="237"/>
      <c r="Z78" s="237"/>
      <c r="AA78" s="237"/>
      <c r="AB78" s="237"/>
      <c r="AC78" s="237"/>
    </row>
    <row r="79" spans="17:29">
      <c r="T79" s="237"/>
      <c r="U79" s="237"/>
      <c r="V79" s="237"/>
      <c r="W79" s="237"/>
      <c r="X79" s="237"/>
      <c r="Y79" s="237"/>
      <c r="Z79" s="237"/>
      <c r="AA79" s="237"/>
      <c r="AB79" s="237"/>
      <c r="AC79" s="237"/>
    </row>
    <row r="80" spans="17:29">
      <c r="T80" s="237"/>
      <c r="U80" s="237"/>
      <c r="V80" s="237"/>
      <c r="W80" s="237"/>
      <c r="X80" s="237"/>
      <c r="Y80" s="237"/>
      <c r="Z80" s="237"/>
      <c r="AA80" s="237"/>
      <c r="AB80" s="237"/>
      <c r="AC80" s="237"/>
    </row>
    <row r="81" spans="2:29">
      <c r="B81" s="237"/>
      <c r="C81" s="237"/>
      <c r="D81" s="237"/>
      <c r="E81" s="237"/>
      <c r="F81" s="237"/>
      <c r="G81" s="237"/>
      <c r="H81" s="239"/>
      <c r="I81" s="240"/>
      <c r="J81" s="240"/>
      <c r="T81" s="237"/>
      <c r="U81" s="237"/>
      <c r="V81" s="237"/>
      <c r="W81" s="237"/>
      <c r="X81" s="237"/>
      <c r="Y81" s="237"/>
      <c r="Z81" s="237"/>
      <c r="AA81" s="237"/>
      <c r="AB81" s="237"/>
      <c r="AC81" s="237"/>
    </row>
    <row r="82" spans="2:29">
      <c r="B82" s="237"/>
      <c r="C82" s="237"/>
      <c r="D82" s="237"/>
      <c r="E82" s="237"/>
      <c r="F82" s="237"/>
      <c r="G82" s="237"/>
      <c r="H82" s="239"/>
      <c r="I82" s="240"/>
      <c r="J82" s="240"/>
      <c r="T82" s="237"/>
      <c r="U82" s="237"/>
      <c r="V82" s="237"/>
      <c r="W82" s="237"/>
      <c r="X82" s="237"/>
      <c r="Y82" s="237"/>
      <c r="Z82" s="237"/>
      <c r="AA82" s="237"/>
      <c r="AB82" s="237"/>
      <c r="AC82" s="237"/>
    </row>
    <row r="83" spans="2:29">
      <c r="J83" s="239"/>
      <c r="T83" s="237"/>
      <c r="U83" s="237"/>
      <c r="V83" s="237"/>
      <c r="W83" s="237"/>
      <c r="X83" s="237"/>
      <c r="Y83" s="237"/>
      <c r="Z83" s="237"/>
      <c r="AA83" s="237"/>
      <c r="AB83" s="237"/>
      <c r="AC83" s="237"/>
    </row>
    <row r="84" spans="2:29" ht="10.5" customHeight="1">
      <c r="J84" s="239"/>
      <c r="T84" s="237"/>
      <c r="U84" s="237"/>
      <c r="V84" s="237"/>
      <c r="W84" s="237"/>
      <c r="X84" s="237"/>
      <c r="Y84" s="237"/>
      <c r="Z84" s="237"/>
      <c r="AA84" s="237"/>
      <c r="AB84" s="237"/>
      <c r="AC84" s="237"/>
    </row>
    <row r="85" spans="2:29">
      <c r="J85" s="239"/>
      <c r="T85" s="237"/>
      <c r="U85" s="237"/>
      <c r="V85" s="237"/>
      <c r="W85" s="237"/>
      <c r="X85" s="237"/>
      <c r="Y85" s="237"/>
      <c r="Z85" s="237"/>
      <c r="AA85" s="237"/>
      <c r="AB85" s="237"/>
      <c r="AC85" s="237"/>
    </row>
    <row r="86" spans="2:29">
      <c r="J86" s="240"/>
      <c r="T86" s="237"/>
      <c r="U86" s="237"/>
      <c r="V86" s="237"/>
      <c r="W86" s="237"/>
      <c r="X86" s="237"/>
      <c r="Y86" s="237"/>
      <c r="Z86" s="237"/>
      <c r="AA86" s="237"/>
      <c r="AB86" s="237"/>
      <c r="AC86" s="237"/>
    </row>
    <row r="87" spans="2:29">
      <c r="J87" s="237"/>
      <c r="T87" s="237"/>
      <c r="U87" s="237"/>
      <c r="V87" s="237"/>
      <c r="W87" s="237"/>
      <c r="X87" s="237"/>
      <c r="Y87" s="237"/>
      <c r="Z87" s="237"/>
      <c r="AA87" s="237"/>
      <c r="AB87" s="237"/>
      <c r="AC87" s="237"/>
    </row>
    <row r="88" spans="2:29">
      <c r="J88" s="237"/>
      <c r="T88" s="237"/>
      <c r="U88" s="237"/>
      <c r="V88" s="237"/>
      <c r="W88" s="237"/>
      <c r="X88" s="237"/>
      <c r="Y88" s="237"/>
      <c r="Z88" s="237"/>
      <c r="AA88" s="237"/>
      <c r="AB88" s="237"/>
      <c r="AC88" s="237"/>
    </row>
    <row r="89" spans="2:29">
      <c r="J89" s="238"/>
      <c r="T89" s="237"/>
      <c r="U89" s="237"/>
      <c r="V89" s="237"/>
      <c r="W89" s="237"/>
      <c r="X89" s="237"/>
      <c r="Y89" s="237"/>
      <c r="Z89" s="237"/>
      <c r="AA89" s="237"/>
      <c r="AB89" s="237"/>
      <c r="AC89" s="237"/>
    </row>
    <row r="90" spans="2:29">
      <c r="J90" s="240"/>
      <c r="T90" s="237"/>
      <c r="U90" s="237"/>
      <c r="V90" s="237"/>
      <c r="W90" s="237"/>
      <c r="X90" s="237"/>
      <c r="Y90" s="237"/>
      <c r="Z90" s="237"/>
      <c r="AA90" s="237"/>
      <c r="AB90" s="237"/>
      <c r="AC90" s="237"/>
    </row>
    <row r="91" spans="2:29">
      <c r="J91" s="240"/>
      <c r="T91" s="237"/>
      <c r="U91" s="237"/>
      <c r="V91" s="237"/>
      <c r="W91" s="237"/>
      <c r="X91" s="237"/>
      <c r="Y91" s="237"/>
      <c r="Z91" s="237"/>
      <c r="AA91" s="237"/>
      <c r="AB91" s="237"/>
      <c r="AC91" s="237"/>
    </row>
    <row r="92" spans="2:29">
      <c r="J92" s="240"/>
    </row>
    <row r="93" spans="2:29">
      <c r="J93" s="240"/>
    </row>
    <row r="94" spans="2:29">
      <c r="J94" s="240"/>
    </row>
    <row r="95" spans="2:29">
      <c r="J95" s="240"/>
    </row>
    <row r="96" spans="2:29">
      <c r="J96" s="240"/>
    </row>
    <row r="97" spans="10:10">
      <c r="J97" s="240"/>
    </row>
    <row r="98" spans="10:10">
      <c r="J98" s="240"/>
    </row>
    <row r="99" spans="10:10">
      <c r="J99" s="240"/>
    </row>
    <row r="100" spans="10:10">
      <c r="J100" s="240"/>
    </row>
    <row r="101" spans="10:10">
      <c r="J101" s="239"/>
    </row>
    <row r="102" spans="10:10">
      <c r="J102" s="239"/>
    </row>
  </sheetData>
  <mergeCells count="9">
    <mergeCell ref="T6:V6"/>
    <mergeCell ref="A4:K4"/>
    <mergeCell ref="A6:A7"/>
    <mergeCell ref="B6:D6"/>
    <mergeCell ref="E6:G6"/>
    <mergeCell ref="H6:J6"/>
    <mergeCell ref="N6:P6"/>
    <mergeCell ref="Q6:S6"/>
    <mergeCell ref="K6:M6"/>
  </mergeCells>
  <phoneticPr fontId="0" type="noConversion"/>
  <pageMargins left="0.75" right="0.75" top="1" bottom="1" header="0.5" footer="0.5"/>
  <pageSetup scale="42" orientation="portrait" r:id="rId1"/>
  <headerFooter alignWithMargins="0">
    <oddFooter>&amp;C&amp;14B-&amp;P-4</oddFooter>
  </headerFooter>
  <ignoredErrors>
    <ignoredError sqref="D25:Y25 W24:Y24"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D96"/>
  <sheetViews>
    <sheetView zoomScale="75" zoomScaleNormal="75" workbookViewId="0"/>
  </sheetViews>
  <sheetFormatPr defaultColWidth="11" defaultRowHeight="12.75"/>
  <cols>
    <col min="1" max="1" width="11.28515625" style="37" customWidth="1"/>
    <col min="2" max="2" width="10.7109375" style="37" bestFit="1" customWidth="1"/>
    <col min="3" max="3" width="13" style="37" bestFit="1" customWidth="1"/>
    <col min="4" max="4" width="7.5703125" style="37" bestFit="1" customWidth="1"/>
    <col min="5" max="5" width="9.42578125" style="37" bestFit="1" customWidth="1"/>
    <col min="6" max="6" width="11.7109375" style="37" bestFit="1" customWidth="1"/>
    <col min="7" max="7" width="7.140625" style="37" bestFit="1" customWidth="1"/>
    <col min="8" max="8" width="9.140625" style="37" bestFit="1" customWidth="1"/>
    <col min="9" max="9" width="9.5703125" style="37" bestFit="1" customWidth="1"/>
    <col min="10" max="10" width="7.5703125" style="37" bestFit="1" customWidth="1"/>
    <col min="11" max="11" width="9.140625" style="37" bestFit="1" customWidth="1"/>
    <col min="12" max="12" width="9.5703125" style="37" bestFit="1" customWidth="1"/>
    <col min="13" max="13" width="7.140625" style="37" bestFit="1" customWidth="1"/>
    <col min="14" max="14" width="9.140625" style="37" bestFit="1" customWidth="1"/>
    <col min="15" max="15" width="9.5703125" style="37" bestFit="1" customWidth="1"/>
    <col min="16" max="16" width="10.7109375" style="37" bestFit="1" customWidth="1"/>
    <col min="17" max="17" width="9.140625" style="37" bestFit="1" customWidth="1"/>
    <col min="18" max="18" width="9.5703125" style="37" bestFit="1" customWidth="1"/>
    <col min="19" max="19" width="10.7109375" style="37" bestFit="1" customWidth="1"/>
    <col min="20" max="20" width="10.85546875" style="37" bestFit="1" customWidth="1"/>
    <col min="21" max="21" width="11.5703125" style="37" bestFit="1" customWidth="1"/>
    <col min="22" max="22" width="10.5703125" style="37" bestFit="1" customWidth="1"/>
    <col min="23" max="23" width="7.28515625" style="37" customWidth="1"/>
    <col min="24" max="16384" width="11" style="37"/>
  </cols>
  <sheetData>
    <row r="1" spans="1:22" ht="26.25">
      <c r="A1" s="227" t="s">
        <v>190</v>
      </c>
    </row>
    <row r="2" spans="1:22" ht="18">
      <c r="A2" s="32" t="s">
        <v>261</v>
      </c>
      <c r="B2" s="33"/>
      <c r="C2" s="33"/>
      <c r="D2" s="33"/>
      <c r="E2" s="33"/>
      <c r="F2" s="33"/>
      <c r="G2" s="33"/>
      <c r="H2" s="33"/>
      <c r="I2" s="33"/>
      <c r="J2" s="33"/>
      <c r="K2" s="33"/>
      <c r="L2" s="33"/>
      <c r="M2" s="33"/>
      <c r="N2" s="33"/>
      <c r="O2" s="33"/>
      <c r="P2" s="33"/>
    </row>
    <row r="3" spans="1:22" ht="14.25">
      <c r="A3" s="39"/>
      <c r="B3" s="33"/>
      <c r="C3" s="33"/>
      <c r="D3" s="33"/>
      <c r="E3" s="33"/>
      <c r="F3" s="33"/>
      <c r="G3" s="33"/>
      <c r="H3" s="33"/>
      <c r="I3" s="33"/>
      <c r="J3" s="33"/>
      <c r="K3" s="33"/>
      <c r="L3" s="33"/>
      <c r="M3" s="33"/>
      <c r="N3" s="33"/>
      <c r="O3" s="33"/>
      <c r="P3" s="33"/>
      <c r="T3" s="236"/>
    </row>
    <row r="4" spans="1:22" ht="15" customHeight="1">
      <c r="A4" s="630" t="s">
        <v>284</v>
      </c>
      <c r="B4" s="630"/>
      <c r="C4" s="630"/>
      <c r="D4" s="630"/>
      <c r="E4" s="630"/>
      <c r="F4" s="630"/>
      <c r="G4" s="630"/>
      <c r="H4" s="630"/>
      <c r="I4" s="630"/>
      <c r="J4" s="630"/>
      <c r="K4" s="630"/>
      <c r="L4" s="630"/>
      <c r="M4" s="225"/>
      <c r="N4" s="225"/>
      <c r="O4" s="225"/>
      <c r="P4" s="225"/>
      <c r="Q4" s="225"/>
    </row>
    <row r="5" spans="1:22" ht="15" thickBot="1">
      <c r="A5" s="33"/>
      <c r="B5" s="33"/>
      <c r="C5" s="33"/>
      <c r="D5" s="33"/>
      <c r="E5" s="33"/>
      <c r="F5" s="33"/>
      <c r="G5" s="33"/>
      <c r="H5" s="33"/>
      <c r="I5" s="33"/>
      <c r="J5" s="33"/>
      <c r="K5" s="33"/>
      <c r="L5" s="33"/>
      <c r="M5" s="33"/>
      <c r="N5" s="33"/>
      <c r="O5" s="33"/>
      <c r="P5" s="33"/>
    </row>
    <row r="6" spans="1:22" ht="12.75" customHeight="1" thickBot="1">
      <c r="A6" s="638" t="s">
        <v>8</v>
      </c>
      <c r="B6" s="640" t="s">
        <v>13</v>
      </c>
      <c r="C6" s="636"/>
      <c r="D6" s="637"/>
      <c r="E6" s="635" t="s">
        <v>112</v>
      </c>
      <c r="F6" s="636"/>
      <c r="G6" s="637"/>
      <c r="H6" s="635" t="s">
        <v>114</v>
      </c>
      <c r="I6" s="636"/>
      <c r="J6" s="637"/>
      <c r="K6" s="635" t="s">
        <v>111</v>
      </c>
      <c r="L6" s="636"/>
      <c r="M6" s="637"/>
      <c r="N6" s="635" t="s">
        <v>113</v>
      </c>
      <c r="O6" s="636"/>
      <c r="P6" s="637"/>
      <c r="Q6" s="635" t="s">
        <v>115</v>
      </c>
      <c r="R6" s="636"/>
      <c r="S6" s="637"/>
      <c r="T6" s="635" t="s">
        <v>7</v>
      </c>
      <c r="U6" s="636"/>
      <c r="V6" s="637"/>
    </row>
    <row r="7" spans="1:22" ht="30" customHeight="1" thickBot="1">
      <c r="A7" s="639"/>
      <c r="B7" s="230" t="s">
        <v>9</v>
      </c>
      <c r="C7" s="231" t="s">
        <v>10</v>
      </c>
      <c r="D7" s="232" t="s">
        <v>11</v>
      </c>
      <c r="E7" s="230" t="s">
        <v>9</v>
      </c>
      <c r="F7" s="231" t="s">
        <v>10</v>
      </c>
      <c r="G7" s="232" t="s">
        <v>11</v>
      </c>
      <c r="H7" s="230" t="s">
        <v>9</v>
      </c>
      <c r="I7" s="231" t="s">
        <v>10</v>
      </c>
      <c r="J7" s="232" t="s">
        <v>11</v>
      </c>
      <c r="K7" s="230" t="s">
        <v>9</v>
      </c>
      <c r="L7" s="231" t="s">
        <v>10</v>
      </c>
      <c r="M7" s="232" t="s">
        <v>11</v>
      </c>
      <c r="N7" s="230" t="s">
        <v>9</v>
      </c>
      <c r="O7" s="231" t="s">
        <v>10</v>
      </c>
      <c r="P7" s="232" t="s">
        <v>11</v>
      </c>
      <c r="Q7" s="230" t="s">
        <v>9</v>
      </c>
      <c r="R7" s="231" t="s">
        <v>10</v>
      </c>
      <c r="S7" s="232" t="s">
        <v>11</v>
      </c>
      <c r="T7" s="230" t="s">
        <v>9</v>
      </c>
      <c r="U7" s="231" t="s">
        <v>10</v>
      </c>
      <c r="V7" s="232" t="s">
        <v>11</v>
      </c>
    </row>
    <row r="8" spans="1:22">
      <c r="A8" s="417">
        <v>2001</v>
      </c>
      <c r="B8" s="248">
        <v>17134</v>
      </c>
      <c r="C8" s="262">
        <v>92337</v>
      </c>
      <c r="D8" s="247">
        <f t="shared" ref="D8:D23" si="0">IF(C8=0, "NA", B8/C8)</f>
        <v>0.18555941821804911</v>
      </c>
      <c r="E8" s="248">
        <v>10641</v>
      </c>
      <c r="F8" s="262">
        <v>55876</v>
      </c>
      <c r="G8" s="247">
        <f t="shared" ref="G8:G23" si="1">IF(F8=0, "NA", E8/F8)</f>
        <v>0.190439544706135</v>
      </c>
      <c r="H8" s="248"/>
      <c r="I8" s="262"/>
      <c r="J8" s="247"/>
      <c r="K8" s="248">
        <v>14</v>
      </c>
      <c r="L8" s="262">
        <v>188</v>
      </c>
      <c r="M8" s="247">
        <f t="shared" ref="M8:M23" si="2">IF(L8=0, "NA", K8/L8)</f>
        <v>7.4468085106382975E-2</v>
      </c>
      <c r="N8" s="248"/>
      <c r="O8" s="262"/>
      <c r="P8" s="247"/>
      <c r="Q8" s="248"/>
      <c r="R8" s="262"/>
      <c r="S8" s="247"/>
      <c r="T8" s="248">
        <f t="shared" ref="T8:T23" si="3">SUM(Q8,N8,K8,H8,E8,B8)</f>
        <v>27789</v>
      </c>
      <c r="U8" s="262">
        <f t="shared" ref="U8:U23" si="4">SUM(R8,O8,L8,I8,F8,C8)</f>
        <v>148401</v>
      </c>
      <c r="V8" s="247">
        <f t="shared" ref="V8:V23" si="5">IF(U8=0, "NA", T8/U8)</f>
        <v>0.18725615056502315</v>
      </c>
    </row>
    <row r="9" spans="1:22">
      <c r="A9" s="417">
        <v>2002</v>
      </c>
      <c r="B9" s="229">
        <v>15929</v>
      </c>
      <c r="C9" s="257">
        <v>105915</v>
      </c>
      <c r="D9" s="34">
        <f t="shared" si="0"/>
        <v>0.15039418401548413</v>
      </c>
      <c r="E9" s="229">
        <v>11240</v>
      </c>
      <c r="F9" s="257">
        <v>76989</v>
      </c>
      <c r="G9" s="34">
        <f t="shared" si="1"/>
        <v>0.14599488238579536</v>
      </c>
      <c r="H9" s="229"/>
      <c r="I9" s="257"/>
      <c r="J9" s="34"/>
      <c r="K9" s="229">
        <v>29</v>
      </c>
      <c r="L9" s="257">
        <v>355</v>
      </c>
      <c r="M9" s="34">
        <f t="shared" si="2"/>
        <v>8.1690140845070425E-2</v>
      </c>
      <c r="N9" s="229"/>
      <c r="O9" s="257"/>
      <c r="P9" s="34"/>
      <c r="Q9" s="229"/>
      <c r="R9" s="257"/>
      <c r="S9" s="34"/>
      <c r="T9" s="229">
        <f t="shared" si="3"/>
        <v>27198</v>
      </c>
      <c r="U9" s="257">
        <f t="shared" si="4"/>
        <v>183259</v>
      </c>
      <c r="V9" s="34">
        <f t="shared" si="5"/>
        <v>0.1484129019584304</v>
      </c>
    </row>
    <row r="10" spans="1:22">
      <c r="A10" s="417">
        <v>2003</v>
      </c>
      <c r="B10" s="229">
        <v>14894</v>
      </c>
      <c r="C10" s="257">
        <v>121356</v>
      </c>
      <c r="D10" s="34">
        <f t="shared" si="0"/>
        <v>0.12272981970401134</v>
      </c>
      <c r="E10" s="229">
        <v>11803</v>
      </c>
      <c r="F10" s="257">
        <v>91997</v>
      </c>
      <c r="G10" s="34">
        <f t="shared" si="1"/>
        <v>0.12829766188027872</v>
      </c>
      <c r="H10" s="229"/>
      <c r="I10" s="257"/>
      <c r="J10" s="34"/>
      <c r="K10" s="229">
        <v>45</v>
      </c>
      <c r="L10" s="257">
        <v>435</v>
      </c>
      <c r="M10" s="34">
        <f t="shared" si="2"/>
        <v>0.10344827586206896</v>
      </c>
      <c r="N10" s="229"/>
      <c r="O10" s="257"/>
      <c r="P10" s="34"/>
      <c r="Q10" s="229"/>
      <c r="R10" s="257"/>
      <c r="S10" s="34"/>
      <c r="T10" s="229">
        <f t="shared" si="3"/>
        <v>26742</v>
      </c>
      <c r="U10" s="257">
        <f t="shared" si="4"/>
        <v>213788</v>
      </c>
      <c r="V10" s="34">
        <f t="shared" si="5"/>
        <v>0.12508653432372258</v>
      </c>
    </row>
    <row r="11" spans="1:22">
      <c r="A11" s="417">
        <v>2004</v>
      </c>
      <c r="B11" s="229">
        <v>12864</v>
      </c>
      <c r="C11" s="257">
        <v>126096</v>
      </c>
      <c r="D11" s="34">
        <f t="shared" si="0"/>
        <v>0.10201751046821469</v>
      </c>
      <c r="E11" s="229">
        <v>12134</v>
      </c>
      <c r="F11" s="257">
        <v>119881</v>
      </c>
      <c r="G11" s="34">
        <f t="shared" si="1"/>
        <v>0.10121704023156297</v>
      </c>
      <c r="H11" s="229"/>
      <c r="I11" s="257"/>
      <c r="J11" s="34"/>
      <c r="K11" s="229">
        <v>20</v>
      </c>
      <c r="L11" s="257">
        <v>168</v>
      </c>
      <c r="M11" s="34">
        <f t="shared" si="2"/>
        <v>0.11904761904761904</v>
      </c>
      <c r="N11" s="229">
        <v>0</v>
      </c>
      <c r="O11" s="257">
        <v>5</v>
      </c>
      <c r="P11" s="34">
        <f t="shared" ref="P11:P23" si="6">IF(O11=0, "NA", N11/O11)</f>
        <v>0</v>
      </c>
      <c r="Q11" s="229"/>
      <c r="R11" s="257"/>
      <c r="S11" s="34"/>
      <c r="T11" s="229">
        <f t="shared" si="3"/>
        <v>25018</v>
      </c>
      <c r="U11" s="257">
        <f t="shared" si="4"/>
        <v>246150</v>
      </c>
      <c r="V11" s="34">
        <f t="shared" si="5"/>
        <v>0.1016372130814544</v>
      </c>
    </row>
    <row r="12" spans="1:22">
      <c r="A12" s="417">
        <v>2005</v>
      </c>
      <c r="B12" s="229">
        <v>11500</v>
      </c>
      <c r="C12" s="257">
        <v>140257</v>
      </c>
      <c r="D12" s="34">
        <f t="shared" si="0"/>
        <v>8.1992342628175424E-2</v>
      </c>
      <c r="E12" s="229">
        <v>10640</v>
      </c>
      <c r="F12" s="257">
        <v>123694</v>
      </c>
      <c r="G12" s="34">
        <f t="shared" si="1"/>
        <v>8.6018723624428028E-2</v>
      </c>
      <c r="H12" s="229"/>
      <c r="I12" s="257"/>
      <c r="J12" s="34"/>
      <c r="K12" s="229">
        <v>28</v>
      </c>
      <c r="L12" s="257">
        <v>313</v>
      </c>
      <c r="M12" s="34">
        <f t="shared" si="2"/>
        <v>8.9456869009584661E-2</v>
      </c>
      <c r="N12" s="229">
        <v>9</v>
      </c>
      <c r="O12" s="257">
        <v>36</v>
      </c>
      <c r="P12" s="34">
        <f t="shared" si="6"/>
        <v>0.25</v>
      </c>
      <c r="Q12" s="229"/>
      <c r="R12" s="257"/>
      <c r="S12" s="34"/>
      <c r="T12" s="229">
        <f t="shared" si="3"/>
        <v>22177</v>
      </c>
      <c r="U12" s="257">
        <f t="shared" si="4"/>
        <v>264300</v>
      </c>
      <c r="V12" s="34">
        <f t="shared" si="5"/>
        <v>8.3908437381763151E-2</v>
      </c>
    </row>
    <row r="13" spans="1:22">
      <c r="A13" s="417">
        <v>2006</v>
      </c>
      <c r="B13" s="229">
        <v>9727</v>
      </c>
      <c r="C13" s="257">
        <v>136573</v>
      </c>
      <c r="D13" s="34">
        <f t="shared" si="0"/>
        <v>7.1221983847466197E-2</v>
      </c>
      <c r="E13" s="229">
        <v>8224</v>
      </c>
      <c r="F13" s="257">
        <v>120119</v>
      </c>
      <c r="G13" s="34">
        <f t="shared" si="1"/>
        <v>6.8465438440213452E-2</v>
      </c>
      <c r="H13" s="229"/>
      <c r="I13" s="257"/>
      <c r="J13" s="34"/>
      <c r="K13" s="229">
        <v>11</v>
      </c>
      <c r="L13" s="257">
        <v>277</v>
      </c>
      <c r="M13" s="34">
        <f t="shared" si="2"/>
        <v>3.9711191335740074E-2</v>
      </c>
      <c r="N13" s="229">
        <v>3</v>
      </c>
      <c r="O13" s="257">
        <v>41</v>
      </c>
      <c r="P13" s="34">
        <f t="shared" si="6"/>
        <v>7.3170731707317069E-2</v>
      </c>
      <c r="Q13" s="229"/>
      <c r="R13" s="257"/>
      <c r="S13" s="34"/>
      <c r="T13" s="229">
        <f t="shared" si="3"/>
        <v>17965</v>
      </c>
      <c r="U13" s="257">
        <f t="shared" si="4"/>
        <v>257010</v>
      </c>
      <c r="V13" s="34">
        <f t="shared" si="5"/>
        <v>6.990000389089919E-2</v>
      </c>
    </row>
    <row r="14" spans="1:22">
      <c r="A14" s="417">
        <v>2007</v>
      </c>
      <c r="B14" s="229">
        <v>7831</v>
      </c>
      <c r="C14" s="257">
        <v>156206</v>
      </c>
      <c r="D14" s="34">
        <f t="shared" si="0"/>
        <v>5.0132517316876429E-2</v>
      </c>
      <c r="E14" s="229">
        <v>6461</v>
      </c>
      <c r="F14" s="257">
        <v>118448</v>
      </c>
      <c r="G14" s="34">
        <f t="shared" si="1"/>
        <v>5.4547143050114821E-2</v>
      </c>
      <c r="H14" s="229"/>
      <c r="I14" s="257"/>
      <c r="J14" s="34"/>
      <c r="K14" s="229">
        <v>4</v>
      </c>
      <c r="L14" s="257">
        <v>35</v>
      </c>
      <c r="M14" s="34">
        <f t="shared" si="2"/>
        <v>0.11428571428571428</v>
      </c>
      <c r="N14" s="229">
        <v>4</v>
      </c>
      <c r="O14" s="257">
        <v>51</v>
      </c>
      <c r="P14" s="34">
        <f t="shared" si="6"/>
        <v>7.8431372549019607E-2</v>
      </c>
      <c r="Q14" s="229">
        <v>323</v>
      </c>
      <c r="R14" s="257">
        <v>2644</v>
      </c>
      <c r="S14" s="34">
        <f t="shared" ref="S14:S23" si="7">IF(R14=0, "NA", Q14/R14)</f>
        <v>0.12216338880484115</v>
      </c>
      <c r="T14" s="229">
        <f t="shared" si="3"/>
        <v>14623</v>
      </c>
      <c r="U14" s="257">
        <f t="shared" si="4"/>
        <v>277384</v>
      </c>
      <c r="V14" s="34">
        <f t="shared" si="5"/>
        <v>5.2717532373893233E-2</v>
      </c>
    </row>
    <row r="15" spans="1:22">
      <c r="A15" s="417">
        <v>2008</v>
      </c>
      <c r="B15" s="229">
        <v>5998</v>
      </c>
      <c r="C15" s="257">
        <v>145194</v>
      </c>
      <c r="D15" s="34">
        <f t="shared" si="0"/>
        <v>4.1310246979902751E-2</v>
      </c>
      <c r="E15" s="229">
        <v>5176</v>
      </c>
      <c r="F15" s="257">
        <v>123664</v>
      </c>
      <c r="G15" s="34">
        <f t="shared" si="1"/>
        <v>4.1855349980592572E-2</v>
      </c>
      <c r="H15" s="229">
        <v>868</v>
      </c>
      <c r="I15" s="257">
        <v>10260</v>
      </c>
      <c r="J15" s="34">
        <f t="shared" ref="J15:J23" si="8">IF(I15=0, "NA", H15/I15)</f>
        <v>8.4600389863547759E-2</v>
      </c>
      <c r="K15" s="229">
        <v>2</v>
      </c>
      <c r="L15" s="257">
        <v>29</v>
      </c>
      <c r="M15" s="34">
        <f t="shared" si="2"/>
        <v>6.8965517241379309E-2</v>
      </c>
      <c r="N15" s="229">
        <v>1</v>
      </c>
      <c r="O15" s="257">
        <v>69</v>
      </c>
      <c r="P15" s="34">
        <f t="shared" si="6"/>
        <v>1.4492753623188406E-2</v>
      </c>
      <c r="Q15" s="229">
        <v>352</v>
      </c>
      <c r="R15" s="257">
        <v>3059</v>
      </c>
      <c r="S15" s="34">
        <f t="shared" si="7"/>
        <v>0.11507028440666885</v>
      </c>
      <c r="T15" s="229">
        <f t="shared" si="3"/>
        <v>12397</v>
      </c>
      <c r="U15" s="257">
        <f t="shared" si="4"/>
        <v>282275</v>
      </c>
      <c r="V15" s="34">
        <f t="shared" si="5"/>
        <v>4.3918164910105396E-2</v>
      </c>
    </row>
    <row r="16" spans="1:22">
      <c r="A16" s="417">
        <v>2009</v>
      </c>
      <c r="B16" s="229">
        <v>4455</v>
      </c>
      <c r="C16" s="257">
        <v>128195</v>
      </c>
      <c r="D16" s="34">
        <f t="shared" si="0"/>
        <v>3.4751745387885641E-2</v>
      </c>
      <c r="E16" s="229">
        <v>2780</v>
      </c>
      <c r="F16" s="257">
        <v>81774</v>
      </c>
      <c r="G16" s="34">
        <f t="shared" si="1"/>
        <v>3.3996135691050942E-2</v>
      </c>
      <c r="H16" s="229">
        <v>575</v>
      </c>
      <c r="I16" s="257">
        <v>6728</v>
      </c>
      <c r="J16" s="34">
        <f t="shared" si="8"/>
        <v>8.5463733650416165E-2</v>
      </c>
      <c r="K16" s="229">
        <v>91</v>
      </c>
      <c r="L16" s="257">
        <v>946</v>
      </c>
      <c r="M16" s="34">
        <f t="shared" si="2"/>
        <v>9.6194503171247364E-2</v>
      </c>
      <c r="N16" s="229">
        <v>24</v>
      </c>
      <c r="O16" s="257">
        <v>198</v>
      </c>
      <c r="P16" s="34">
        <f t="shared" si="6"/>
        <v>0.12121212121212122</v>
      </c>
      <c r="Q16" s="229">
        <v>103</v>
      </c>
      <c r="R16" s="257">
        <v>1076</v>
      </c>
      <c r="S16" s="34">
        <f t="shared" si="7"/>
        <v>9.5724907063197029E-2</v>
      </c>
      <c r="T16" s="229">
        <f t="shared" si="3"/>
        <v>8028</v>
      </c>
      <c r="U16" s="257">
        <f t="shared" si="4"/>
        <v>218917</v>
      </c>
      <c r="V16" s="34">
        <f t="shared" si="5"/>
        <v>3.6671432552063107E-2</v>
      </c>
    </row>
    <row r="17" spans="1:30">
      <c r="A17" s="417">
        <v>2010</v>
      </c>
      <c r="B17" s="229">
        <v>3905</v>
      </c>
      <c r="C17" s="257">
        <v>146449</v>
      </c>
      <c r="D17" s="34">
        <f t="shared" si="0"/>
        <v>2.6664572649864458E-2</v>
      </c>
      <c r="E17" s="229">
        <v>3097</v>
      </c>
      <c r="F17" s="257">
        <v>115485</v>
      </c>
      <c r="G17" s="34">
        <f t="shared" si="1"/>
        <v>2.6817335584707971E-2</v>
      </c>
      <c r="H17" s="229">
        <v>500</v>
      </c>
      <c r="I17" s="257">
        <v>6583</v>
      </c>
      <c r="J17" s="34">
        <f t="shared" si="8"/>
        <v>7.5953212820902324E-2</v>
      </c>
      <c r="K17" s="229">
        <v>265</v>
      </c>
      <c r="L17" s="257">
        <v>2045</v>
      </c>
      <c r="M17" s="34">
        <f t="shared" si="2"/>
        <v>0.1295843520782396</v>
      </c>
      <c r="N17" s="229">
        <v>38</v>
      </c>
      <c r="O17" s="257">
        <v>305</v>
      </c>
      <c r="P17" s="34">
        <f t="shared" si="6"/>
        <v>0.12459016393442623</v>
      </c>
      <c r="Q17" s="229">
        <v>122</v>
      </c>
      <c r="R17" s="257">
        <v>1090</v>
      </c>
      <c r="S17" s="34">
        <f t="shared" si="7"/>
        <v>0.11192660550458716</v>
      </c>
      <c r="T17" s="229">
        <f t="shared" si="3"/>
        <v>7927</v>
      </c>
      <c r="U17" s="257">
        <f t="shared" si="4"/>
        <v>271957</v>
      </c>
      <c r="V17" s="34">
        <f t="shared" si="5"/>
        <v>2.9147990307291226E-2</v>
      </c>
    </row>
    <row r="18" spans="1:30">
      <c r="A18" s="417">
        <v>2011</v>
      </c>
      <c r="B18" s="229">
        <v>3249</v>
      </c>
      <c r="C18" s="257">
        <v>136830</v>
      </c>
      <c r="D18" s="34">
        <f t="shared" si="0"/>
        <v>2.3744792808594605E-2</v>
      </c>
      <c r="E18" s="229">
        <v>2915</v>
      </c>
      <c r="F18" s="257">
        <v>143707</v>
      </c>
      <c r="G18" s="34">
        <f t="shared" si="1"/>
        <v>2.0284328529577542E-2</v>
      </c>
      <c r="H18" s="229">
        <v>621</v>
      </c>
      <c r="I18" s="257">
        <v>10335</v>
      </c>
      <c r="J18" s="34">
        <f t="shared" si="8"/>
        <v>6.0087082728592166E-2</v>
      </c>
      <c r="K18" s="229">
        <v>165</v>
      </c>
      <c r="L18" s="257">
        <v>1889</v>
      </c>
      <c r="M18" s="34">
        <f t="shared" si="2"/>
        <v>8.7347803070407626E-2</v>
      </c>
      <c r="N18" s="229">
        <v>52</v>
      </c>
      <c r="O18" s="257">
        <v>539</v>
      </c>
      <c r="P18" s="34">
        <f t="shared" si="6"/>
        <v>9.6474953617810763E-2</v>
      </c>
      <c r="Q18" s="229">
        <v>530</v>
      </c>
      <c r="R18" s="257">
        <v>3126</v>
      </c>
      <c r="S18" s="34">
        <f t="shared" si="7"/>
        <v>0.16954574536148431</v>
      </c>
      <c r="T18" s="229">
        <f t="shared" si="3"/>
        <v>7532</v>
      </c>
      <c r="U18" s="257">
        <f t="shared" si="4"/>
        <v>296426</v>
      </c>
      <c r="V18" s="34">
        <f t="shared" si="5"/>
        <v>2.5409377045198463E-2</v>
      </c>
    </row>
    <row r="19" spans="1:30">
      <c r="A19" s="417">
        <v>2012</v>
      </c>
      <c r="B19" s="229">
        <v>3810</v>
      </c>
      <c r="C19" s="257">
        <v>165300</v>
      </c>
      <c r="D19" s="34">
        <f t="shared" si="0"/>
        <v>2.3049001814882033E-2</v>
      </c>
      <c r="E19" s="229">
        <v>2603</v>
      </c>
      <c r="F19" s="257">
        <v>135584</v>
      </c>
      <c r="G19" s="34">
        <f t="shared" si="1"/>
        <v>1.9198430493273543E-2</v>
      </c>
      <c r="H19" s="229">
        <v>403</v>
      </c>
      <c r="I19" s="257">
        <v>10395</v>
      </c>
      <c r="J19" s="34">
        <f t="shared" si="8"/>
        <v>3.8768638768638772E-2</v>
      </c>
      <c r="K19" s="229">
        <v>184</v>
      </c>
      <c r="L19" s="257">
        <v>2473</v>
      </c>
      <c r="M19" s="34">
        <f t="shared" si="2"/>
        <v>7.4403558431055394E-2</v>
      </c>
      <c r="N19" s="229">
        <v>96</v>
      </c>
      <c r="O19" s="257">
        <v>834</v>
      </c>
      <c r="P19" s="34">
        <f t="shared" si="6"/>
        <v>0.11510791366906475</v>
      </c>
      <c r="Q19" s="229">
        <v>343</v>
      </c>
      <c r="R19" s="257">
        <v>2519</v>
      </c>
      <c r="S19" s="34">
        <f t="shared" si="7"/>
        <v>0.13616514489876935</v>
      </c>
      <c r="T19" s="229">
        <f t="shared" si="3"/>
        <v>7439</v>
      </c>
      <c r="U19" s="257">
        <f t="shared" si="4"/>
        <v>317105</v>
      </c>
      <c r="V19" s="34">
        <f t="shared" si="5"/>
        <v>2.3459106605067722E-2</v>
      </c>
    </row>
    <row r="20" spans="1:30">
      <c r="A20" s="417">
        <v>2013</v>
      </c>
      <c r="B20" s="229">
        <v>2982</v>
      </c>
      <c r="C20" s="257">
        <v>172276</v>
      </c>
      <c r="D20" s="34">
        <f t="shared" si="0"/>
        <v>1.7309433699412572E-2</v>
      </c>
      <c r="E20" s="229">
        <v>1790</v>
      </c>
      <c r="F20" s="257">
        <v>145022</v>
      </c>
      <c r="G20" s="34">
        <f t="shared" si="1"/>
        <v>1.2342954862020935E-2</v>
      </c>
      <c r="H20" s="229">
        <v>280</v>
      </c>
      <c r="I20" s="257">
        <v>9472</v>
      </c>
      <c r="J20" s="34">
        <f t="shared" si="8"/>
        <v>2.9560810810810811E-2</v>
      </c>
      <c r="K20" s="229">
        <v>135</v>
      </c>
      <c r="L20" s="257">
        <v>2475</v>
      </c>
      <c r="M20" s="34">
        <f t="shared" si="2"/>
        <v>5.4545454545454543E-2</v>
      </c>
      <c r="N20" s="229">
        <v>32</v>
      </c>
      <c r="O20" s="257">
        <v>572</v>
      </c>
      <c r="P20" s="34">
        <f t="shared" si="6"/>
        <v>5.5944055944055944E-2</v>
      </c>
      <c r="Q20" s="229">
        <v>206</v>
      </c>
      <c r="R20" s="257">
        <v>1955</v>
      </c>
      <c r="S20" s="34">
        <f t="shared" si="7"/>
        <v>0.10537084398976983</v>
      </c>
      <c r="T20" s="229">
        <f t="shared" si="3"/>
        <v>5425</v>
      </c>
      <c r="U20" s="257">
        <f t="shared" si="4"/>
        <v>331772</v>
      </c>
      <c r="V20" s="34">
        <f t="shared" si="5"/>
        <v>1.6351590851548654E-2</v>
      </c>
    </row>
    <row r="21" spans="1:30">
      <c r="A21" s="417">
        <v>2014</v>
      </c>
      <c r="B21" s="229">
        <v>1941</v>
      </c>
      <c r="C21" s="257">
        <v>146622</v>
      </c>
      <c r="D21" s="34">
        <f t="shared" si="0"/>
        <v>1.3238122519130827E-2</v>
      </c>
      <c r="E21" s="229">
        <v>1561</v>
      </c>
      <c r="F21" s="257">
        <v>164630</v>
      </c>
      <c r="G21" s="34">
        <f t="shared" si="1"/>
        <v>9.4818684322419966E-3</v>
      </c>
      <c r="H21" s="229">
        <v>249</v>
      </c>
      <c r="I21" s="257">
        <v>9605</v>
      </c>
      <c r="J21" s="34">
        <f t="shared" si="8"/>
        <v>2.5923997917751171E-2</v>
      </c>
      <c r="K21" s="229">
        <v>112</v>
      </c>
      <c r="L21" s="257">
        <v>2883</v>
      </c>
      <c r="M21" s="34">
        <f t="shared" si="2"/>
        <v>3.8848421782865072E-2</v>
      </c>
      <c r="N21" s="229">
        <v>119</v>
      </c>
      <c r="O21" s="257">
        <v>1341</v>
      </c>
      <c r="P21" s="34">
        <f t="shared" si="6"/>
        <v>8.8739746457867266E-2</v>
      </c>
      <c r="Q21" s="229">
        <v>166</v>
      </c>
      <c r="R21" s="257">
        <v>1700</v>
      </c>
      <c r="S21" s="34">
        <f t="shared" si="7"/>
        <v>9.7647058823529406E-2</v>
      </c>
      <c r="T21" s="229">
        <f t="shared" si="3"/>
        <v>4148</v>
      </c>
      <c r="U21" s="257">
        <f t="shared" si="4"/>
        <v>326781</v>
      </c>
      <c r="V21" s="34">
        <f t="shared" si="5"/>
        <v>1.2693516452914949E-2</v>
      </c>
    </row>
    <row r="22" spans="1:30">
      <c r="A22" s="417">
        <v>2015</v>
      </c>
      <c r="B22" s="229">
        <v>733</v>
      </c>
      <c r="C22" s="257">
        <v>31816</v>
      </c>
      <c r="D22" s="34">
        <f t="shared" si="0"/>
        <v>2.3038722655267789E-2</v>
      </c>
      <c r="E22" s="229">
        <v>518</v>
      </c>
      <c r="F22" s="257">
        <v>40434</v>
      </c>
      <c r="G22" s="34">
        <f t="shared" si="1"/>
        <v>1.2811000643023198E-2</v>
      </c>
      <c r="H22" s="229">
        <v>124</v>
      </c>
      <c r="I22" s="257">
        <v>3158</v>
      </c>
      <c r="J22" s="34">
        <f t="shared" si="8"/>
        <v>3.9265357821405951E-2</v>
      </c>
      <c r="K22" s="229">
        <v>13</v>
      </c>
      <c r="L22" s="257">
        <v>258</v>
      </c>
      <c r="M22" s="34">
        <f t="shared" si="2"/>
        <v>5.0387596899224806E-2</v>
      </c>
      <c r="N22" s="229">
        <v>18</v>
      </c>
      <c r="O22" s="257">
        <v>355</v>
      </c>
      <c r="P22" s="34">
        <f t="shared" si="6"/>
        <v>5.0704225352112678E-2</v>
      </c>
      <c r="Q22" s="229">
        <v>56</v>
      </c>
      <c r="R22" s="257">
        <v>950</v>
      </c>
      <c r="S22" s="34">
        <f t="shared" si="7"/>
        <v>5.894736842105263E-2</v>
      </c>
      <c r="T22" s="229">
        <f t="shared" si="3"/>
        <v>1462</v>
      </c>
      <c r="U22" s="257">
        <f t="shared" si="4"/>
        <v>76971</v>
      </c>
      <c r="V22" s="34">
        <f t="shared" si="5"/>
        <v>1.8994166634186901E-2</v>
      </c>
    </row>
    <row r="23" spans="1:30" ht="13.5" thickBot="1">
      <c r="A23" s="417">
        <v>2016</v>
      </c>
      <c r="B23" s="286">
        <v>32</v>
      </c>
      <c r="C23" s="295">
        <v>290</v>
      </c>
      <c r="D23" s="170">
        <f t="shared" si="0"/>
        <v>0.1103448275862069</v>
      </c>
      <c r="E23" s="286">
        <v>41</v>
      </c>
      <c r="F23" s="295">
        <v>327</v>
      </c>
      <c r="G23" s="170">
        <f t="shared" si="1"/>
        <v>0.12538226299694188</v>
      </c>
      <c r="H23" s="286">
        <v>8</v>
      </c>
      <c r="I23" s="295">
        <v>21</v>
      </c>
      <c r="J23" s="170">
        <f t="shared" si="8"/>
        <v>0.38095238095238093</v>
      </c>
      <c r="K23" s="286">
        <v>1</v>
      </c>
      <c r="L23" s="295">
        <v>3</v>
      </c>
      <c r="M23" s="170">
        <f t="shared" si="2"/>
        <v>0.33333333333333331</v>
      </c>
      <c r="N23" s="286">
        <v>0</v>
      </c>
      <c r="O23" s="295">
        <v>3</v>
      </c>
      <c r="P23" s="170">
        <f t="shared" si="6"/>
        <v>0</v>
      </c>
      <c r="Q23" s="286">
        <v>1</v>
      </c>
      <c r="R23" s="295">
        <v>3</v>
      </c>
      <c r="S23" s="170">
        <f t="shared" si="7"/>
        <v>0.33333333333333331</v>
      </c>
      <c r="T23" s="286">
        <f t="shared" si="3"/>
        <v>83</v>
      </c>
      <c r="U23" s="295">
        <f t="shared" si="4"/>
        <v>647</v>
      </c>
      <c r="V23" s="170">
        <f t="shared" si="5"/>
        <v>0.12828438948995363</v>
      </c>
    </row>
    <row r="24" spans="1:30" ht="13.5" thickBot="1">
      <c r="A24" s="35" t="s">
        <v>7</v>
      </c>
      <c r="B24" s="115">
        <f>SUM(B8:B23)</f>
        <v>116984</v>
      </c>
      <c r="C24" s="169">
        <f>SUM(C8:C23)</f>
        <v>1951712</v>
      </c>
      <c r="D24" s="42">
        <f>B24/C24</f>
        <v>5.9939171353150467E-2</v>
      </c>
      <c r="E24" s="115">
        <f>SUM(E8:E23)</f>
        <v>91624</v>
      </c>
      <c r="F24" s="169">
        <f>SUM(F8:F23)</f>
        <v>1657631</v>
      </c>
      <c r="G24" s="42">
        <f>E24/F24</f>
        <v>5.5274062804086074E-2</v>
      </c>
      <c r="H24" s="115">
        <f>SUM(H8:H23)</f>
        <v>3628</v>
      </c>
      <c r="I24" s="169">
        <f>SUM(I8:I23)</f>
        <v>66557</v>
      </c>
      <c r="J24" s="42">
        <f>H24/I24</f>
        <v>5.4509668404525445E-2</v>
      </c>
      <c r="K24" s="115">
        <f>SUM(K8:K23)</f>
        <v>1119</v>
      </c>
      <c r="L24" s="169">
        <f>SUM(L8:L23)</f>
        <v>14772</v>
      </c>
      <c r="M24" s="42">
        <f>K24/L24</f>
        <v>7.5751421608448416E-2</v>
      </c>
      <c r="N24" s="115">
        <f>SUM(N8:N23)</f>
        <v>396</v>
      </c>
      <c r="O24" s="169">
        <f>SUM(O8:O23)</f>
        <v>4349</v>
      </c>
      <c r="P24" s="42">
        <f>N24/O24</f>
        <v>9.1055415037939763E-2</v>
      </c>
      <c r="Q24" s="115">
        <f>SUM(Q8:Q23)</f>
        <v>2202</v>
      </c>
      <c r="R24" s="169">
        <f>SUM(R8:R23)</f>
        <v>18122</v>
      </c>
      <c r="S24" s="42">
        <f>Q24/R24</f>
        <v>0.12150976713387043</v>
      </c>
      <c r="T24" s="115">
        <f>SUM(T8:T23)</f>
        <v>215953</v>
      </c>
      <c r="U24" s="169">
        <f>SUM(U8:U23)</f>
        <v>3713143</v>
      </c>
      <c r="V24" s="42">
        <f>T24/U24</f>
        <v>5.8159085173934859E-2</v>
      </c>
    </row>
    <row r="25" spans="1:30" s="237" customFormat="1">
      <c r="A25" s="222"/>
      <c r="B25" s="250"/>
      <c r="C25" s="250"/>
      <c r="D25" s="255"/>
      <c r="E25" s="250"/>
      <c r="F25" s="250"/>
      <c r="G25" s="255"/>
      <c r="H25" s="250"/>
      <c r="I25" s="250"/>
      <c r="J25" s="255"/>
      <c r="N25" s="250"/>
      <c r="O25" s="250"/>
      <c r="P25" s="255"/>
      <c r="Q25" s="250"/>
      <c r="R25" s="250"/>
      <c r="S25" s="255"/>
      <c r="T25" s="250"/>
      <c r="U25" s="250"/>
      <c r="V25" s="255"/>
      <c r="W25" s="250"/>
    </row>
    <row r="26" spans="1:30">
      <c r="Q26" s="237"/>
      <c r="R26" s="237"/>
      <c r="S26" s="243"/>
      <c r="T26" s="407"/>
      <c r="U26" s="237"/>
      <c r="V26" s="237"/>
      <c r="W26" s="237"/>
      <c r="X26" s="237"/>
      <c r="Y26" s="237"/>
      <c r="Z26" s="237"/>
    </row>
    <row r="27" spans="1:30" ht="12.75" customHeight="1">
      <c r="Q27" s="237"/>
      <c r="R27" s="419"/>
      <c r="S27" s="419"/>
      <c r="T27" s="487"/>
      <c r="U27" s="419"/>
      <c r="V27" s="419"/>
      <c r="W27" s="419"/>
      <c r="X27" s="419"/>
      <c r="Y27" s="419"/>
      <c r="Z27" s="237"/>
    </row>
    <row r="28" spans="1:30">
      <c r="Q28" s="237"/>
      <c r="R28" s="418"/>
      <c r="S28" s="418"/>
      <c r="T28" s="418"/>
      <c r="U28" s="420"/>
      <c r="V28" s="418"/>
      <c r="W28" s="418"/>
      <c r="X28" s="420"/>
      <c r="Y28" s="420"/>
      <c r="Z28" s="237"/>
    </row>
    <row r="29" spans="1:30">
      <c r="Q29" s="237"/>
      <c r="R29" s="418"/>
      <c r="S29" s="418"/>
      <c r="T29" s="418"/>
      <c r="U29" s="420"/>
      <c r="V29" s="418"/>
      <c r="W29" s="418"/>
      <c r="X29" s="420"/>
      <c r="Y29" s="420"/>
      <c r="Z29" s="237"/>
    </row>
    <row r="30" spans="1:30">
      <c r="Q30" s="237"/>
      <c r="R30" s="418"/>
      <c r="S30" s="418"/>
      <c r="T30" s="418"/>
      <c r="U30" s="420"/>
      <c r="V30" s="418"/>
      <c r="W30" s="420"/>
      <c r="X30" s="420"/>
      <c r="Y30" s="420"/>
      <c r="Z30" s="237"/>
      <c r="AA30" s="237"/>
      <c r="AB30" s="237"/>
      <c r="AC30" s="237"/>
      <c r="AD30" s="237"/>
    </row>
    <row r="31" spans="1:30">
      <c r="Q31" s="237"/>
      <c r="R31" s="418"/>
      <c r="S31" s="418"/>
      <c r="T31" s="418"/>
      <c r="U31" s="420"/>
      <c r="V31" s="418"/>
      <c r="W31" s="420"/>
      <c r="X31" s="420"/>
      <c r="Y31" s="420"/>
      <c r="Z31" s="237"/>
      <c r="AA31" s="237"/>
      <c r="AB31" s="237"/>
      <c r="AC31" s="237"/>
      <c r="AD31" s="237"/>
    </row>
    <row r="32" spans="1:30">
      <c r="Q32" s="237"/>
      <c r="R32" s="418"/>
      <c r="S32" s="418"/>
      <c r="T32" s="418"/>
      <c r="U32" s="420"/>
      <c r="V32" s="418"/>
      <c r="W32" s="420"/>
      <c r="X32" s="420"/>
      <c r="Y32" s="420"/>
      <c r="Z32" s="237"/>
      <c r="AA32" s="237"/>
      <c r="AB32" s="237"/>
      <c r="AC32" s="237"/>
      <c r="AD32" s="237"/>
    </row>
    <row r="33" spans="17:30">
      <c r="Q33" s="237"/>
      <c r="R33" s="418"/>
      <c r="S33" s="418"/>
      <c r="T33" s="418"/>
      <c r="U33" s="420"/>
      <c r="V33" s="418"/>
      <c r="W33" s="420"/>
      <c r="X33" s="420"/>
      <c r="Y33" s="420"/>
      <c r="Z33" s="237"/>
      <c r="AA33" s="237"/>
      <c r="AB33" s="237"/>
      <c r="AC33" s="237"/>
      <c r="AD33" s="237"/>
    </row>
    <row r="34" spans="17:30">
      <c r="Q34" s="237"/>
      <c r="R34" s="418"/>
      <c r="S34" s="418"/>
      <c r="T34" s="418"/>
      <c r="U34" s="420"/>
      <c r="V34" s="418"/>
      <c r="W34" s="420"/>
      <c r="X34" s="420"/>
      <c r="Y34" s="420"/>
      <c r="Z34" s="237"/>
      <c r="AA34" s="237"/>
      <c r="AB34" s="237"/>
      <c r="AC34" s="237"/>
      <c r="AD34" s="237"/>
    </row>
    <row r="35" spans="17:30">
      <c r="Q35" s="237"/>
      <c r="R35" s="418"/>
      <c r="S35" s="418"/>
      <c r="T35" s="418"/>
      <c r="U35" s="420"/>
      <c r="V35" s="418"/>
      <c r="W35" s="418"/>
      <c r="X35" s="418"/>
      <c r="Y35" s="420"/>
      <c r="Z35" s="237"/>
      <c r="AA35" s="237"/>
      <c r="AB35" s="237"/>
      <c r="AC35" s="237"/>
      <c r="AD35" s="237"/>
    </row>
    <row r="36" spans="17:30">
      <c r="Q36" s="237"/>
      <c r="R36" s="418"/>
      <c r="S36" s="418"/>
      <c r="T36" s="418"/>
      <c r="U36" s="418"/>
      <c r="V36" s="418"/>
      <c r="W36" s="418"/>
      <c r="X36" s="418"/>
      <c r="Y36" s="420"/>
      <c r="Z36" s="237"/>
      <c r="AA36" s="237"/>
      <c r="AB36" s="237"/>
      <c r="AC36" s="237"/>
      <c r="AD36" s="237"/>
    </row>
    <row r="37" spans="17:30">
      <c r="Q37" s="237"/>
      <c r="R37" s="418"/>
      <c r="S37" s="418"/>
      <c r="T37" s="418"/>
      <c r="U37" s="418"/>
      <c r="V37" s="418"/>
      <c r="W37" s="418"/>
      <c r="X37" s="418"/>
      <c r="Y37" s="420"/>
      <c r="Z37" s="237"/>
      <c r="AA37" s="237"/>
      <c r="AB37" s="237"/>
      <c r="AC37" s="237"/>
      <c r="AD37" s="237"/>
    </row>
    <row r="38" spans="17:30">
      <c r="Q38" s="237"/>
      <c r="R38" s="418"/>
      <c r="S38" s="418"/>
      <c r="T38" s="418"/>
      <c r="U38" s="418"/>
      <c r="V38" s="418"/>
      <c r="W38" s="418"/>
      <c r="X38" s="418"/>
      <c r="Y38" s="420"/>
      <c r="Z38" s="351"/>
      <c r="AA38" s="351"/>
      <c r="AB38" s="351"/>
      <c r="AC38" s="237"/>
      <c r="AD38" s="237"/>
    </row>
    <row r="39" spans="17:30">
      <c r="Q39" s="237"/>
      <c r="R39" s="418"/>
      <c r="S39" s="418"/>
      <c r="T39" s="418"/>
      <c r="U39" s="418"/>
      <c r="V39" s="418"/>
      <c r="W39" s="418"/>
      <c r="X39" s="418"/>
      <c r="Y39" s="420"/>
      <c r="Z39" s="352"/>
      <c r="AA39" s="353"/>
      <c r="AB39" s="353"/>
      <c r="AC39" s="237"/>
      <c r="AD39" s="237"/>
    </row>
    <row r="40" spans="17:30">
      <c r="Q40" s="237"/>
      <c r="R40" s="418"/>
      <c r="S40" s="418"/>
      <c r="T40" s="418"/>
      <c r="U40" s="418"/>
      <c r="V40" s="418"/>
      <c r="W40" s="418"/>
      <c r="X40" s="418"/>
      <c r="Y40" s="420"/>
      <c r="Z40" s="352"/>
      <c r="AA40" s="353"/>
      <c r="AB40" s="353"/>
      <c r="AC40" s="237"/>
      <c r="AD40" s="237"/>
    </row>
    <row r="41" spans="17:30">
      <c r="Q41" s="237"/>
      <c r="R41" s="418"/>
      <c r="S41" s="418"/>
      <c r="T41" s="418"/>
      <c r="U41" s="418"/>
      <c r="V41" s="418"/>
      <c r="W41" s="418"/>
      <c r="X41" s="418"/>
      <c r="Y41" s="420"/>
      <c r="Z41" s="352"/>
      <c r="AA41" s="353"/>
      <c r="AB41" s="353"/>
      <c r="AC41" s="237"/>
      <c r="AD41" s="237"/>
    </row>
    <row r="42" spans="17:30">
      <c r="Q42" s="237"/>
      <c r="R42" s="418"/>
      <c r="S42" s="418"/>
      <c r="T42" s="418"/>
      <c r="U42" s="418"/>
      <c r="V42" s="418"/>
      <c r="W42" s="418"/>
      <c r="X42" s="418"/>
      <c r="Y42" s="420"/>
      <c r="Z42" s="352"/>
      <c r="AA42" s="353"/>
      <c r="AB42" s="353"/>
      <c r="AC42" s="237"/>
      <c r="AD42" s="237"/>
    </row>
    <row r="43" spans="17:30">
      <c r="Q43" s="237"/>
      <c r="R43" s="418"/>
      <c r="S43" s="418"/>
      <c r="T43" s="418"/>
      <c r="U43" s="418"/>
      <c r="V43" s="418"/>
      <c r="W43" s="420"/>
      <c r="X43" s="418"/>
      <c r="Y43" s="420"/>
      <c r="Z43" s="352"/>
      <c r="AA43" s="353"/>
      <c r="AB43" s="353"/>
      <c r="AC43" s="237"/>
      <c r="AD43" s="237"/>
    </row>
    <row r="44" spans="17:30">
      <c r="Q44" s="237"/>
      <c r="R44" s="237"/>
      <c r="S44" s="237"/>
      <c r="T44" s="237"/>
      <c r="U44" s="237"/>
      <c r="V44" s="237"/>
      <c r="W44" s="237"/>
      <c r="X44" s="237"/>
      <c r="Y44" s="237"/>
      <c r="Z44" s="352"/>
      <c r="AA44" s="353"/>
      <c r="AB44" s="353"/>
      <c r="AC44" s="237"/>
      <c r="AD44" s="237"/>
    </row>
    <row r="45" spans="17:30">
      <c r="Q45" s="237"/>
      <c r="R45" s="222"/>
      <c r="S45" s="413"/>
      <c r="T45" s="222"/>
      <c r="U45" s="391"/>
      <c r="V45" s="391"/>
      <c r="W45" s="391"/>
      <c r="X45" s="391"/>
      <c r="Y45" s="391"/>
      <c r="Z45" s="391"/>
      <c r="AA45" s="353"/>
      <c r="AB45" s="353"/>
      <c r="AC45" s="237"/>
      <c r="AD45" s="237"/>
    </row>
    <row r="46" spans="17:30">
      <c r="Q46" s="237"/>
      <c r="R46" s="414"/>
      <c r="S46" s="414"/>
      <c r="T46" s="414"/>
      <c r="U46" s="414"/>
      <c r="V46" s="414"/>
      <c r="W46" s="414"/>
      <c r="X46" s="414"/>
      <c r="Y46" s="414"/>
      <c r="Z46" s="391"/>
      <c r="AA46" s="353"/>
      <c r="AB46" s="353"/>
      <c r="AC46" s="237"/>
      <c r="AD46" s="237"/>
    </row>
    <row r="47" spans="17:30">
      <c r="Q47" s="237"/>
      <c r="R47" s="415"/>
      <c r="S47" s="415"/>
      <c r="T47" s="415"/>
      <c r="U47" s="416"/>
      <c r="V47" s="415"/>
      <c r="W47" s="415"/>
      <c r="X47" s="416"/>
      <c r="Y47" s="416"/>
      <c r="Z47" s="391"/>
      <c r="AA47" s="352"/>
      <c r="AB47" s="353"/>
      <c r="AC47" s="237"/>
      <c r="AD47" s="237"/>
    </row>
    <row r="48" spans="17:30">
      <c r="Q48" s="237"/>
      <c r="R48" s="415"/>
      <c r="S48" s="415"/>
      <c r="T48" s="415"/>
      <c r="U48" s="416"/>
      <c r="V48" s="415"/>
      <c r="W48" s="415"/>
      <c r="X48" s="416"/>
      <c r="Y48" s="416"/>
      <c r="Z48" s="391"/>
      <c r="AA48" s="352"/>
      <c r="AB48" s="352"/>
      <c r="AC48" s="237"/>
      <c r="AD48" s="237"/>
    </row>
    <row r="49" spans="17:30" ht="13.5" customHeight="1">
      <c r="Q49" s="237"/>
      <c r="R49" s="415"/>
      <c r="S49" s="415"/>
      <c r="T49" s="415"/>
      <c r="U49" s="416"/>
      <c r="V49" s="415"/>
      <c r="W49" s="415"/>
      <c r="X49" s="416"/>
      <c r="Y49" s="416"/>
      <c r="Z49" s="222"/>
      <c r="AA49" s="352"/>
      <c r="AB49" s="352"/>
      <c r="AC49" s="237"/>
      <c r="AD49" s="237"/>
    </row>
    <row r="50" spans="17:30">
      <c r="Q50" s="237"/>
      <c r="R50" s="415"/>
      <c r="S50" s="415"/>
      <c r="T50" s="415"/>
      <c r="U50" s="416"/>
      <c r="V50" s="415"/>
      <c r="W50" s="415"/>
      <c r="X50" s="416"/>
      <c r="Y50" s="416"/>
      <c r="Z50" s="222"/>
      <c r="AA50" s="352"/>
      <c r="AB50" s="352"/>
      <c r="AC50" s="237"/>
      <c r="AD50" s="237"/>
    </row>
    <row r="51" spans="17:30">
      <c r="Q51" s="237"/>
      <c r="R51" s="415"/>
      <c r="S51" s="415"/>
      <c r="T51" s="415"/>
      <c r="U51" s="416"/>
      <c r="V51" s="415"/>
      <c r="W51" s="415"/>
      <c r="X51" s="416"/>
      <c r="Y51" s="416"/>
      <c r="Z51" s="222"/>
      <c r="AA51" s="352"/>
      <c r="AB51" s="352"/>
      <c r="AC51" s="237"/>
      <c r="AD51" s="237"/>
    </row>
    <row r="52" spans="17:30">
      <c r="Q52" s="237"/>
      <c r="R52" s="415"/>
      <c r="S52" s="415"/>
      <c r="T52" s="415"/>
      <c r="U52" s="416"/>
      <c r="V52" s="415"/>
      <c r="W52" s="415"/>
      <c r="X52" s="416"/>
      <c r="Y52" s="416"/>
      <c r="Z52" s="222"/>
      <c r="AA52" s="352"/>
      <c r="AB52" s="352"/>
      <c r="AC52" s="237"/>
      <c r="AD52" s="237"/>
    </row>
    <row r="53" spans="17:30">
      <c r="Q53" s="237"/>
      <c r="R53" s="415"/>
      <c r="S53" s="415"/>
      <c r="T53" s="415"/>
      <c r="U53" s="416"/>
      <c r="V53" s="415"/>
      <c r="W53" s="415"/>
      <c r="X53" s="416"/>
      <c r="Y53" s="416"/>
      <c r="Z53" s="370"/>
      <c r="AA53" s="352"/>
      <c r="AB53" s="352"/>
      <c r="AC53" s="237"/>
      <c r="AD53" s="237"/>
    </row>
    <row r="54" spans="17:30">
      <c r="Q54" s="237"/>
      <c r="R54" s="415"/>
      <c r="S54" s="415"/>
      <c r="T54" s="415"/>
      <c r="U54" s="416"/>
      <c r="V54" s="415"/>
      <c r="W54" s="415"/>
      <c r="X54" s="415"/>
      <c r="Y54" s="416"/>
      <c r="Z54" s="393"/>
      <c r="AA54" s="352"/>
      <c r="AB54" s="352"/>
      <c r="AC54" s="237"/>
      <c r="AD54" s="237"/>
    </row>
    <row r="55" spans="17:30">
      <c r="Q55" s="237"/>
      <c r="R55" s="415"/>
      <c r="S55" s="415"/>
      <c r="T55" s="415"/>
      <c r="U55" s="415"/>
      <c r="V55" s="415"/>
      <c r="W55" s="415"/>
      <c r="X55" s="415"/>
      <c r="Y55" s="416"/>
      <c r="Z55" s="393"/>
      <c r="AA55" s="237"/>
      <c r="AB55" s="237"/>
      <c r="AC55" s="237"/>
      <c r="AD55" s="237"/>
    </row>
    <row r="56" spans="17:30">
      <c r="Q56" s="237"/>
      <c r="R56" s="415"/>
      <c r="S56" s="415"/>
      <c r="T56" s="415"/>
      <c r="U56" s="415"/>
      <c r="V56" s="415"/>
      <c r="W56" s="415"/>
      <c r="X56" s="415"/>
      <c r="Y56" s="416"/>
      <c r="Z56" s="393"/>
      <c r="AA56" s="237"/>
      <c r="AB56" s="237"/>
      <c r="AC56" s="237"/>
      <c r="AD56" s="237"/>
    </row>
    <row r="57" spans="17:30">
      <c r="Q57" s="237"/>
      <c r="R57" s="415"/>
      <c r="S57" s="415"/>
      <c r="T57" s="415"/>
      <c r="U57" s="415"/>
      <c r="V57" s="415"/>
      <c r="W57" s="415"/>
      <c r="X57" s="415"/>
      <c r="Y57" s="416"/>
      <c r="Z57" s="393"/>
      <c r="AA57" s="237"/>
      <c r="AB57" s="237"/>
      <c r="AC57" s="237"/>
      <c r="AD57" s="237"/>
    </row>
    <row r="58" spans="17:30">
      <c r="Q58" s="237"/>
      <c r="R58" s="415"/>
      <c r="S58" s="415"/>
      <c r="T58" s="415"/>
      <c r="U58" s="415"/>
      <c r="V58" s="415"/>
      <c r="W58" s="415"/>
      <c r="X58" s="415"/>
      <c r="Y58" s="416"/>
      <c r="Z58" s="393"/>
      <c r="AA58" s="237"/>
      <c r="AB58" s="237"/>
      <c r="AC58" s="237"/>
      <c r="AD58" s="237"/>
    </row>
    <row r="59" spans="17:30">
      <c r="Q59" s="237"/>
      <c r="R59" s="415"/>
      <c r="S59" s="415"/>
      <c r="T59" s="415"/>
      <c r="U59" s="415"/>
      <c r="V59" s="415"/>
      <c r="W59" s="415"/>
      <c r="X59" s="415"/>
      <c r="Y59" s="416"/>
      <c r="Z59" s="393"/>
      <c r="AA59" s="237"/>
      <c r="AB59" s="237"/>
      <c r="AC59" s="237"/>
      <c r="AD59" s="237"/>
    </row>
    <row r="60" spans="17:30">
      <c r="Q60" s="237"/>
      <c r="R60" s="415"/>
      <c r="S60" s="415"/>
      <c r="T60" s="415"/>
      <c r="U60" s="415"/>
      <c r="V60" s="415"/>
      <c r="W60" s="415"/>
      <c r="X60" s="415"/>
      <c r="Y60" s="416"/>
      <c r="Z60" s="393"/>
      <c r="AA60" s="237"/>
      <c r="AB60" s="237"/>
      <c r="AC60" s="237"/>
      <c r="AD60" s="237"/>
    </row>
    <row r="61" spans="17:30">
      <c r="Q61" s="237"/>
      <c r="R61" s="415"/>
      <c r="S61" s="415"/>
      <c r="T61" s="415"/>
      <c r="U61" s="415"/>
      <c r="V61" s="415"/>
      <c r="W61" s="415"/>
      <c r="X61" s="415"/>
      <c r="Y61" s="416"/>
      <c r="Z61" s="393"/>
      <c r="AA61" s="237"/>
      <c r="AB61" s="237"/>
      <c r="AC61" s="237"/>
      <c r="AD61" s="237"/>
    </row>
    <row r="62" spans="17:30">
      <c r="Q62" s="237"/>
      <c r="R62" s="415"/>
      <c r="S62" s="415"/>
      <c r="T62" s="415"/>
      <c r="U62" s="415"/>
      <c r="V62" s="415"/>
      <c r="W62" s="415"/>
      <c r="X62" s="415"/>
      <c r="Y62" s="416"/>
      <c r="Z62" s="391"/>
      <c r="AA62" s="351"/>
      <c r="AB62" s="351"/>
      <c r="AC62" s="237"/>
      <c r="AD62" s="237"/>
    </row>
    <row r="63" spans="17:30">
      <c r="U63" s="352"/>
      <c r="V63" s="352"/>
      <c r="W63" s="352"/>
      <c r="X63" s="352"/>
      <c r="Y63" s="352"/>
      <c r="Z63" s="352"/>
      <c r="AA63" s="353"/>
      <c r="AB63" s="353"/>
      <c r="AC63" s="237"/>
      <c r="AD63" s="237"/>
    </row>
    <row r="64" spans="17:30">
      <c r="U64" s="352"/>
      <c r="V64" s="352"/>
      <c r="W64" s="352"/>
      <c r="X64" s="352"/>
      <c r="Y64" s="352"/>
      <c r="Z64" s="352"/>
      <c r="AA64" s="353"/>
      <c r="AB64" s="353"/>
      <c r="AC64" s="237"/>
      <c r="AD64" s="237"/>
    </row>
    <row r="65" spans="21:30">
      <c r="U65" s="352"/>
      <c r="V65" s="352"/>
      <c r="W65" s="352"/>
      <c r="X65" s="352"/>
      <c r="Y65" s="352"/>
      <c r="Z65" s="352"/>
      <c r="AA65" s="353"/>
      <c r="AB65" s="353"/>
      <c r="AC65" s="237"/>
      <c r="AD65" s="237"/>
    </row>
    <row r="66" spans="21:30">
      <c r="U66" s="352"/>
      <c r="V66" s="352"/>
      <c r="W66" s="352"/>
      <c r="X66" s="352"/>
      <c r="Y66" s="352"/>
      <c r="Z66" s="352"/>
      <c r="AA66" s="353"/>
      <c r="AB66" s="353"/>
      <c r="AC66" s="237"/>
      <c r="AD66" s="237"/>
    </row>
    <row r="67" spans="21:30">
      <c r="U67" s="352"/>
      <c r="V67" s="352"/>
      <c r="W67" s="352"/>
      <c r="X67" s="352"/>
      <c r="Y67" s="352"/>
      <c r="Z67" s="352"/>
      <c r="AA67" s="353"/>
      <c r="AB67" s="353"/>
      <c r="AC67" s="237"/>
      <c r="AD67" s="237"/>
    </row>
    <row r="68" spans="21:30">
      <c r="U68" s="352"/>
      <c r="V68" s="352"/>
      <c r="W68" s="352"/>
      <c r="X68" s="352"/>
      <c r="Y68" s="352"/>
      <c r="Z68" s="352"/>
      <c r="AA68" s="353"/>
      <c r="AB68" s="353"/>
      <c r="AC68" s="237"/>
      <c r="AD68" s="237"/>
    </row>
    <row r="69" spans="21:30" ht="13.5" customHeight="1">
      <c r="U69" s="352"/>
      <c r="V69" s="352"/>
      <c r="W69" s="352"/>
      <c r="X69" s="352"/>
      <c r="Y69" s="352"/>
      <c r="Z69" s="352"/>
      <c r="AA69" s="353"/>
      <c r="AB69" s="353"/>
      <c r="AC69" s="237"/>
      <c r="AD69" s="237"/>
    </row>
    <row r="70" spans="21:30">
      <c r="U70" s="352"/>
      <c r="V70" s="352"/>
      <c r="W70" s="352"/>
      <c r="X70" s="352"/>
      <c r="Y70" s="352"/>
      <c r="Z70" s="352"/>
      <c r="AA70" s="353"/>
      <c r="AB70" s="353"/>
      <c r="AC70" s="237"/>
      <c r="AD70" s="237"/>
    </row>
    <row r="71" spans="21:30">
      <c r="U71" s="352"/>
      <c r="V71" s="352"/>
      <c r="W71" s="352"/>
      <c r="X71" s="352"/>
      <c r="Y71" s="352"/>
      <c r="Z71" s="352"/>
      <c r="AA71" s="352"/>
      <c r="AB71" s="352"/>
      <c r="AC71" s="237"/>
      <c r="AD71" s="237"/>
    </row>
    <row r="72" spans="21:30">
      <c r="U72" s="352"/>
      <c r="V72" s="352"/>
      <c r="W72" s="352"/>
      <c r="X72" s="352"/>
      <c r="Y72" s="352"/>
      <c r="Z72" s="352"/>
      <c r="AA72" s="352"/>
      <c r="AB72" s="352"/>
      <c r="AC72" s="237"/>
      <c r="AD72" s="237"/>
    </row>
    <row r="73" spans="21:30">
      <c r="U73" s="352"/>
      <c r="V73" s="352"/>
      <c r="W73" s="352"/>
      <c r="X73" s="352"/>
      <c r="Y73" s="352"/>
      <c r="Z73" s="352"/>
      <c r="AA73" s="352"/>
      <c r="AB73" s="352"/>
      <c r="AC73" s="237"/>
      <c r="AD73" s="237"/>
    </row>
    <row r="74" spans="21:30">
      <c r="U74" s="352"/>
      <c r="V74" s="352"/>
      <c r="W74" s="352"/>
      <c r="X74" s="352"/>
      <c r="Y74" s="352"/>
      <c r="Z74" s="352"/>
      <c r="AA74" s="352"/>
      <c r="AB74" s="352"/>
      <c r="AC74" s="237"/>
      <c r="AD74" s="237"/>
    </row>
    <row r="75" spans="21:30">
      <c r="U75" s="352"/>
      <c r="V75" s="352"/>
      <c r="W75" s="352"/>
      <c r="X75" s="352"/>
      <c r="Y75" s="352"/>
      <c r="Z75" s="352"/>
      <c r="AA75" s="352"/>
      <c r="AB75" s="352"/>
      <c r="AC75" s="237"/>
      <c r="AD75" s="237"/>
    </row>
    <row r="76" spans="21:30">
      <c r="U76" s="352"/>
      <c r="V76" s="352"/>
      <c r="W76" s="352"/>
      <c r="X76" s="352"/>
      <c r="Y76" s="352"/>
      <c r="Z76" s="352"/>
      <c r="AA76" s="352"/>
      <c r="AB76" s="352"/>
      <c r="AC76" s="237"/>
      <c r="AD76" s="237"/>
    </row>
    <row r="77" spans="21:30">
      <c r="U77" s="352"/>
      <c r="V77" s="352"/>
      <c r="W77" s="352"/>
      <c r="X77" s="352"/>
      <c r="Y77" s="352"/>
      <c r="Z77" s="352"/>
      <c r="AA77" s="352"/>
      <c r="AB77" s="352"/>
      <c r="AC77" s="237"/>
      <c r="AD77" s="237"/>
    </row>
    <row r="78" spans="21:30">
      <c r="U78" s="352"/>
      <c r="V78" s="353"/>
      <c r="W78" s="353"/>
      <c r="X78" s="352"/>
      <c r="Y78" s="352"/>
      <c r="Z78" s="352"/>
      <c r="AA78" s="352"/>
      <c r="AB78" s="352"/>
      <c r="AC78" s="237"/>
      <c r="AD78" s="237"/>
    </row>
    <row r="79" spans="21:30">
      <c r="U79" s="352"/>
      <c r="V79" s="353"/>
      <c r="W79" s="353"/>
      <c r="X79" s="353"/>
      <c r="Y79" s="353"/>
      <c r="Z79" s="352"/>
      <c r="AA79" s="353"/>
      <c r="AB79" s="353"/>
      <c r="AC79" s="237"/>
      <c r="AD79" s="237"/>
    </row>
    <row r="80" spans="21:30">
      <c r="U80" s="237"/>
      <c r="V80" s="237"/>
      <c r="W80" s="237"/>
      <c r="X80" s="237"/>
      <c r="Y80" s="237"/>
      <c r="Z80" s="237"/>
      <c r="AA80" s="237"/>
      <c r="AB80" s="237"/>
      <c r="AC80" s="237"/>
      <c r="AD80" s="237"/>
    </row>
    <row r="81" spans="21:30">
      <c r="U81" s="237"/>
      <c r="V81" s="237"/>
      <c r="W81" s="237"/>
      <c r="X81" s="237"/>
      <c r="Y81" s="237"/>
      <c r="Z81" s="237"/>
      <c r="AA81" s="237"/>
      <c r="AB81" s="237"/>
      <c r="AC81" s="237"/>
      <c r="AD81" s="237"/>
    </row>
    <row r="82" spans="21:30">
      <c r="U82" s="237"/>
      <c r="V82" s="237"/>
      <c r="W82" s="237"/>
      <c r="X82" s="237"/>
      <c r="Y82" s="237"/>
      <c r="Z82" s="237"/>
      <c r="AA82" s="237"/>
      <c r="AB82" s="237"/>
      <c r="AC82" s="237"/>
      <c r="AD82" s="237"/>
    </row>
    <row r="83" spans="21:30">
      <c r="U83" s="237"/>
      <c r="V83" s="237"/>
      <c r="W83" s="237"/>
      <c r="X83" s="237"/>
      <c r="Y83" s="237"/>
      <c r="Z83" s="237"/>
      <c r="AA83" s="237"/>
      <c r="AB83" s="237"/>
      <c r="AC83" s="237"/>
      <c r="AD83" s="237"/>
    </row>
    <row r="84" spans="21:30">
      <c r="U84" s="237"/>
      <c r="V84" s="237"/>
      <c r="W84" s="237"/>
      <c r="X84" s="237"/>
      <c r="Y84" s="237"/>
      <c r="Z84" s="237"/>
      <c r="AA84" s="237"/>
      <c r="AB84" s="237"/>
      <c r="AC84" s="237"/>
      <c r="AD84" s="237"/>
    </row>
    <row r="85" spans="21:30">
      <c r="U85" s="237"/>
      <c r="V85" s="237"/>
      <c r="W85" s="237"/>
      <c r="X85" s="237"/>
      <c r="Y85" s="237"/>
      <c r="Z85" s="237"/>
      <c r="AA85" s="237"/>
      <c r="AB85" s="237"/>
      <c r="AC85" s="237"/>
      <c r="AD85" s="237"/>
    </row>
    <row r="86" spans="21:30">
      <c r="U86" s="237"/>
      <c r="V86" s="237"/>
      <c r="W86" s="237"/>
      <c r="X86" s="237"/>
      <c r="Y86" s="237"/>
      <c r="Z86" s="237"/>
      <c r="AA86" s="237"/>
      <c r="AB86" s="237"/>
      <c r="AC86" s="237"/>
      <c r="AD86" s="237"/>
    </row>
    <row r="87" spans="21:30">
      <c r="U87" s="237"/>
      <c r="V87" s="237"/>
      <c r="W87" s="237"/>
      <c r="X87" s="237"/>
      <c r="Y87" s="237"/>
      <c r="Z87" s="237"/>
      <c r="AA87" s="237"/>
      <c r="AB87" s="237"/>
      <c r="AC87" s="237"/>
      <c r="AD87" s="237"/>
    </row>
    <row r="88" spans="21:30">
      <c r="U88" s="237"/>
      <c r="V88" s="237"/>
      <c r="W88" s="237"/>
      <c r="X88" s="237"/>
      <c r="Y88" s="237"/>
      <c r="Z88" s="237"/>
      <c r="AA88" s="237"/>
      <c r="AB88" s="237"/>
      <c r="AC88" s="237"/>
      <c r="AD88" s="237"/>
    </row>
    <row r="89" spans="21:30">
      <c r="U89" s="237"/>
      <c r="V89" s="237"/>
      <c r="W89" s="237"/>
      <c r="X89" s="237"/>
      <c r="Y89" s="237"/>
      <c r="Z89" s="237"/>
      <c r="AA89" s="237"/>
      <c r="AB89" s="237"/>
      <c r="AC89" s="237"/>
      <c r="AD89" s="237"/>
    </row>
    <row r="90" spans="21:30">
      <c r="U90" s="237"/>
      <c r="V90" s="237"/>
      <c r="W90" s="237"/>
      <c r="X90" s="237"/>
      <c r="Y90" s="237"/>
      <c r="Z90" s="237"/>
      <c r="AA90" s="237"/>
      <c r="AB90" s="237"/>
      <c r="AC90" s="237"/>
      <c r="AD90" s="237"/>
    </row>
    <row r="91" spans="21:30">
      <c r="U91" s="237"/>
      <c r="V91" s="237"/>
      <c r="W91" s="237"/>
      <c r="X91" s="237"/>
      <c r="Y91" s="237"/>
      <c r="Z91" s="237"/>
      <c r="AA91" s="237"/>
      <c r="AB91" s="237"/>
      <c r="AC91" s="237"/>
      <c r="AD91" s="237"/>
    </row>
    <row r="92" spans="21:30">
      <c r="U92" s="237"/>
      <c r="V92" s="237"/>
      <c r="W92" s="237"/>
      <c r="X92" s="237"/>
      <c r="Y92" s="237"/>
      <c r="Z92" s="237"/>
      <c r="AA92" s="237"/>
      <c r="AB92" s="237"/>
      <c r="AC92" s="237"/>
      <c r="AD92" s="237"/>
    </row>
    <row r="93" spans="21:30">
      <c r="U93" s="237"/>
      <c r="V93" s="237"/>
      <c r="W93" s="237"/>
      <c r="X93" s="237"/>
      <c r="Y93" s="237"/>
      <c r="Z93" s="237"/>
      <c r="AA93" s="237"/>
      <c r="AB93" s="237"/>
      <c r="AC93" s="237"/>
      <c r="AD93" s="237"/>
    </row>
    <row r="94" spans="21:30">
      <c r="U94" s="237"/>
      <c r="V94" s="237"/>
      <c r="W94" s="237"/>
      <c r="X94" s="237"/>
      <c r="Y94" s="237"/>
      <c r="Z94" s="237"/>
      <c r="AA94" s="237"/>
      <c r="AB94" s="237"/>
      <c r="AC94" s="237"/>
      <c r="AD94" s="237"/>
    </row>
    <row r="95" spans="21:30">
      <c r="U95" s="237"/>
      <c r="V95" s="237"/>
      <c r="W95" s="237"/>
      <c r="X95" s="237"/>
      <c r="Y95" s="237"/>
      <c r="Z95" s="237"/>
      <c r="AA95" s="237"/>
      <c r="AB95" s="237"/>
      <c r="AC95" s="237"/>
      <c r="AD95" s="237"/>
    </row>
    <row r="96" spans="21:30">
      <c r="U96" s="237"/>
      <c r="V96" s="237"/>
      <c r="W96" s="237"/>
      <c r="X96" s="237"/>
      <c r="Y96" s="237"/>
      <c r="Z96" s="237"/>
      <c r="AA96" s="237"/>
      <c r="AB96" s="237"/>
      <c r="AC96" s="237"/>
      <c r="AD96" s="237"/>
    </row>
  </sheetData>
  <mergeCells count="9">
    <mergeCell ref="A4:L4"/>
    <mergeCell ref="T6:V6"/>
    <mergeCell ref="Q6:S6"/>
    <mergeCell ref="K6:M6"/>
    <mergeCell ref="A6:A7"/>
    <mergeCell ref="B6:D6"/>
    <mergeCell ref="E6:G6"/>
    <mergeCell ref="H6:J6"/>
    <mergeCell ref="N6:P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4"/>
  <sheetViews>
    <sheetView topLeftCell="A2" workbookViewId="0">
      <selection activeCell="I15" sqref="I15"/>
    </sheetView>
  </sheetViews>
  <sheetFormatPr defaultRowHeight="12.75"/>
  <cols>
    <col min="1" max="1" width="15.85546875" customWidth="1"/>
    <col min="2" max="2" width="18.28515625" bestFit="1" customWidth="1"/>
    <col min="3" max="7" width="9.140625" style="124"/>
  </cols>
  <sheetData>
    <row r="1" spans="1:11">
      <c r="A1" t="s">
        <v>74</v>
      </c>
    </row>
    <row r="4" spans="1:11">
      <c r="C4" s="124" t="s">
        <v>77</v>
      </c>
      <c r="E4" s="124" t="s">
        <v>31</v>
      </c>
      <c r="G4" s="124" t="s">
        <v>33</v>
      </c>
      <c r="I4" t="s">
        <v>36</v>
      </c>
    </row>
    <row r="5" spans="1:11">
      <c r="A5" t="s">
        <v>78</v>
      </c>
      <c r="B5" t="s">
        <v>79</v>
      </c>
      <c r="C5" s="124">
        <v>2536</v>
      </c>
      <c r="E5" s="124">
        <v>533</v>
      </c>
      <c r="G5" s="124">
        <v>8973</v>
      </c>
    </row>
    <row r="6" spans="1:11">
      <c r="B6" t="s">
        <v>85</v>
      </c>
      <c r="C6" s="124">
        <f>C7-C5</f>
        <v>994</v>
      </c>
      <c r="E6" s="125"/>
    </row>
    <row r="7" spans="1:11">
      <c r="B7" t="s">
        <v>81</v>
      </c>
      <c r="C7" s="126">
        <v>3530</v>
      </c>
      <c r="E7" s="126">
        <v>722</v>
      </c>
      <c r="G7" s="127">
        <v>13635</v>
      </c>
      <c r="H7" t="s">
        <v>73</v>
      </c>
    </row>
    <row r="8" spans="1:11">
      <c r="A8" t="s">
        <v>75</v>
      </c>
      <c r="B8" t="s">
        <v>79</v>
      </c>
      <c r="C8" s="124">
        <v>74504</v>
      </c>
      <c r="E8" s="124">
        <v>2712</v>
      </c>
      <c r="G8" s="124">
        <v>29938</v>
      </c>
    </row>
    <row r="9" spans="1:11">
      <c r="B9" t="s">
        <v>80</v>
      </c>
      <c r="C9" s="126">
        <v>5317</v>
      </c>
      <c r="E9" s="126">
        <v>761</v>
      </c>
      <c r="G9" s="127">
        <v>13342</v>
      </c>
    </row>
    <row r="10" spans="1:11">
      <c r="B10" t="s">
        <v>81</v>
      </c>
      <c r="C10" s="126">
        <v>79821</v>
      </c>
      <c r="E10" s="126">
        <v>3473</v>
      </c>
      <c r="G10" s="126">
        <v>43280</v>
      </c>
    </row>
    <row r="11" spans="1:11">
      <c r="B11" t="s">
        <v>82</v>
      </c>
      <c r="C11" s="128">
        <f>SUM(C8:C9)</f>
        <v>79821</v>
      </c>
      <c r="E11" s="128">
        <f>SUM(E8:E9)</f>
        <v>3473</v>
      </c>
      <c r="G11" s="128">
        <f>SUM(G8:G9)</f>
        <v>43280</v>
      </c>
    </row>
    <row r="12" spans="1:11">
      <c r="A12" t="s">
        <v>76</v>
      </c>
      <c r="B12" t="s">
        <v>84</v>
      </c>
      <c r="C12" s="124">
        <f>C14-C13</f>
        <v>1157169</v>
      </c>
      <c r="E12" s="125"/>
    </row>
    <row r="13" spans="1:11">
      <c r="B13" t="s">
        <v>80</v>
      </c>
      <c r="C13" s="124">
        <v>109336</v>
      </c>
      <c r="E13" s="126">
        <v>4525</v>
      </c>
      <c r="G13" s="126">
        <v>57521</v>
      </c>
      <c r="I13">
        <v>796</v>
      </c>
      <c r="K13" s="139">
        <f>SUM(C13:G13)</f>
        <v>171382</v>
      </c>
    </row>
    <row r="14" spans="1:11">
      <c r="B14" t="s">
        <v>81</v>
      </c>
      <c r="C14" s="139">
        <v>1266505</v>
      </c>
      <c r="E14" s="124">
        <v>76289</v>
      </c>
      <c r="G14" s="124">
        <v>518763</v>
      </c>
      <c r="I14">
        <v>42370</v>
      </c>
      <c r="K14" s="139">
        <f>SUM(C14:G14)</f>
        <v>1861557</v>
      </c>
    </row>
    <row r="15" spans="1:11">
      <c r="C15" s="129">
        <f>C14/K14</f>
        <v>0.68034715026185066</v>
      </c>
      <c r="E15" s="129">
        <f>E14/K14</f>
        <v>4.0981286095456655E-2</v>
      </c>
      <c r="G15" s="129">
        <f>G14/K14</f>
        <v>0.27867156364269263</v>
      </c>
      <c r="I15" s="129">
        <f>I14/K14</f>
        <v>2.2760517136998761E-2</v>
      </c>
      <c r="K15">
        <f>K13/K14</f>
        <v>9.2063793910151556E-2</v>
      </c>
    </row>
    <row r="17" spans="1:11">
      <c r="A17" t="s">
        <v>83</v>
      </c>
      <c r="B17" t="s">
        <v>79</v>
      </c>
      <c r="C17" s="124">
        <f>C5+C8+C12</f>
        <v>1234209</v>
      </c>
    </row>
    <row r="18" spans="1:11">
      <c r="B18" t="s">
        <v>80</v>
      </c>
      <c r="C18" s="124">
        <f>C6+C9+C13</f>
        <v>115647</v>
      </c>
    </row>
    <row r="19" spans="1:11">
      <c r="B19" t="s">
        <v>30</v>
      </c>
      <c r="C19" s="124">
        <f>C7+C10+C14</f>
        <v>1349856</v>
      </c>
      <c r="D19" s="124">
        <f>C19-C24</f>
        <v>-10</v>
      </c>
    </row>
    <row r="20" spans="1:11">
      <c r="B20" t="s">
        <v>86</v>
      </c>
      <c r="C20" s="129">
        <f>C18/C19</f>
        <v>8.5673582959960179E-2</v>
      </c>
    </row>
    <row r="22" spans="1:11">
      <c r="A22" t="s">
        <v>87</v>
      </c>
      <c r="B22" t="s">
        <v>79</v>
      </c>
      <c r="C22" s="124">
        <v>1234210</v>
      </c>
    </row>
    <row r="23" spans="1:11">
      <c r="B23" t="s">
        <v>80</v>
      </c>
      <c r="C23" s="124">
        <v>115656</v>
      </c>
    </row>
    <row r="24" spans="1:11">
      <c r="B24" t="s">
        <v>30</v>
      </c>
      <c r="C24" s="124">
        <v>1349866</v>
      </c>
      <c r="K24">
        <f>1906/4600</f>
        <v>0.41434782608695653</v>
      </c>
    </row>
    <row r="26" spans="1:11">
      <c r="C26" s="124">
        <f>C19-C24</f>
        <v>-10</v>
      </c>
    </row>
    <row r="28" spans="1:11">
      <c r="A28" t="s">
        <v>103</v>
      </c>
      <c r="B28" t="s">
        <v>102</v>
      </c>
      <c r="C28" s="124">
        <v>1266653</v>
      </c>
    </row>
    <row r="29" spans="1:11">
      <c r="C29" s="124">
        <v>1266653</v>
      </c>
    </row>
    <row r="40" spans="1:3">
      <c r="A40" t="s">
        <v>88</v>
      </c>
      <c r="C40" s="130">
        <v>1047</v>
      </c>
    </row>
    <row r="41" spans="1:3">
      <c r="A41" t="s">
        <v>89</v>
      </c>
      <c r="C41" s="130">
        <v>470</v>
      </c>
    </row>
    <row r="42" spans="1:3">
      <c r="A42" t="s">
        <v>90</v>
      </c>
      <c r="C42" s="131">
        <v>73927</v>
      </c>
    </row>
    <row r="43" spans="1:3">
      <c r="A43" t="s">
        <v>91</v>
      </c>
      <c r="C43" s="124">
        <v>1234197</v>
      </c>
    </row>
    <row r="45" spans="1:3">
      <c r="C45" s="124">
        <f>SUM(C40:C44)</f>
        <v>1309641</v>
      </c>
    </row>
    <row r="47" spans="1:3">
      <c r="C47" s="124">
        <f>C24-C45</f>
        <v>40225</v>
      </c>
    </row>
    <row r="50" spans="1:10">
      <c r="A50" t="s">
        <v>92</v>
      </c>
    </row>
    <row r="51" spans="1:10">
      <c r="A51" s="132" t="s">
        <v>40</v>
      </c>
      <c r="B51" s="132" t="s">
        <v>46</v>
      </c>
      <c r="C51" s="132" t="s">
        <v>41</v>
      </c>
      <c r="D51" s="132" t="s">
        <v>47</v>
      </c>
      <c r="E51" s="132" t="s">
        <v>42</v>
      </c>
      <c r="F51" s="132" t="s">
        <v>43</v>
      </c>
      <c r="G51" s="132" t="s">
        <v>44</v>
      </c>
      <c r="H51" s="132" t="s">
        <v>49</v>
      </c>
      <c r="I51" s="151"/>
      <c r="J51" s="151"/>
    </row>
    <row r="52" spans="1:10">
      <c r="A52" s="133">
        <v>1996</v>
      </c>
      <c r="B52" s="133" t="s">
        <v>25</v>
      </c>
      <c r="C52" s="133">
        <v>80179</v>
      </c>
      <c r="D52" s="133" t="s">
        <v>25</v>
      </c>
      <c r="E52" s="133">
        <v>29378</v>
      </c>
      <c r="F52" s="133">
        <v>7806</v>
      </c>
      <c r="G52" s="133">
        <v>14</v>
      </c>
      <c r="H52" s="133" t="s">
        <v>25</v>
      </c>
      <c r="I52" s="134"/>
      <c r="J52" s="134"/>
    </row>
    <row r="53" spans="1:10">
      <c r="A53" s="133">
        <v>1997</v>
      </c>
      <c r="B53" s="133" t="s">
        <v>25</v>
      </c>
      <c r="C53" s="133">
        <v>92400</v>
      </c>
      <c r="D53" s="133" t="s">
        <v>25</v>
      </c>
      <c r="E53" s="133">
        <v>37880</v>
      </c>
      <c r="F53" s="133">
        <v>10172</v>
      </c>
      <c r="G53" s="133">
        <v>13</v>
      </c>
      <c r="H53" s="133">
        <v>1</v>
      </c>
      <c r="I53" s="134"/>
      <c r="J53" s="134"/>
    </row>
    <row r="54" spans="1:10">
      <c r="A54" s="133">
        <v>1998</v>
      </c>
      <c r="B54" s="133" t="s">
        <v>25</v>
      </c>
      <c r="C54" s="133">
        <v>78294</v>
      </c>
      <c r="D54" s="133" t="s">
        <v>25</v>
      </c>
      <c r="E54" s="133">
        <v>40353</v>
      </c>
      <c r="F54" s="133">
        <v>10377</v>
      </c>
      <c r="G54" s="133">
        <v>20</v>
      </c>
      <c r="H54" s="133" t="s">
        <v>25</v>
      </c>
      <c r="I54" s="134"/>
      <c r="J54" s="134"/>
    </row>
    <row r="55" spans="1:10">
      <c r="A55" s="133">
        <v>1999</v>
      </c>
      <c r="B55" s="133" t="s">
        <v>25</v>
      </c>
      <c r="C55" s="133">
        <v>93056</v>
      </c>
      <c r="D55" s="133" t="s">
        <v>25</v>
      </c>
      <c r="E55" s="133">
        <v>43017</v>
      </c>
      <c r="F55" s="133">
        <v>14558</v>
      </c>
      <c r="G55" s="133">
        <v>20</v>
      </c>
      <c r="H55" s="133" t="s">
        <v>25</v>
      </c>
      <c r="I55" s="134"/>
      <c r="J55" s="134"/>
    </row>
    <row r="56" spans="1:10">
      <c r="A56" s="133">
        <v>2000</v>
      </c>
      <c r="B56" s="133" t="s">
        <v>25</v>
      </c>
      <c r="C56" s="133">
        <v>100180</v>
      </c>
      <c r="D56" s="133" t="s">
        <v>25</v>
      </c>
      <c r="E56" s="133">
        <v>50324</v>
      </c>
      <c r="F56" s="133">
        <v>14671</v>
      </c>
      <c r="G56" s="133">
        <v>21</v>
      </c>
      <c r="H56" s="133" t="s">
        <v>25</v>
      </c>
      <c r="I56" s="134"/>
      <c r="J56" s="134"/>
    </row>
    <row r="57" spans="1:10">
      <c r="A57" s="133">
        <v>2001</v>
      </c>
      <c r="B57" s="133" t="s">
        <v>25</v>
      </c>
      <c r="C57" s="133">
        <v>98004</v>
      </c>
      <c r="D57" s="133" t="s">
        <v>25</v>
      </c>
      <c r="E57" s="133">
        <v>45119</v>
      </c>
      <c r="F57" s="133">
        <v>16469</v>
      </c>
      <c r="G57" s="133">
        <v>13</v>
      </c>
      <c r="H57" s="133" t="s">
        <v>25</v>
      </c>
      <c r="I57" s="134"/>
      <c r="J57" s="134"/>
    </row>
    <row r="58" spans="1:10">
      <c r="A58" s="133">
        <v>2002</v>
      </c>
      <c r="B58" s="133" t="s">
        <v>25</v>
      </c>
      <c r="C58" s="133">
        <v>138871</v>
      </c>
      <c r="D58" s="133" t="s">
        <v>25</v>
      </c>
      <c r="E58" s="133">
        <v>76782</v>
      </c>
      <c r="F58" s="133">
        <v>27050</v>
      </c>
      <c r="G58" s="133">
        <v>28</v>
      </c>
      <c r="H58" s="133" t="s">
        <v>25</v>
      </c>
      <c r="I58" s="134"/>
      <c r="J58" s="134"/>
    </row>
    <row r="59" spans="1:10">
      <c r="A59" s="133">
        <v>2003</v>
      </c>
      <c r="B59" s="133" t="s">
        <v>25</v>
      </c>
      <c r="C59" s="133">
        <v>53689</v>
      </c>
      <c r="D59" s="133" t="s">
        <v>25</v>
      </c>
      <c r="E59" s="133">
        <v>22998</v>
      </c>
      <c r="F59" s="133">
        <v>10081</v>
      </c>
      <c r="G59" s="133">
        <v>13</v>
      </c>
      <c r="H59" s="133" t="s">
        <v>25</v>
      </c>
      <c r="I59" s="134"/>
      <c r="J59" s="134"/>
    </row>
    <row r="60" spans="1:10">
      <c r="A60" s="133">
        <v>2004</v>
      </c>
      <c r="B60" s="133">
        <v>15</v>
      </c>
      <c r="C60" s="133">
        <v>30022</v>
      </c>
      <c r="D60" s="133">
        <v>90</v>
      </c>
      <c r="E60" s="133">
        <v>13099</v>
      </c>
      <c r="F60" s="133">
        <v>7110</v>
      </c>
      <c r="G60" s="133">
        <v>4</v>
      </c>
      <c r="H60" s="133" t="s">
        <v>25</v>
      </c>
      <c r="I60" s="134"/>
      <c r="J60" s="134"/>
    </row>
    <row r="61" spans="1:10">
      <c r="A61" s="133">
        <v>2005</v>
      </c>
      <c r="B61" s="133">
        <v>4</v>
      </c>
      <c r="C61" s="133">
        <v>15178</v>
      </c>
      <c r="D61" s="133">
        <v>33</v>
      </c>
      <c r="E61" s="133">
        <v>6805</v>
      </c>
      <c r="F61" s="133">
        <v>2082</v>
      </c>
      <c r="G61" s="133">
        <v>1</v>
      </c>
      <c r="H61" s="133" t="s">
        <v>25</v>
      </c>
      <c r="I61" s="134"/>
      <c r="J61" s="134"/>
    </row>
    <row r="62" spans="1:10">
      <c r="A62" s="133">
        <v>2006</v>
      </c>
      <c r="B62" s="133" t="s">
        <v>25</v>
      </c>
      <c r="C62" s="133">
        <v>237</v>
      </c>
      <c r="D62" s="133">
        <v>2</v>
      </c>
      <c r="E62" s="133">
        <v>62</v>
      </c>
      <c r="F62" s="133">
        <v>58</v>
      </c>
      <c r="G62" s="133" t="s">
        <v>25</v>
      </c>
      <c r="H62" s="133" t="s">
        <v>25</v>
      </c>
      <c r="I62" s="134"/>
      <c r="J62" s="134"/>
    </row>
    <row r="63" spans="1:10">
      <c r="A63" s="135">
        <f>SUM(B63:F63)</f>
        <v>1266505</v>
      </c>
      <c r="B63" s="134">
        <f>SUM(B60:B62)</f>
        <v>19</v>
      </c>
      <c r="C63" s="134">
        <f>SUM(C52:C62)</f>
        <v>780110</v>
      </c>
      <c r="D63" s="134">
        <f>SUM(D52:D62)</f>
        <v>125</v>
      </c>
      <c r="E63" s="134">
        <f>SUM(E52:E62)</f>
        <v>365817</v>
      </c>
      <c r="F63" s="134">
        <f>SUM(F52:F62)</f>
        <v>120434</v>
      </c>
      <c r="G63" s="134"/>
      <c r="H63" s="134"/>
      <c r="I63" s="134"/>
      <c r="J63" s="134"/>
    </row>
    <row r="64" spans="1:10">
      <c r="A64" s="124">
        <f>C14-A63</f>
        <v>0</v>
      </c>
      <c r="B64">
        <f>A64/12</f>
        <v>0</v>
      </c>
    </row>
    <row r="65" spans="1:11">
      <c r="A65" t="s">
        <v>93</v>
      </c>
    </row>
    <row r="66" spans="1:11">
      <c r="A66" s="132" t="s">
        <v>40</v>
      </c>
      <c r="B66" s="132" t="s">
        <v>46</v>
      </c>
      <c r="C66" s="132" t="s">
        <v>41</v>
      </c>
      <c r="D66" s="132" t="s">
        <v>47</v>
      </c>
      <c r="E66" s="132" t="s">
        <v>42</v>
      </c>
      <c r="F66" s="132" t="s">
        <v>43</v>
      </c>
      <c r="G66" s="132" t="s">
        <v>44</v>
      </c>
    </row>
    <row r="67" spans="1:11">
      <c r="A67" s="133">
        <v>1995</v>
      </c>
      <c r="B67" s="133" t="s">
        <v>25</v>
      </c>
      <c r="C67" s="133" t="s">
        <v>25</v>
      </c>
      <c r="D67" s="133" t="s">
        <v>25</v>
      </c>
      <c r="E67" s="133">
        <v>1</v>
      </c>
      <c r="F67" s="133">
        <v>1</v>
      </c>
      <c r="G67" s="133" t="s">
        <v>25</v>
      </c>
      <c r="H67" s="138">
        <f>SUM(E67:F67)</f>
        <v>2</v>
      </c>
      <c r="I67" s="138"/>
      <c r="J67" s="138"/>
    </row>
    <row r="68" spans="1:11">
      <c r="A68" s="133">
        <v>1996</v>
      </c>
      <c r="B68" s="133" t="s">
        <v>25</v>
      </c>
      <c r="C68" s="133">
        <v>8618</v>
      </c>
      <c r="D68" s="133" t="s">
        <v>25</v>
      </c>
      <c r="E68" s="133">
        <v>4005</v>
      </c>
      <c r="F68" s="133">
        <v>1004</v>
      </c>
      <c r="G68" s="133">
        <v>1</v>
      </c>
    </row>
    <row r="69" spans="1:11">
      <c r="A69" s="133">
        <v>1997</v>
      </c>
      <c r="B69" s="133" t="s">
        <v>25</v>
      </c>
      <c r="C69" s="133">
        <v>9170</v>
      </c>
      <c r="D69" s="133">
        <v>1</v>
      </c>
      <c r="E69" s="133">
        <v>4008</v>
      </c>
      <c r="F69" s="133">
        <v>953</v>
      </c>
      <c r="G69" s="133" t="s">
        <v>25</v>
      </c>
    </row>
    <row r="70" spans="1:11">
      <c r="A70" s="133">
        <v>1998</v>
      </c>
      <c r="B70" s="133" t="s">
        <v>25</v>
      </c>
      <c r="C70" s="133">
        <v>6929</v>
      </c>
      <c r="D70" s="133" t="s">
        <v>25</v>
      </c>
      <c r="E70" s="133">
        <v>3326</v>
      </c>
      <c r="F70" s="133">
        <v>814</v>
      </c>
      <c r="G70" s="133">
        <v>1</v>
      </c>
    </row>
    <row r="71" spans="1:11">
      <c r="A71" s="133">
        <v>1999</v>
      </c>
      <c r="B71" s="133" t="s">
        <v>25</v>
      </c>
      <c r="C71" s="133">
        <v>6277</v>
      </c>
      <c r="D71" s="133">
        <v>1</v>
      </c>
      <c r="E71" s="133">
        <v>2891</v>
      </c>
      <c r="F71" s="133">
        <v>873</v>
      </c>
      <c r="G71" s="133">
        <v>4</v>
      </c>
    </row>
    <row r="72" spans="1:11">
      <c r="A72" s="133">
        <v>2000</v>
      </c>
      <c r="B72" s="133" t="s">
        <v>25</v>
      </c>
      <c r="C72" s="133">
        <v>5847</v>
      </c>
      <c r="D72" s="133">
        <v>1</v>
      </c>
      <c r="E72" s="133">
        <v>2687</v>
      </c>
      <c r="F72" s="133">
        <v>646</v>
      </c>
      <c r="G72" s="133" t="s">
        <v>25</v>
      </c>
    </row>
    <row r="73" spans="1:11">
      <c r="A73" s="133">
        <v>2001</v>
      </c>
      <c r="B73" s="133" t="s">
        <v>25</v>
      </c>
      <c r="C73" s="133">
        <v>5206</v>
      </c>
      <c r="D73" s="133" t="s">
        <v>25</v>
      </c>
      <c r="E73" s="133">
        <v>2954</v>
      </c>
      <c r="F73" s="133">
        <v>950</v>
      </c>
      <c r="G73" s="133">
        <v>3</v>
      </c>
    </row>
    <row r="74" spans="1:11">
      <c r="A74" s="133">
        <v>2002</v>
      </c>
      <c r="B74" s="133" t="s">
        <v>25</v>
      </c>
      <c r="C74" s="133">
        <v>4353</v>
      </c>
      <c r="D74" s="133" t="s">
        <v>25</v>
      </c>
      <c r="E74" s="133">
        <v>2832</v>
      </c>
      <c r="F74" s="133">
        <v>1148</v>
      </c>
      <c r="G74" s="133">
        <v>2</v>
      </c>
    </row>
    <row r="75" spans="1:11">
      <c r="A75" s="133">
        <v>2003</v>
      </c>
      <c r="B75" s="133" t="s">
        <v>25</v>
      </c>
      <c r="C75" s="133">
        <v>1466</v>
      </c>
      <c r="D75" s="133" t="s">
        <v>25</v>
      </c>
      <c r="E75" s="133">
        <v>519</v>
      </c>
      <c r="F75" s="133">
        <v>286</v>
      </c>
      <c r="G75" s="133">
        <v>1</v>
      </c>
    </row>
    <row r="76" spans="1:11">
      <c r="A76" s="133">
        <v>2004</v>
      </c>
      <c r="B76" s="133">
        <v>1</v>
      </c>
      <c r="C76" s="133">
        <v>916</v>
      </c>
      <c r="D76" s="133">
        <v>6</v>
      </c>
      <c r="E76" s="133">
        <v>314</v>
      </c>
      <c r="F76" s="133">
        <v>211</v>
      </c>
      <c r="G76" s="133" t="s">
        <v>25</v>
      </c>
    </row>
    <row r="77" spans="1:11">
      <c r="A77" s="133">
        <v>2005</v>
      </c>
      <c r="B77" s="133">
        <v>1</v>
      </c>
      <c r="C77" s="133">
        <v>372</v>
      </c>
      <c r="D77" s="133">
        <v>2</v>
      </c>
      <c r="E77" s="133">
        <v>171</v>
      </c>
      <c r="F77" s="133">
        <v>49</v>
      </c>
      <c r="G77" s="133" t="s">
        <v>25</v>
      </c>
    </row>
    <row r="78" spans="1:11">
      <c r="A78" s="133">
        <v>2006</v>
      </c>
      <c r="B78" s="133" t="s">
        <v>25</v>
      </c>
      <c r="C78" s="133">
        <v>7</v>
      </c>
      <c r="D78" s="133" t="s">
        <v>25</v>
      </c>
      <c r="E78" s="133">
        <v>2</v>
      </c>
      <c r="F78" s="133">
        <v>4</v>
      </c>
      <c r="G78" s="133" t="s">
        <v>25</v>
      </c>
    </row>
    <row r="79" spans="1:11">
      <c r="A79" s="135">
        <f>SUM(B79:F79)</f>
        <v>79821</v>
      </c>
      <c r="B79" s="137">
        <f>SUM(B67:B78)</f>
        <v>2</v>
      </c>
      <c r="C79" s="134">
        <f>SUM(C67:C78)</f>
        <v>49161</v>
      </c>
      <c r="D79" s="134">
        <f>SUM(D67:D78)</f>
        <v>11</v>
      </c>
      <c r="E79" s="134">
        <f>SUM(E68:E78)</f>
        <v>23709</v>
      </c>
      <c r="F79" s="134">
        <f>SUM(F68:F78)</f>
        <v>6938</v>
      </c>
      <c r="G79" s="137">
        <f>SUM(G67:G78)</f>
        <v>12</v>
      </c>
      <c r="K79">
        <f>B79+H67+G79</f>
        <v>16</v>
      </c>
    </row>
    <row r="81" spans="1:4">
      <c r="A81" t="s">
        <v>94</v>
      </c>
    </row>
    <row r="82" spans="1:4">
      <c r="A82" s="132" t="s">
        <v>40</v>
      </c>
      <c r="B82" s="132" t="s">
        <v>41</v>
      </c>
      <c r="C82" s="132" t="s">
        <v>42</v>
      </c>
      <c r="D82" s="132" t="s">
        <v>43</v>
      </c>
    </row>
    <row r="83" spans="1:4">
      <c r="A83" s="133">
        <v>1996</v>
      </c>
      <c r="B83" s="133">
        <v>629</v>
      </c>
      <c r="C83" s="133">
        <v>283</v>
      </c>
      <c r="D83" s="133">
        <v>96</v>
      </c>
    </row>
    <row r="84" spans="1:4">
      <c r="A84" s="133">
        <v>1997</v>
      </c>
      <c r="B84" s="133">
        <v>505</v>
      </c>
      <c r="C84" s="133">
        <v>256</v>
      </c>
      <c r="D84" s="133">
        <v>64</v>
      </c>
    </row>
    <row r="85" spans="1:4">
      <c r="A85" s="133">
        <v>1998</v>
      </c>
      <c r="B85" s="133">
        <v>329</v>
      </c>
      <c r="C85" s="133">
        <v>169</v>
      </c>
      <c r="D85" s="133">
        <v>55</v>
      </c>
    </row>
    <row r="86" spans="1:4">
      <c r="A86" s="133">
        <v>1999</v>
      </c>
      <c r="B86" s="133">
        <v>288</v>
      </c>
      <c r="C86" s="133">
        <v>111</v>
      </c>
      <c r="D86" s="133">
        <v>31</v>
      </c>
    </row>
    <row r="87" spans="1:4">
      <c r="A87" s="133">
        <v>2000</v>
      </c>
      <c r="B87" s="133">
        <v>166</v>
      </c>
      <c r="C87" s="133">
        <v>63</v>
      </c>
      <c r="D87" s="133">
        <v>9</v>
      </c>
    </row>
    <row r="88" spans="1:4">
      <c r="A88" s="133">
        <v>2001</v>
      </c>
      <c r="B88" s="133">
        <v>144</v>
      </c>
      <c r="C88" s="133">
        <v>73</v>
      </c>
      <c r="D88" s="133">
        <v>20</v>
      </c>
    </row>
    <row r="89" spans="1:4">
      <c r="A89" s="133">
        <v>2002</v>
      </c>
      <c r="B89" s="133">
        <v>59</v>
      </c>
      <c r="C89" s="133">
        <v>33</v>
      </c>
      <c r="D89" s="133">
        <v>26</v>
      </c>
    </row>
    <row r="90" spans="1:4">
      <c r="A90" s="133">
        <v>2003</v>
      </c>
      <c r="B90" s="133">
        <v>40</v>
      </c>
      <c r="C90" s="133">
        <v>8</v>
      </c>
      <c r="D90" s="133">
        <v>2</v>
      </c>
    </row>
    <row r="91" spans="1:4">
      <c r="A91" s="133">
        <v>2004</v>
      </c>
      <c r="B91" s="133">
        <v>29</v>
      </c>
      <c r="C91" s="133">
        <v>11</v>
      </c>
      <c r="D91" s="133">
        <v>11</v>
      </c>
    </row>
    <row r="92" spans="1:4">
      <c r="A92" s="133">
        <v>2005</v>
      </c>
      <c r="B92" s="133">
        <v>10</v>
      </c>
      <c r="C92" s="133">
        <v>5</v>
      </c>
      <c r="D92" s="133">
        <v>1</v>
      </c>
    </row>
    <row r="93" spans="1:4">
      <c r="A93" s="133">
        <v>2006</v>
      </c>
      <c r="B93" s="133" t="s">
        <v>25</v>
      </c>
      <c r="C93" s="133">
        <v>2</v>
      </c>
      <c r="D93" s="133" t="s">
        <v>25</v>
      </c>
    </row>
    <row r="94" spans="1:4">
      <c r="A94" s="136">
        <f>SUM(B94:D94)</f>
        <v>3528</v>
      </c>
      <c r="B94">
        <f>SUM(B83:B93)</f>
        <v>2199</v>
      </c>
      <c r="C94">
        <f>SUM(C83:C93)</f>
        <v>1014</v>
      </c>
      <c r="D94">
        <f>SUM(D83:D93)</f>
        <v>315</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90"/>
  <sheetViews>
    <sheetView zoomScale="75" zoomScaleNormal="75" workbookViewId="0"/>
  </sheetViews>
  <sheetFormatPr defaultRowHeight="12.75"/>
  <cols>
    <col min="1" max="1" width="10.5703125" style="37" customWidth="1"/>
    <col min="2" max="2" width="8.28515625" style="182" customWidth="1"/>
    <col min="3" max="3" width="11.7109375" style="182" customWidth="1"/>
    <col min="4" max="4" width="11.42578125" style="182" customWidth="1"/>
    <col min="5" max="5" width="8.5703125" style="182" customWidth="1"/>
    <col min="6" max="6" width="11.7109375" style="182" customWidth="1"/>
    <col min="7" max="7" width="11.42578125" style="182" customWidth="1"/>
    <col min="8" max="8" width="8.85546875" style="182" customWidth="1"/>
    <col min="9" max="9" width="8.5703125" style="182" customWidth="1"/>
    <col min="10" max="10" width="11.42578125" style="182" customWidth="1"/>
    <col min="11" max="11" width="8.42578125" style="182" customWidth="1"/>
    <col min="12" max="12" width="9" style="182" customWidth="1"/>
    <col min="13" max="13" width="11.42578125" style="182" customWidth="1"/>
    <col min="14" max="14" width="8.5703125" style="182" customWidth="1"/>
    <col min="15" max="15" width="9.5703125" style="182" customWidth="1"/>
    <col min="16" max="16" width="11.42578125" style="182" customWidth="1"/>
    <col min="17" max="18" width="9.140625" style="37"/>
    <col min="19" max="19" width="12" style="37" customWidth="1"/>
    <col min="20" max="20" width="9.140625" style="37"/>
    <col min="21" max="21" width="12" style="37" bestFit="1" customWidth="1"/>
    <col min="22" max="22" width="11.7109375" style="37" customWidth="1"/>
    <col min="23" max="16384" width="9.140625" style="37"/>
  </cols>
  <sheetData>
    <row r="1" spans="1:22" ht="26.25">
      <c r="A1" s="227" t="s">
        <v>190</v>
      </c>
    </row>
    <row r="2" spans="1:22" ht="18">
      <c r="A2" s="32" t="s">
        <v>262</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7.25" customHeight="1">
      <c r="A4" s="616" t="s">
        <v>274</v>
      </c>
      <c r="B4" s="616"/>
      <c r="C4" s="616"/>
      <c r="D4" s="616"/>
      <c r="E4" s="616"/>
      <c r="F4" s="616"/>
      <c r="G4" s="616"/>
      <c r="H4" s="616"/>
      <c r="I4" s="616"/>
      <c r="J4" s="616"/>
      <c r="K4" s="616"/>
      <c r="L4" s="616"/>
      <c r="M4" s="616"/>
      <c r="N4" s="616"/>
      <c r="O4" s="616"/>
      <c r="P4" s="616"/>
      <c r="Q4" s="616"/>
    </row>
    <row r="5" spans="1:22" ht="17.25" customHeight="1">
      <c r="A5" s="616"/>
      <c r="B5" s="616"/>
      <c r="C5" s="616"/>
      <c r="D5" s="616"/>
      <c r="E5" s="616"/>
      <c r="F5" s="616"/>
      <c r="G5" s="616"/>
      <c r="H5" s="616"/>
      <c r="I5" s="616"/>
      <c r="J5" s="616"/>
      <c r="K5" s="616"/>
      <c r="L5" s="616"/>
      <c r="M5" s="616"/>
      <c r="N5" s="616"/>
      <c r="O5" s="616"/>
      <c r="P5" s="616"/>
      <c r="Q5" s="616"/>
    </row>
    <row r="6" spans="1:22" ht="17.25" customHeight="1">
      <c r="A6" s="616"/>
      <c r="B6" s="616"/>
      <c r="C6" s="616"/>
      <c r="D6" s="616"/>
      <c r="E6" s="616"/>
      <c r="F6" s="616"/>
      <c r="G6" s="616"/>
      <c r="H6" s="616"/>
      <c r="I6" s="616"/>
      <c r="J6" s="616"/>
      <c r="K6" s="616"/>
      <c r="L6" s="616"/>
      <c r="M6" s="616"/>
      <c r="N6" s="616"/>
      <c r="O6" s="616"/>
      <c r="P6" s="616"/>
      <c r="Q6" s="616"/>
    </row>
    <row r="7" spans="1:22" ht="13.5" customHeight="1">
      <c r="A7" s="616"/>
      <c r="B7" s="616"/>
      <c r="C7" s="616"/>
      <c r="D7" s="616"/>
      <c r="E7" s="616"/>
      <c r="F7" s="616"/>
      <c r="G7" s="616"/>
      <c r="H7" s="616"/>
      <c r="I7" s="616"/>
      <c r="J7" s="616"/>
      <c r="K7" s="616"/>
      <c r="L7" s="616"/>
      <c r="M7" s="616"/>
      <c r="N7" s="616"/>
      <c r="O7" s="616"/>
      <c r="P7" s="616"/>
      <c r="Q7" s="616"/>
    </row>
    <row r="8" spans="1:22" ht="15" thickBot="1">
      <c r="A8" s="33"/>
      <c r="B8" s="302"/>
      <c r="C8" s="302"/>
      <c r="D8" s="302"/>
      <c r="E8" s="96"/>
      <c r="F8" s="96"/>
      <c r="G8" s="96"/>
      <c r="H8" s="96"/>
      <c r="I8" s="96"/>
      <c r="J8" s="96"/>
      <c r="K8" s="96"/>
      <c r="L8" s="96"/>
      <c r="M8" s="96"/>
      <c r="N8" s="96"/>
      <c r="O8" s="96"/>
      <c r="P8" s="96"/>
    </row>
    <row r="9" spans="1:22" ht="13.5" customHeight="1" thickBot="1">
      <c r="A9" s="619" t="s">
        <v>8</v>
      </c>
      <c r="B9" s="631" t="s">
        <v>13</v>
      </c>
      <c r="C9" s="632"/>
      <c r="D9" s="633"/>
      <c r="E9" s="631" t="s">
        <v>112</v>
      </c>
      <c r="F9" s="632"/>
      <c r="G9" s="633"/>
      <c r="H9" s="631" t="s">
        <v>114</v>
      </c>
      <c r="I9" s="632"/>
      <c r="J9" s="633"/>
      <c r="K9" s="631" t="s">
        <v>111</v>
      </c>
      <c r="L9" s="632"/>
      <c r="M9" s="633"/>
      <c r="N9" s="631" t="s">
        <v>113</v>
      </c>
      <c r="O9" s="632"/>
      <c r="P9" s="633"/>
      <c r="Q9" s="631" t="s">
        <v>115</v>
      </c>
      <c r="R9" s="632"/>
      <c r="S9" s="633"/>
      <c r="T9" s="631" t="s">
        <v>7</v>
      </c>
      <c r="U9" s="632"/>
      <c r="V9" s="633"/>
    </row>
    <row r="10" spans="1:22" ht="41.25" customHeight="1" thickBot="1">
      <c r="A10" s="620"/>
      <c r="B10" s="230" t="s">
        <v>0</v>
      </c>
      <c r="C10" s="231" t="s">
        <v>138</v>
      </c>
      <c r="D10" s="232" t="s">
        <v>183</v>
      </c>
      <c r="E10" s="230" t="s">
        <v>0</v>
      </c>
      <c r="F10" s="231" t="s">
        <v>138</v>
      </c>
      <c r="G10" s="232" t="s">
        <v>183</v>
      </c>
      <c r="H10" s="230" t="s">
        <v>0</v>
      </c>
      <c r="I10" s="231" t="s">
        <v>138</v>
      </c>
      <c r="J10" s="232" t="s">
        <v>183</v>
      </c>
      <c r="K10" s="230" t="s">
        <v>0</v>
      </c>
      <c r="L10" s="231" t="s">
        <v>138</v>
      </c>
      <c r="M10" s="232" t="s">
        <v>183</v>
      </c>
      <c r="N10" s="230" t="s">
        <v>0</v>
      </c>
      <c r="O10" s="231" t="s">
        <v>138</v>
      </c>
      <c r="P10" s="232" t="s">
        <v>183</v>
      </c>
      <c r="Q10" s="230" t="s">
        <v>0</v>
      </c>
      <c r="R10" s="231" t="s">
        <v>138</v>
      </c>
      <c r="S10" s="232" t="s">
        <v>183</v>
      </c>
      <c r="T10" s="260" t="s">
        <v>0</v>
      </c>
      <c r="U10" s="299" t="s">
        <v>138</v>
      </c>
      <c r="V10" s="261" t="s">
        <v>183</v>
      </c>
    </row>
    <row r="11" spans="1:22">
      <c r="A11" s="337">
        <v>2001</v>
      </c>
      <c r="B11" s="228">
        <v>26</v>
      </c>
      <c r="C11" s="258">
        <v>91861</v>
      </c>
      <c r="D11" s="40">
        <f t="shared" ref="D11:D26" si="0">IF(C11=0, "NA", B11/C11)</f>
        <v>2.8303632662392091E-4</v>
      </c>
      <c r="E11" s="228">
        <v>4</v>
      </c>
      <c r="F11" s="258">
        <v>55493</v>
      </c>
      <c r="G11" s="40">
        <f t="shared" ref="G11:G26" si="1">IF(F11=0, "NA", E11/F11)</f>
        <v>7.2081163389977116E-5</v>
      </c>
      <c r="H11" s="228"/>
      <c r="I11" s="258"/>
      <c r="J11" s="40"/>
      <c r="K11" s="228">
        <v>0</v>
      </c>
      <c r="L11" s="258">
        <v>188</v>
      </c>
      <c r="M11" s="40">
        <f t="shared" ref="M11:M26" si="2">IF(L11=0, "NA", K11/L11)</f>
        <v>0</v>
      </c>
      <c r="N11" s="228"/>
      <c r="O11" s="258"/>
      <c r="P11" s="40"/>
      <c r="Q11" s="228"/>
      <c r="R11" s="258"/>
      <c r="S11" s="40"/>
      <c r="T11" s="228">
        <f>SUM(Q11,N11,K11,H11,E11,B11)</f>
        <v>30</v>
      </c>
      <c r="U11" s="258">
        <f>SUM(R11,O11,L11,I11,F11,C11)</f>
        <v>147542</v>
      </c>
      <c r="V11" s="40">
        <f t="shared" ref="V11:V26" si="3">IF(U11=0, "NA", T11/U11)</f>
        <v>2.0333193260224208E-4</v>
      </c>
    </row>
    <row r="12" spans="1:22">
      <c r="A12" s="337">
        <v>2002</v>
      </c>
      <c r="B12" s="229">
        <v>30</v>
      </c>
      <c r="C12" s="257">
        <v>105511</v>
      </c>
      <c r="D12" s="34">
        <f t="shared" si="0"/>
        <v>2.8433054373477645E-4</v>
      </c>
      <c r="E12" s="229">
        <v>3</v>
      </c>
      <c r="F12" s="257">
        <v>76550</v>
      </c>
      <c r="G12" s="34">
        <f t="shared" si="1"/>
        <v>3.9190071848465053E-5</v>
      </c>
      <c r="H12" s="229"/>
      <c r="I12" s="257"/>
      <c r="J12" s="34"/>
      <c r="K12" s="229">
        <v>0</v>
      </c>
      <c r="L12" s="257">
        <v>351</v>
      </c>
      <c r="M12" s="34">
        <f t="shared" si="2"/>
        <v>0</v>
      </c>
      <c r="N12" s="229"/>
      <c r="O12" s="257"/>
      <c r="P12" s="34"/>
      <c r="Q12" s="229"/>
      <c r="R12" s="257"/>
      <c r="S12" s="34"/>
      <c r="T12" s="229">
        <f t="shared" ref="T12:T26" si="4">SUM(Q12,N12,K12,H12,E12,B12)</f>
        <v>33</v>
      </c>
      <c r="U12" s="257">
        <f t="shared" ref="U12:U26" si="5">SUM(R12,O12,L12,I12,F12,C12)</f>
        <v>182412</v>
      </c>
      <c r="V12" s="34">
        <f t="shared" si="3"/>
        <v>1.8090915071376884E-4</v>
      </c>
    </row>
    <row r="13" spans="1:22">
      <c r="A13" s="337">
        <v>2003</v>
      </c>
      <c r="B13" s="229">
        <v>35</v>
      </c>
      <c r="C13" s="257">
        <v>120986</v>
      </c>
      <c r="D13" s="34">
        <f t="shared" si="0"/>
        <v>2.8928966987915955E-4</v>
      </c>
      <c r="E13" s="229">
        <v>6</v>
      </c>
      <c r="F13" s="257">
        <v>91516</v>
      </c>
      <c r="G13" s="34">
        <f t="shared" si="1"/>
        <v>6.5562306044844612E-5</v>
      </c>
      <c r="H13" s="229"/>
      <c r="I13" s="257"/>
      <c r="J13" s="34"/>
      <c r="K13" s="229">
        <v>0</v>
      </c>
      <c r="L13" s="257">
        <v>434</v>
      </c>
      <c r="M13" s="34">
        <f t="shared" si="2"/>
        <v>0</v>
      </c>
      <c r="N13" s="229"/>
      <c r="O13" s="257"/>
      <c r="P13" s="34"/>
      <c r="Q13" s="229"/>
      <c r="R13" s="257"/>
      <c r="S13" s="34"/>
      <c r="T13" s="229">
        <f t="shared" si="4"/>
        <v>41</v>
      </c>
      <c r="U13" s="257">
        <f t="shared" si="5"/>
        <v>212936</v>
      </c>
      <c r="V13" s="34">
        <f t="shared" si="3"/>
        <v>1.9254611714317917E-4</v>
      </c>
    </row>
    <row r="14" spans="1:22">
      <c r="A14" s="337">
        <v>2004</v>
      </c>
      <c r="B14" s="229">
        <v>20</v>
      </c>
      <c r="C14" s="257">
        <v>125799</v>
      </c>
      <c r="D14" s="34">
        <f t="shared" si="0"/>
        <v>1.5898377570568924E-4</v>
      </c>
      <c r="E14" s="229">
        <v>6</v>
      </c>
      <c r="F14" s="257">
        <v>119337</v>
      </c>
      <c r="G14" s="34">
        <f t="shared" si="1"/>
        <v>5.0277784760803439E-5</v>
      </c>
      <c r="H14" s="229"/>
      <c r="I14" s="257"/>
      <c r="J14" s="34"/>
      <c r="K14" s="229">
        <v>0</v>
      </c>
      <c r="L14" s="257">
        <v>167</v>
      </c>
      <c r="M14" s="34">
        <f t="shared" si="2"/>
        <v>0</v>
      </c>
      <c r="N14" s="229">
        <v>0</v>
      </c>
      <c r="O14" s="257">
        <v>5</v>
      </c>
      <c r="P14" s="34">
        <f t="shared" ref="P14:P26" si="6">IF(O14=0, "NA", N14/O14)</f>
        <v>0</v>
      </c>
      <c r="Q14" s="229"/>
      <c r="R14" s="257"/>
      <c r="S14" s="34"/>
      <c r="T14" s="229">
        <f t="shared" si="4"/>
        <v>26</v>
      </c>
      <c r="U14" s="257">
        <f t="shared" si="5"/>
        <v>245308</v>
      </c>
      <c r="V14" s="34">
        <f t="shared" si="3"/>
        <v>1.0598920540708008E-4</v>
      </c>
    </row>
    <row r="15" spans="1:22">
      <c r="A15" s="337">
        <v>2005</v>
      </c>
      <c r="B15" s="229">
        <v>7</v>
      </c>
      <c r="C15" s="257">
        <v>139929</v>
      </c>
      <c r="D15" s="34">
        <f t="shared" si="0"/>
        <v>5.0025370009076034E-5</v>
      </c>
      <c r="E15" s="229">
        <v>9</v>
      </c>
      <c r="F15" s="257">
        <v>123236</v>
      </c>
      <c r="G15" s="34">
        <f t="shared" si="1"/>
        <v>7.3030607939238539E-5</v>
      </c>
      <c r="H15" s="229"/>
      <c r="I15" s="257"/>
      <c r="J15" s="34"/>
      <c r="K15" s="229">
        <v>0</v>
      </c>
      <c r="L15" s="257">
        <v>313</v>
      </c>
      <c r="M15" s="34">
        <f t="shared" si="2"/>
        <v>0</v>
      </c>
      <c r="N15" s="229">
        <v>0</v>
      </c>
      <c r="O15" s="257">
        <v>36</v>
      </c>
      <c r="P15" s="34">
        <f t="shared" si="6"/>
        <v>0</v>
      </c>
      <c r="Q15" s="229"/>
      <c r="R15" s="257"/>
      <c r="S15" s="34"/>
      <c r="T15" s="229">
        <f t="shared" si="4"/>
        <v>16</v>
      </c>
      <c r="U15" s="257">
        <f t="shared" si="5"/>
        <v>263514</v>
      </c>
      <c r="V15" s="34">
        <f t="shared" si="3"/>
        <v>6.0717836623481107E-5</v>
      </c>
    </row>
    <row r="16" spans="1:22">
      <c r="A16" s="337">
        <v>2006</v>
      </c>
      <c r="B16" s="229">
        <v>10</v>
      </c>
      <c r="C16" s="257">
        <v>136214</v>
      </c>
      <c r="D16" s="34">
        <f t="shared" si="0"/>
        <v>7.3413892845082003E-5</v>
      </c>
      <c r="E16" s="229">
        <v>7</v>
      </c>
      <c r="F16" s="257">
        <v>119772</v>
      </c>
      <c r="G16" s="34">
        <f t="shared" si="1"/>
        <v>5.8444377650869986E-5</v>
      </c>
      <c r="H16" s="229"/>
      <c r="I16" s="257"/>
      <c r="J16" s="34"/>
      <c r="K16" s="229">
        <v>0</v>
      </c>
      <c r="L16" s="257">
        <v>277</v>
      </c>
      <c r="M16" s="34">
        <f t="shared" si="2"/>
        <v>0</v>
      </c>
      <c r="N16" s="229">
        <v>0</v>
      </c>
      <c r="O16" s="257">
        <v>41</v>
      </c>
      <c r="P16" s="34">
        <f t="shared" si="6"/>
        <v>0</v>
      </c>
      <c r="Q16" s="229"/>
      <c r="R16" s="257"/>
      <c r="S16" s="34"/>
      <c r="T16" s="229">
        <f t="shared" si="4"/>
        <v>17</v>
      </c>
      <c r="U16" s="257">
        <f t="shared" si="5"/>
        <v>256304</v>
      </c>
      <c r="V16" s="34">
        <f t="shared" si="3"/>
        <v>6.6327486110244089E-5</v>
      </c>
    </row>
    <row r="17" spans="1:25">
      <c r="A17" s="337">
        <v>2007</v>
      </c>
      <c r="B17" s="229">
        <v>19</v>
      </c>
      <c r="C17" s="257">
        <v>155900</v>
      </c>
      <c r="D17" s="34">
        <f t="shared" si="0"/>
        <v>1.2187299550994228E-4</v>
      </c>
      <c r="E17" s="229">
        <v>16</v>
      </c>
      <c r="F17" s="257">
        <v>118233</v>
      </c>
      <c r="G17" s="34">
        <f t="shared" si="1"/>
        <v>1.3532600881310632E-4</v>
      </c>
      <c r="H17" s="229"/>
      <c r="I17" s="257"/>
      <c r="J17" s="34"/>
      <c r="K17" s="229">
        <v>0</v>
      </c>
      <c r="L17" s="257">
        <v>35</v>
      </c>
      <c r="M17" s="34">
        <f t="shared" si="2"/>
        <v>0</v>
      </c>
      <c r="N17" s="229">
        <v>0</v>
      </c>
      <c r="O17" s="257">
        <v>51</v>
      </c>
      <c r="P17" s="34">
        <f t="shared" si="6"/>
        <v>0</v>
      </c>
      <c r="Q17" s="229">
        <v>0</v>
      </c>
      <c r="R17" s="257">
        <v>2604</v>
      </c>
      <c r="S17" s="34">
        <f t="shared" ref="S17:S26" si="7">IF(R17=0, "NA", Q17/R17)</f>
        <v>0</v>
      </c>
      <c r="T17" s="229">
        <f t="shared" si="4"/>
        <v>35</v>
      </c>
      <c r="U17" s="257">
        <f t="shared" si="5"/>
        <v>276823</v>
      </c>
      <c r="V17" s="34">
        <f t="shared" si="3"/>
        <v>1.264345809416125E-4</v>
      </c>
    </row>
    <row r="18" spans="1:25">
      <c r="A18" s="337">
        <v>2008</v>
      </c>
      <c r="B18" s="229">
        <v>9</v>
      </c>
      <c r="C18" s="257">
        <v>144994</v>
      </c>
      <c r="D18" s="34">
        <f t="shared" si="0"/>
        <v>6.2071533994510118E-5</v>
      </c>
      <c r="E18" s="229">
        <v>2</v>
      </c>
      <c r="F18" s="257">
        <v>123504</v>
      </c>
      <c r="G18" s="34">
        <f t="shared" si="1"/>
        <v>1.6193807488016582E-5</v>
      </c>
      <c r="H18" s="229">
        <v>0</v>
      </c>
      <c r="I18" s="257">
        <v>10234</v>
      </c>
      <c r="J18" s="34">
        <f t="shared" ref="J18:J26" si="8">IF(I18=0, "NA", H18/I18)</f>
        <v>0</v>
      </c>
      <c r="K18" s="229">
        <v>0</v>
      </c>
      <c r="L18" s="257">
        <v>29</v>
      </c>
      <c r="M18" s="34">
        <f t="shared" si="2"/>
        <v>0</v>
      </c>
      <c r="N18" s="229">
        <v>0</v>
      </c>
      <c r="O18" s="257">
        <v>69</v>
      </c>
      <c r="P18" s="34">
        <f t="shared" si="6"/>
        <v>0</v>
      </c>
      <c r="Q18" s="229">
        <v>0</v>
      </c>
      <c r="R18" s="257">
        <v>3055</v>
      </c>
      <c r="S18" s="34">
        <f t="shared" si="7"/>
        <v>0</v>
      </c>
      <c r="T18" s="229">
        <f t="shared" si="4"/>
        <v>11</v>
      </c>
      <c r="U18" s="257">
        <f t="shared" si="5"/>
        <v>281885</v>
      </c>
      <c r="V18" s="34">
        <f t="shared" si="3"/>
        <v>3.9023005835713147E-5</v>
      </c>
    </row>
    <row r="19" spans="1:25">
      <c r="A19" s="337">
        <v>2009</v>
      </c>
      <c r="B19" s="229">
        <v>13</v>
      </c>
      <c r="C19" s="257">
        <v>128052</v>
      </c>
      <c r="D19" s="34">
        <f t="shared" si="0"/>
        <v>1.0152125698934808E-4</v>
      </c>
      <c r="E19" s="229">
        <v>3</v>
      </c>
      <c r="F19" s="257">
        <v>81707</v>
      </c>
      <c r="G19" s="34">
        <f t="shared" si="1"/>
        <v>3.6716560392622421E-5</v>
      </c>
      <c r="H19" s="229">
        <v>0</v>
      </c>
      <c r="I19" s="257">
        <v>6705</v>
      </c>
      <c r="J19" s="34">
        <f t="shared" si="8"/>
        <v>0</v>
      </c>
      <c r="K19" s="229">
        <v>0</v>
      </c>
      <c r="L19" s="257">
        <v>944</v>
      </c>
      <c r="M19" s="34">
        <f t="shared" si="2"/>
        <v>0</v>
      </c>
      <c r="N19" s="229">
        <v>0</v>
      </c>
      <c r="O19" s="257">
        <v>198</v>
      </c>
      <c r="P19" s="34">
        <f t="shared" si="6"/>
        <v>0</v>
      </c>
      <c r="Q19" s="229">
        <v>0</v>
      </c>
      <c r="R19" s="257">
        <v>1069</v>
      </c>
      <c r="S19" s="34">
        <f t="shared" si="7"/>
        <v>0</v>
      </c>
      <c r="T19" s="229">
        <f t="shared" si="4"/>
        <v>16</v>
      </c>
      <c r="U19" s="257">
        <f t="shared" si="5"/>
        <v>218675</v>
      </c>
      <c r="V19" s="34">
        <f t="shared" si="3"/>
        <v>7.3167943294843941E-5</v>
      </c>
    </row>
    <row r="20" spans="1:25">
      <c r="A20" s="337">
        <v>2010</v>
      </c>
      <c r="B20" s="229">
        <v>0</v>
      </c>
      <c r="C20" s="257">
        <v>146319</v>
      </c>
      <c r="D20" s="34">
        <f t="shared" si="0"/>
        <v>0</v>
      </c>
      <c r="E20" s="229">
        <v>5</v>
      </c>
      <c r="F20" s="257">
        <v>115392</v>
      </c>
      <c r="G20" s="34">
        <f t="shared" si="1"/>
        <v>4.3330560177481977E-5</v>
      </c>
      <c r="H20" s="229">
        <v>0</v>
      </c>
      <c r="I20" s="257">
        <v>6562</v>
      </c>
      <c r="J20" s="34">
        <f t="shared" si="8"/>
        <v>0</v>
      </c>
      <c r="K20" s="229">
        <v>0</v>
      </c>
      <c r="L20" s="257">
        <v>2044</v>
      </c>
      <c r="M20" s="34">
        <f t="shared" si="2"/>
        <v>0</v>
      </c>
      <c r="N20" s="229">
        <v>0</v>
      </c>
      <c r="O20" s="257">
        <v>305</v>
      </c>
      <c r="P20" s="34">
        <f t="shared" si="6"/>
        <v>0</v>
      </c>
      <c r="Q20" s="229">
        <v>0</v>
      </c>
      <c r="R20" s="257">
        <v>1088</v>
      </c>
      <c r="S20" s="34">
        <f t="shared" si="7"/>
        <v>0</v>
      </c>
      <c r="T20" s="229">
        <f t="shared" si="4"/>
        <v>5</v>
      </c>
      <c r="U20" s="257">
        <f t="shared" si="5"/>
        <v>271710</v>
      </c>
      <c r="V20" s="34">
        <f t="shared" si="3"/>
        <v>1.8401972691472525E-5</v>
      </c>
    </row>
    <row r="21" spans="1:25">
      <c r="A21" s="337">
        <v>2011</v>
      </c>
      <c r="B21" s="229">
        <v>11</v>
      </c>
      <c r="C21" s="257">
        <v>136695</v>
      </c>
      <c r="D21" s="34">
        <f t="shared" si="0"/>
        <v>8.047112184059402E-5</v>
      </c>
      <c r="E21" s="229">
        <v>6</v>
      </c>
      <c r="F21" s="257">
        <v>143613</v>
      </c>
      <c r="G21" s="34">
        <f t="shared" si="1"/>
        <v>4.1778947588310253E-5</v>
      </c>
      <c r="H21" s="229">
        <v>0</v>
      </c>
      <c r="I21" s="257">
        <v>10324</v>
      </c>
      <c r="J21" s="34">
        <f t="shared" si="8"/>
        <v>0</v>
      </c>
      <c r="K21" s="229">
        <v>0</v>
      </c>
      <c r="L21" s="257">
        <v>1888</v>
      </c>
      <c r="M21" s="34">
        <f t="shared" si="2"/>
        <v>0</v>
      </c>
      <c r="N21" s="229">
        <v>0</v>
      </c>
      <c r="O21" s="257">
        <v>538</v>
      </c>
      <c r="P21" s="34">
        <f t="shared" si="6"/>
        <v>0</v>
      </c>
      <c r="Q21" s="229">
        <v>0</v>
      </c>
      <c r="R21" s="257">
        <v>3121</v>
      </c>
      <c r="S21" s="34">
        <f t="shared" si="7"/>
        <v>0</v>
      </c>
      <c r="T21" s="229">
        <f t="shared" si="4"/>
        <v>17</v>
      </c>
      <c r="U21" s="257">
        <f t="shared" si="5"/>
        <v>296179</v>
      </c>
      <c r="V21" s="34">
        <f t="shared" si="3"/>
        <v>5.7397722323324749E-5</v>
      </c>
    </row>
    <row r="22" spans="1:25">
      <c r="A22" s="337">
        <v>2012</v>
      </c>
      <c r="B22" s="229">
        <v>12</v>
      </c>
      <c r="C22" s="257">
        <v>165154</v>
      </c>
      <c r="D22" s="34">
        <f t="shared" si="0"/>
        <v>7.2659457233854467E-5</v>
      </c>
      <c r="E22" s="229">
        <v>3</v>
      </c>
      <c r="F22" s="257">
        <v>135515</v>
      </c>
      <c r="G22" s="34">
        <f t="shared" si="1"/>
        <v>2.2137770726487844E-5</v>
      </c>
      <c r="H22" s="229">
        <v>0</v>
      </c>
      <c r="I22" s="257">
        <v>10381</v>
      </c>
      <c r="J22" s="34">
        <f t="shared" si="8"/>
        <v>0</v>
      </c>
      <c r="K22" s="229">
        <v>0</v>
      </c>
      <c r="L22" s="257">
        <v>2471</v>
      </c>
      <c r="M22" s="34">
        <f t="shared" si="2"/>
        <v>0</v>
      </c>
      <c r="N22" s="229">
        <v>0</v>
      </c>
      <c r="O22" s="257">
        <v>834</v>
      </c>
      <c r="P22" s="34">
        <f t="shared" si="6"/>
        <v>0</v>
      </c>
      <c r="Q22" s="229">
        <v>0</v>
      </c>
      <c r="R22" s="257">
        <v>2517</v>
      </c>
      <c r="S22" s="34">
        <f t="shared" si="7"/>
        <v>0</v>
      </c>
      <c r="T22" s="229">
        <f t="shared" si="4"/>
        <v>15</v>
      </c>
      <c r="U22" s="257">
        <f t="shared" si="5"/>
        <v>316872</v>
      </c>
      <c r="V22" s="34">
        <f t="shared" si="3"/>
        <v>4.7337726274331593E-5</v>
      </c>
    </row>
    <row r="23" spans="1:25">
      <c r="A23" s="337">
        <v>2013</v>
      </c>
      <c r="B23" s="229">
        <v>0</v>
      </c>
      <c r="C23" s="257">
        <v>172165</v>
      </c>
      <c r="D23" s="34">
        <f t="shared" si="0"/>
        <v>0</v>
      </c>
      <c r="E23" s="229">
        <v>3</v>
      </c>
      <c r="F23" s="257">
        <v>144951</v>
      </c>
      <c r="G23" s="34">
        <f t="shared" si="1"/>
        <v>2.0696649212492498E-5</v>
      </c>
      <c r="H23" s="229">
        <v>1</v>
      </c>
      <c r="I23" s="257">
        <v>9456</v>
      </c>
      <c r="J23" s="34">
        <f t="shared" si="8"/>
        <v>1.0575296108291032E-4</v>
      </c>
      <c r="K23" s="229">
        <v>0</v>
      </c>
      <c r="L23" s="257">
        <v>2475</v>
      </c>
      <c r="M23" s="34">
        <f t="shared" si="2"/>
        <v>0</v>
      </c>
      <c r="N23" s="229">
        <v>0</v>
      </c>
      <c r="O23" s="257">
        <v>572</v>
      </c>
      <c r="P23" s="34">
        <f t="shared" si="6"/>
        <v>0</v>
      </c>
      <c r="Q23" s="229">
        <v>0</v>
      </c>
      <c r="R23" s="257">
        <v>1955</v>
      </c>
      <c r="S23" s="34">
        <f t="shared" si="7"/>
        <v>0</v>
      </c>
      <c r="T23" s="229">
        <f t="shared" si="4"/>
        <v>4</v>
      </c>
      <c r="U23" s="257">
        <f t="shared" si="5"/>
        <v>331574</v>
      </c>
      <c r="V23" s="34">
        <f t="shared" si="3"/>
        <v>1.206367206113869E-5</v>
      </c>
    </row>
    <row r="24" spans="1:25">
      <c r="A24" s="337">
        <v>2014</v>
      </c>
      <c r="B24" s="229">
        <v>1</v>
      </c>
      <c r="C24" s="257">
        <v>146519</v>
      </c>
      <c r="D24" s="34">
        <f t="shared" si="0"/>
        <v>6.8250534060429021E-6</v>
      </c>
      <c r="E24" s="229">
        <v>6</v>
      </c>
      <c r="F24" s="257">
        <v>164582</v>
      </c>
      <c r="G24" s="34">
        <f t="shared" si="1"/>
        <v>3.645599154220996E-5</v>
      </c>
      <c r="H24" s="229">
        <v>0</v>
      </c>
      <c r="I24" s="257">
        <v>9590</v>
      </c>
      <c r="J24" s="34">
        <f t="shared" si="8"/>
        <v>0</v>
      </c>
      <c r="K24" s="229">
        <v>0</v>
      </c>
      <c r="L24" s="257">
        <v>2882</v>
      </c>
      <c r="M24" s="34">
        <f t="shared" si="2"/>
        <v>0</v>
      </c>
      <c r="N24" s="229">
        <v>0</v>
      </c>
      <c r="O24" s="257">
        <v>1340</v>
      </c>
      <c r="P24" s="34">
        <f t="shared" si="6"/>
        <v>0</v>
      </c>
      <c r="Q24" s="229">
        <v>0</v>
      </c>
      <c r="R24" s="257">
        <v>1696</v>
      </c>
      <c r="S24" s="34">
        <f t="shared" si="7"/>
        <v>0</v>
      </c>
      <c r="T24" s="229">
        <f t="shared" si="4"/>
        <v>7</v>
      </c>
      <c r="U24" s="257">
        <f t="shared" si="5"/>
        <v>326609</v>
      </c>
      <c r="V24" s="34">
        <f t="shared" si="3"/>
        <v>2.1432354895302945E-5</v>
      </c>
    </row>
    <row r="25" spans="1:25">
      <c r="A25" s="337">
        <v>2015</v>
      </c>
      <c r="B25" s="229">
        <v>0</v>
      </c>
      <c r="C25" s="257">
        <v>31807</v>
      </c>
      <c r="D25" s="34">
        <f t="shared" si="0"/>
        <v>0</v>
      </c>
      <c r="E25" s="229">
        <v>0</v>
      </c>
      <c r="F25" s="257">
        <v>40411</v>
      </c>
      <c r="G25" s="34">
        <f t="shared" si="1"/>
        <v>0</v>
      </c>
      <c r="H25" s="229">
        <v>1</v>
      </c>
      <c r="I25" s="257">
        <v>3155</v>
      </c>
      <c r="J25" s="34">
        <f t="shared" si="8"/>
        <v>3.1695721077654518E-4</v>
      </c>
      <c r="K25" s="229">
        <v>0</v>
      </c>
      <c r="L25" s="257">
        <v>258</v>
      </c>
      <c r="M25" s="34">
        <f t="shared" si="2"/>
        <v>0</v>
      </c>
      <c r="N25" s="229">
        <v>0</v>
      </c>
      <c r="O25" s="257">
        <v>354</v>
      </c>
      <c r="P25" s="34">
        <f t="shared" si="6"/>
        <v>0</v>
      </c>
      <c r="Q25" s="229">
        <v>0</v>
      </c>
      <c r="R25" s="257">
        <v>950</v>
      </c>
      <c r="S25" s="34">
        <f t="shared" si="7"/>
        <v>0</v>
      </c>
      <c r="T25" s="229">
        <f t="shared" si="4"/>
        <v>1</v>
      </c>
      <c r="U25" s="257">
        <f t="shared" si="5"/>
        <v>76935</v>
      </c>
      <c r="V25" s="34">
        <f t="shared" si="3"/>
        <v>1.2997985312276598E-5</v>
      </c>
    </row>
    <row r="26" spans="1:25" ht="13.5" thickBot="1">
      <c r="A26" s="337">
        <v>2016</v>
      </c>
      <c r="B26" s="286">
        <v>0</v>
      </c>
      <c r="C26" s="295">
        <v>288</v>
      </c>
      <c r="D26" s="170">
        <f t="shared" si="0"/>
        <v>0</v>
      </c>
      <c r="E26" s="286">
        <v>0</v>
      </c>
      <c r="F26" s="295">
        <v>327</v>
      </c>
      <c r="G26" s="170">
        <f t="shared" si="1"/>
        <v>0</v>
      </c>
      <c r="H26" s="286">
        <v>0</v>
      </c>
      <c r="I26" s="295">
        <v>21</v>
      </c>
      <c r="J26" s="170">
        <f t="shared" si="8"/>
        <v>0</v>
      </c>
      <c r="K26" s="286">
        <v>0</v>
      </c>
      <c r="L26" s="295">
        <v>3</v>
      </c>
      <c r="M26" s="170">
        <f t="shared" si="2"/>
        <v>0</v>
      </c>
      <c r="N26" s="286">
        <v>0</v>
      </c>
      <c r="O26" s="295">
        <v>3</v>
      </c>
      <c r="P26" s="170">
        <f t="shared" si="6"/>
        <v>0</v>
      </c>
      <c r="Q26" s="286">
        <v>0</v>
      </c>
      <c r="R26" s="295">
        <v>3</v>
      </c>
      <c r="S26" s="170">
        <f t="shared" si="7"/>
        <v>0</v>
      </c>
      <c r="T26" s="286">
        <f t="shared" si="4"/>
        <v>0</v>
      </c>
      <c r="U26" s="295">
        <f t="shared" si="5"/>
        <v>645</v>
      </c>
      <c r="V26" s="170">
        <f t="shared" si="3"/>
        <v>0</v>
      </c>
    </row>
    <row r="27" spans="1:25" ht="13.5" thickBot="1">
      <c r="A27" s="35" t="s">
        <v>7</v>
      </c>
      <c r="B27" s="115">
        <f>SUM(B11:B26)</f>
        <v>193</v>
      </c>
      <c r="C27" s="169">
        <f>SUM(C11:C26)</f>
        <v>1948193</v>
      </c>
      <c r="D27" s="300">
        <f>B27/C27</f>
        <v>9.9066160282887782E-5</v>
      </c>
      <c r="E27" s="115">
        <f>SUM(E11:E26)</f>
        <v>79</v>
      </c>
      <c r="F27" s="169">
        <f>SUM(F11:F26)</f>
        <v>1654139</v>
      </c>
      <c r="G27" s="300">
        <f>E27/F27</f>
        <v>4.7758985188064605E-5</v>
      </c>
      <c r="H27" s="115">
        <f>SUM(H11:H26)</f>
        <v>2</v>
      </c>
      <c r="I27" s="169">
        <f>SUM(I11:I26)</f>
        <v>66428</v>
      </c>
      <c r="J27" s="300">
        <f>H27/I27</f>
        <v>3.0107785873426869E-5</v>
      </c>
      <c r="K27" s="115">
        <f>SUM(K11:K26)</f>
        <v>0</v>
      </c>
      <c r="L27" s="169">
        <f>SUM(L11:L26)</f>
        <v>14759</v>
      </c>
      <c r="M27" s="300">
        <f>K27/L27</f>
        <v>0</v>
      </c>
      <c r="N27" s="115">
        <f>SUM(N11:N26)</f>
        <v>0</v>
      </c>
      <c r="O27" s="169">
        <f>SUM(O11:O26)</f>
        <v>4346</v>
      </c>
      <c r="P27" s="300">
        <f>N27/O27</f>
        <v>0</v>
      </c>
      <c r="Q27" s="115">
        <f>SUM(Q11:Q26)</f>
        <v>0</v>
      </c>
      <c r="R27" s="169">
        <f>SUM(R11:R26)</f>
        <v>18058</v>
      </c>
      <c r="S27" s="300">
        <f>Q27/R27</f>
        <v>0</v>
      </c>
      <c r="T27" s="115">
        <f>SUM(T11:T26)</f>
        <v>274</v>
      </c>
      <c r="U27" s="169">
        <f>SUM(U11:U26)</f>
        <v>3705923</v>
      </c>
      <c r="V27" s="300">
        <f>T27/U27</f>
        <v>7.3935696991006024E-5</v>
      </c>
      <c r="X27" s="280"/>
    </row>
    <row r="28" spans="1:25" s="237" customFormat="1">
      <c r="A28" s="222"/>
      <c r="B28" s="250"/>
      <c r="C28" s="250"/>
      <c r="D28" s="255"/>
      <c r="E28" s="250"/>
      <c r="F28" s="250"/>
      <c r="G28" s="255"/>
      <c r="H28" s="250"/>
      <c r="I28" s="250"/>
      <c r="J28" s="255"/>
      <c r="K28" s="250"/>
      <c r="L28" s="250"/>
      <c r="M28" s="255"/>
      <c r="N28" s="250"/>
      <c r="O28" s="250"/>
      <c r="P28" s="255"/>
      <c r="Q28" s="250"/>
      <c r="R28" s="250"/>
      <c r="S28" s="255"/>
      <c r="T28" s="250"/>
      <c r="U28" s="250"/>
      <c r="V28" s="255"/>
      <c r="W28" s="250"/>
    </row>
    <row r="29" spans="1:25">
      <c r="P29" s="237"/>
      <c r="Q29" s="237"/>
      <c r="R29" s="237"/>
      <c r="S29" s="237"/>
    </row>
    <row r="30" spans="1:25" ht="13.5" customHeight="1">
      <c r="A30" s="181"/>
      <c r="G30" s="321"/>
      <c r="P30" s="237"/>
      <c r="Q30" s="237"/>
      <c r="R30" s="237"/>
      <c r="S30" s="237"/>
    </row>
    <row r="31" spans="1:25">
      <c r="P31" s="237"/>
      <c r="Q31" s="237"/>
      <c r="R31" s="237"/>
      <c r="S31" s="237"/>
      <c r="T31" s="237"/>
      <c r="U31" s="237"/>
      <c r="V31" s="237"/>
      <c r="W31" s="237"/>
      <c r="X31" s="237"/>
      <c r="Y31" s="237"/>
    </row>
    <row r="32" spans="1:25">
      <c r="P32" s="237"/>
      <c r="Q32" s="430"/>
      <c r="R32" s="430"/>
      <c r="S32" s="430"/>
      <c r="T32" s="430"/>
      <c r="U32" s="430"/>
      <c r="V32" s="430"/>
      <c r="W32" s="430"/>
      <c r="X32" s="430"/>
      <c r="Y32" s="237"/>
    </row>
    <row r="33" spans="16:27">
      <c r="P33" s="237"/>
      <c r="Q33" s="429"/>
      <c r="R33" s="429"/>
      <c r="S33" s="429"/>
      <c r="T33" s="431"/>
      <c r="U33" s="431"/>
      <c r="V33" s="431"/>
      <c r="W33" s="431"/>
      <c r="X33" s="431"/>
      <c r="Y33" s="237"/>
      <c r="Z33" s="237"/>
      <c r="AA33" s="237"/>
    </row>
    <row r="34" spans="16:27">
      <c r="P34" s="237"/>
      <c r="Q34" s="429"/>
      <c r="R34" s="429"/>
      <c r="S34" s="429"/>
      <c r="T34" s="431"/>
      <c r="U34" s="431"/>
      <c r="V34" s="431"/>
      <c r="W34" s="431"/>
      <c r="X34" s="431"/>
      <c r="Y34" s="237"/>
      <c r="Z34" s="237"/>
      <c r="AA34" s="237"/>
    </row>
    <row r="35" spans="16:27">
      <c r="P35" s="237"/>
      <c r="Q35" s="429"/>
      <c r="R35" s="429"/>
      <c r="S35" s="429"/>
      <c r="T35" s="431"/>
      <c r="U35" s="431"/>
      <c r="V35" s="431"/>
      <c r="W35" s="431"/>
      <c r="X35" s="431"/>
      <c r="Y35" s="354"/>
      <c r="Z35" s="354"/>
      <c r="AA35" s="237"/>
    </row>
    <row r="36" spans="16:27">
      <c r="P36" s="237"/>
      <c r="Q36" s="429"/>
      <c r="R36" s="429"/>
      <c r="S36" s="429"/>
      <c r="T36" s="431"/>
      <c r="U36" s="431"/>
      <c r="V36" s="431"/>
      <c r="W36" s="431"/>
      <c r="X36" s="431"/>
      <c r="Y36" s="356"/>
      <c r="Z36" s="356"/>
      <c r="AA36" s="237"/>
    </row>
    <row r="37" spans="16:27">
      <c r="P37" s="237"/>
      <c r="Q37" s="429"/>
      <c r="R37" s="429"/>
      <c r="S37" s="429"/>
      <c r="T37" s="431"/>
      <c r="U37" s="431"/>
      <c r="V37" s="431"/>
      <c r="W37" s="431"/>
      <c r="X37" s="431"/>
      <c r="Y37" s="356"/>
      <c r="Z37" s="356"/>
      <c r="AA37" s="237"/>
    </row>
    <row r="38" spans="16:27">
      <c r="P38" s="237"/>
      <c r="Q38" s="429"/>
      <c r="R38" s="429"/>
      <c r="S38" s="429"/>
      <c r="T38" s="431"/>
      <c r="U38" s="431"/>
      <c r="V38" s="431"/>
      <c r="W38" s="431"/>
      <c r="X38" s="431"/>
      <c r="Y38" s="356"/>
      <c r="Z38" s="356"/>
      <c r="AA38" s="237"/>
    </row>
    <row r="39" spans="16:27">
      <c r="P39" s="237"/>
      <c r="Q39" s="429"/>
      <c r="R39" s="429"/>
      <c r="S39" s="429"/>
      <c r="T39" s="431"/>
      <c r="U39" s="431"/>
      <c r="V39" s="431"/>
      <c r="W39" s="431"/>
      <c r="X39" s="431"/>
      <c r="Y39" s="356"/>
      <c r="Z39" s="356"/>
      <c r="AA39" s="237"/>
    </row>
    <row r="40" spans="16:27">
      <c r="P40" s="237"/>
      <c r="Q40" s="429"/>
      <c r="R40" s="429"/>
      <c r="S40" s="429"/>
      <c r="T40" s="431"/>
      <c r="U40" s="431"/>
      <c r="V40" s="431"/>
      <c r="W40" s="431"/>
      <c r="X40" s="431"/>
      <c r="Y40" s="356"/>
      <c r="Z40" s="356"/>
      <c r="AA40" s="237"/>
    </row>
    <row r="41" spans="16:27">
      <c r="P41" s="237"/>
      <c r="Q41" s="429"/>
      <c r="R41" s="429"/>
      <c r="S41" s="429"/>
      <c r="T41" s="431"/>
      <c r="U41" s="431"/>
      <c r="V41" s="431"/>
      <c r="W41" s="431"/>
      <c r="X41" s="431"/>
      <c r="Y41" s="356"/>
      <c r="Z41" s="356"/>
      <c r="AA41" s="237"/>
    </row>
    <row r="42" spans="16:27">
      <c r="P42" s="237"/>
      <c r="Q42" s="429"/>
      <c r="R42" s="429"/>
      <c r="S42" s="431"/>
      <c r="T42" s="431"/>
      <c r="U42" s="431"/>
      <c r="V42" s="431"/>
      <c r="W42" s="431"/>
      <c r="X42" s="431"/>
      <c r="Y42" s="356"/>
      <c r="Z42" s="356"/>
      <c r="AA42" s="237"/>
    </row>
    <row r="43" spans="16:27">
      <c r="P43" s="37"/>
      <c r="Q43" s="429"/>
      <c r="R43" s="429"/>
      <c r="S43" s="431"/>
      <c r="T43" s="429"/>
      <c r="U43" s="431"/>
      <c r="V43" s="431"/>
      <c r="W43" s="431"/>
      <c r="X43" s="431"/>
      <c r="Y43" s="356"/>
      <c r="Z43" s="356"/>
      <c r="AA43" s="237"/>
    </row>
    <row r="44" spans="16:27">
      <c r="P44" s="37"/>
      <c r="Q44" s="429"/>
      <c r="R44" s="429"/>
      <c r="S44" s="431"/>
      <c r="T44" s="431"/>
      <c r="U44" s="431"/>
      <c r="V44" s="431"/>
      <c r="W44" s="431"/>
      <c r="X44" s="431"/>
      <c r="Y44" s="355"/>
      <c r="Z44" s="355"/>
      <c r="AA44" s="237"/>
    </row>
    <row r="45" spans="16:27">
      <c r="P45" s="237"/>
      <c r="Q45" s="429"/>
      <c r="R45" s="429"/>
      <c r="S45" s="431"/>
      <c r="T45" s="431"/>
      <c r="U45" s="431"/>
      <c r="V45" s="431"/>
      <c r="W45" s="431"/>
      <c r="X45" s="431"/>
      <c r="Y45" s="355"/>
      <c r="Z45" s="355"/>
      <c r="AA45" s="237"/>
    </row>
    <row r="46" spans="16:27" ht="15">
      <c r="P46" s="306"/>
      <c r="Q46" s="429"/>
      <c r="R46" s="429"/>
      <c r="S46" s="431"/>
      <c r="T46" s="431"/>
      <c r="U46" s="431"/>
      <c r="V46" s="431"/>
      <c r="W46" s="431"/>
      <c r="X46" s="431"/>
      <c r="Y46" s="355"/>
      <c r="Z46" s="355"/>
      <c r="AA46" s="237"/>
    </row>
    <row r="47" spans="16:27">
      <c r="P47" s="37"/>
      <c r="Q47" s="429"/>
      <c r="R47" s="429"/>
      <c r="S47" s="431"/>
      <c r="T47" s="431"/>
      <c r="U47" s="431"/>
      <c r="V47" s="431"/>
      <c r="W47" s="431"/>
      <c r="X47" s="431"/>
      <c r="Y47" s="355"/>
      <c r="Z47" s="355"/>
      <c r="AA47" s="237"/>
    </row>
    <row r="48" spans="16:27">
      <c r="P48" s="37"/>
      <c r="Q48" s="237"/>
      <c r="R48" s="237"/>
      <c r="S48" s="237"/>
      <c r="T48" s="237"/>
      <c r="U48" s="237"/>
      <c r="V48" s="237"/>
      <c r="W48" s="237"/>
      <c r="X48" s="237"/>
      <c r="Y48" s="355"/>
      <c r="Z48" s="355"/>
      <c r="AA48" s="237"/>
    </row>
    <row r="49" spans="16:27">
      <c r="P49" s="37"/>
      <c r="Q49" s="310"/>
      <c r="R49" s="237"/>
      <c r="S49" s="237"/>
      <c r="T49" s="237"/>
      <c r="U49" s="237"/>
      <c r="V49" s="237"/>
      <c r="W49" s="237"/>
      <c r="X49" s="237"/>
      <c r="Y49" s="355"/>
      <c r="Z49" s="355"/>
      <c r="AA49" s="237"/>
    </row>
    <row r="50" spans="16:27">
      <c r="P50" s="37"/>
      <c r="Q50" s="430"/>
      <c r="R50" s="430"/>
      <c r="S50" s="430"/>
      <c r="T50" s="430"/>
      <c r="U50" s="430"/>
      <c r="V50" s="430"/>
      <c r="W50" s="430"/>
      <c r="X50" s="430"/>
      <c r="Y50" s="355"/>
      <c r="Z50" s="355"/>
      <c r="AA50" s="237"/>
    </row>
    <row r="51" spans="16:27" ht="13.5" customHeight="1">
      <c r="P51" s="37"/>
      <c r="Q51" s="429"/>
      <c r="R51" s="429"/>
      <c r="S51" s="429"/>
      <c r="T51" s="431"/>
      <c r="U51" s="429"/>
      <c r="V51" s="429"/>
      <c r="W51" s="431"/>
      <c r="X51" s="431"/>
      <c r="Y51" s="355"/>
      <c r="Z51" s="355"/>
      <c r="AA51" s="237"/>
    </row>
    <row r="52" spans="16:27">
      <c r="P52" s="37"/>
      <c r="Q52" s="429"/>
      <c r="R52" s="429"/>
      <c r="S52" s="429"/>
      <c r="T52" s="431"/>
      <c r="U52" s="429"/>
      <c r="V52" s="431"/>
      <c r="W52" s="431"/>
      <c r="X52" s="431"/>
      <c r="Y52" s="356"/>
      <c r="Z52" s="356"/>
      <c r="AA52" s="237"/>
    </row>
    <row r="53" spans="16:27">
      <c r="P53" s="37"/>
      <c r="Q53" s="429"/>
      <c r="R53" s="429"/>
      <c r="S53" s="429"/>
      <c r="T53" s="431"/>
      <c r="U53" s="429"/>
      <c r="V53" s="429"/>
      <c r="W53" s="431"/>
      <c r="X53" s="431"/>
      <c r="Y53" s="237"/>
      <c r="Z53" s="237"/>
      <c r="AA53" s="237"/>
    </row>
    <row r="54" spans="16:27">
      <c r="P54" s="37"/>
      <c r="Q54" s="429"/>
      <c r="R54" s="429"/>
      <c r="S54" s="429"/>
      <c r="T54" s="431"/>
      <c r="U54" s="429"/>
      <c r="V54" s="429"/>
      <c r="W54" s="431"/>
      <c r="X54" s="431"/>
      <c r="Y54" s="237"/>
      <c r="Z54" s="237"/>
      <c r="AA54" s="237"/>
    </row>
    <row r="55" spans="16:27">
      <c r="P55" s="37"/>
      <c r="Q55" s="429"/>
      <c r="R55" s="429"/>
      <c r="S55" s="429"/>
      <c r="T55" s="431"/>
      <c r="U55" s="429"/>
      <c r="V55" s="429"/>
      <c r="W55" s="431"/>
      <c r="X55" s="431"/>
      <c r="Y55" s="237"/>
      <c r="Z55" s="237"/>
      <c r="AA55" s="237"/>
    </row>
    <row r="56" spans="16:27">
      <c r="P56" s="37"/>
      <c r="Q56" s="429"/>
      <c r="R56" s="429"/>
      <c r="S56" s="429"/>
      <c r="T56" s="431"/>
      <c r="U56" s="429"/>
      <c r="V56" s="429"/>
      <c r="W56" s="431"/>
      <c r="X56" s="431"/>
      <c r="Y56" s="237"/>
      <c r="Z56" s="237"/>
      <c r="AA56" s="237"/>
    </row>
    <row r="57" spans="16:27">
      <c r="P57" s="37"/>
      <c r="Q57" s="429"/>
      <c r="R57" s="429"/>
      <c r="S57" s="429"/>
      <c r="T57" s="431"/>
      <c r="U57" s="429"/>
      <c r="V57" s="429"/>
      <c r="W57" s="431"/>
      <c r="X57" s="431"/>
      <c r="Y57" s="237"/>
      <c r="Z57" s="237"/>
      <c r="AA57" s="237"/>
    </row>
    <row r="58" spans="16:27">
      <c r="P58" s="37"/>
      <c r="Q58" s="429"/>
      <c r="R58" s="429"/>
      <c r="S58" s="429"/>
      <c r="T58" s="431"/>
      <c r="U58" s="429"/>
      <c r="V58" s="429"/>
      <c r="W58" s="429"/>
      <c r="X58" s="431"/>
      <c r="Y58" s="237"/>
      <c r="Z58" s="237"/>
      <c r="AA58" s="237"/>
    </row>
    <row r="59" spans="16:27">
      <c r="P59" s="37"/>
      <c r="Q59" s="429"/>
      <c r="R59" s="429"/>
      <c r="S59" s="429"/>
      <c r="T59" s="429"/>
      <c r="U59" s="429"/>
      <c r="V59" s="429"/>
      <c r="W59" s="429"/>
      <c r="X59" s="431"/>
      <c r="Y59" s="237"/>
      <c r="Z59" s="237"/>
      <c r="AA59" s="237"/>
    </row>
    <row r="60" spans="16:27">
      <c r="P60" s="37"/>
      <c r="Q60" s="429"/>
      <c r="R60" s="429"/>
      <c r="S60" s="429"/>
      <c r="T60" s="429"/>
      <c r="U60" s="429"/>
      <c r="V60" s="429"/>
      <c r="W60" s="429"/>
      <c r="X60" s="431"/>
      <c r="Y60" s="237"/>
      <c r="Z60" s="237"/>
      <c r="AA60" s="237"/>
    </row>
    <row r="61" spans="16:27">
      <c r="P61" s="37"/>
      <c r="Q61" s="429"/>
      <c r="R61" s="429"/>
      <c r="S61" s="429"/>
      <c r="T61" s="429"/>
      <c r="U61" s="429"/>
      <c r="V61" s="429"/>
      <c r="W61" s="429"/>
      <c r="X61" s="431"/>
      <c r="Y61" s="237"/>
      <c r="Z61" s="237"/>
      <c r="AA61" s="237"/>
    </row>
    <row r="62" spans="16:27">
      <c r="P62" s="37"/>
      <c r="Q62" s="429"/>
      <c r="R62" s="429"/>
      <c r="S62" s="429"/>
      <c r="T62" s="429"/>
      <c r="U62" s="429"/>
      <c r="V62" s="429"/>
      <c r="W62" s="429"/>
      <c r="X62" s="431"/>
      <c r="Y62" s="237"/>
      <c r="Z62" s="237"/>
      <c r="AA62" s="237"/>
    </row>
    <row r="63" spans="16:27">
      <c r="Q63" s="429"/>
      <c r="R63" s="429"/>
      <c r="S63" s="429"/>
      <c r="T63" s="429"/>
      <c r="U63" s="429"/>
      <c r="V63" s="429"/>
      <c r="W63" s="429"/>
      <c r="X63" s="431"/>
      <c r="Y63" s="237"/>
      <c r="Z63" s="237"/>
      <c r="AA63" s="237"/>
    </row>
    <row r="64" spans="16:27">
      <c r="P64" s="37"/>
      <c r="T64" s="237"/>
      <c r="U64" s="237"/>
      <c r="V64" s="237"/>
      <c r="W64" s="237"/>
      <c r="X64" s="237"/>
      <c r="Y64" s="237"/>
      <c r="Z64" s="237"/>
      <c r="AA64" s="237"/>
    </row>
    <row r="65" spans="16:27">
      <c r="P65" s="37"/>
      <c r="T65" s="237"/>
      <c r="U65" s="237"/>
      <c r="V65" s="237"/>
      <c r="W65" s="237"/>
      <c r="X65" s="237"/>
      <c r="Y65" s="237"/>
      <c r="Z65" s="237"/>
      <c r="AA65" s="237"/>
    </row>
    <row r="66" spans="16:27">
      <c r="P66" s="37"/>
      <c r="T66" s="237"/>
      <c r="U66" s="237"/>
      <c r="V66" s="237"/>
      <c r="W66" s="237"/>
      <c r="X66" s="237"/>
      <c r="Y66" s="237"/>
      <c r="Z66" s="237"/>
      <c r="AA66" s="237"/>
    </row>
    <row r="67" spans="16:27">
      <c r="P67" s="37"/>
      <c r="T67" s="237"/>
      <c r="U67" s="237"/>
      <c r="V67" s="237"/>
      <c r="W67" s="237"/>
      <c r="X67" s="237"/>
      <c r="Y67" s="237"/>
      <c r="Z67" s="237"/>
      <c r="AA67" s="237"/>
    </row>
    <row r="68" spans="16:27">
      <c r="P68" s="37"/>
      <c r="T68" s="237"/>
      <c r="U68" s="237"/>
      <c r="V68" s="237"/>
      <c r="W68" s="237"/>
      <c r="X68" s="237"/>
      <c r="Y68" s="237"/>
      <c r="Z68" s="237"/>
      <c r="AA68" s="237"/>
    </row>
    <row r="69" spans="16:27">
      <c r="P69" s="37"/>
      <c r="T69" s="237"/>
      <c r="U69" s="237"/>
      <c r="V69" s="237"/>
      <c r="W69" s="237"/>
      <c r="X69" s="237"/>
      <c r="Y69" s="237"/>
      <c r="Z69" s="237"/>
      <c r="AA69" s="237"/>
    </row>
    <row r="70" spans="16:27">
      <c r="P70" s="37"/>
      <c r="T70" s="237"/>
      <c r="U70" s="237"/>
      <c r="V70" s="237"/>
      <c r="W70" s="237"/>
      <c r="X70" s="237"/>
      <c r="Y70" s="237"/>
      <c r="Z70" s="237"/>
      <c r="AA70" s="237"/>
    </row>
    <row r="71" spans="16:27">
      <c r="P71" s="37"/>
      <c r="W71" s="237"/>
      <c r="X71" s="237"/>
      <c r="Y71" s="237"/>
      <c r="Z71" s="237"/>
      <c r="AA71" s="237"/>
    </row>
    <row r="72" spans="16:27">
      <c r="P72" s="37"/>
      <c r="W72" s="237"/>
      <c r="X72" s="237"/>
      <c r="Y72" s="237"/>
      <c r="Z72" s="237"/>
      <c r="AA72" s="237"/>
    </row>
    <row r="73" spans="16:27">
      <c r="Q73" s="182"/>
      <c r="T73" s="237"/>
      <c r="U73" s="237"/>
      <c r="W73" s="237"/>
      <c r="X73" s="237"/>
      <c r="Y73" s="237"/>
      <c r="Z73" s="237"/>
      <c r="AA73" s="237"/>
    </row>
    <row r="74" spans="16:27">
      <c r="Q74" s="182"/>
      <c r="T74" s="237"/>
      <c r="U74" s="237"/>
      <c r="W74" s="237"/>
      <c r="X74" s="237"/>
      <c r="Y74" s="237"/>
      <c r="Z74" s="237"/>
      <c r="AA74" s="237"/>
    </row>
    <row r="75" spans="16:27">
      <c r="Q75" s="182"/>
      <c r="T75" s="237"/>
      <c r="U75" s="237"/>
      <c r="W75" s="237"/>
      <c r="X75" s="237"/>
      <c r="Y75" s="237"/>
      <c r="Z75" s="237"/>
      <c r="AA75" s="237"/>
    </row>
    <row r="76" spans="16:27">
      <c r="W76" s="237"/>
      <c r="X76" s="237"/>
      <c r="Y76" s="237"/>
      <c r="Z76" s="237"/>
      <c r="AA76" s="237"/>
    </row>
    <row r="77" spans="16:27">
      <c r="W77" s="237"/>
      <c r="X77" s="237"/>
      <c r="Y77" s="237"/>
      <c r="Z77" s="237"/>
      <c r="AA77" s="237"/>
    </row>
    <row r="78" spans="16:27">
      <c r="W78" s="237"/>
      <c r="X78" s="237"/>
      <c r="Y78" s="237"/>
      <c r="Z78" s="237"/>
      <c r="AA78" s="237"/>
    </row>
    <row r="79" spans="16:27">
      <c r="W79" s="237"/>
      <c r="X79" s="237"/>
      <c r="Y79" s="237"/>
      <c r="Z79" s="237"/>
      <c r="AA79" s="237"/>
    </row>
    <row r="80" spans="16:27">
      <c r="W80" s="237"/>
      <c r="X80" s="237"/>
      <c r="Y80" s="237"/>
      <c r="Z80" s="237"/>
      <c r="AA80" s="237"/>
    </row>
    <row r="81" spans="23:24">
      <c r="W81" s="237"/>
      <c r="X81" s="237"/>
    </row>
    <row r="82" spans="23:24">
      <c r="W82" s="237"/>
      <c r="X82" s="237"/>
    </row>
    <row r="83" spans="23:24">
      <c r="W83" s="237"/>
      <c r="X83" s="237"/>
    </row>
    <row r="84" spans="23:24">
      <c r="W84" s="237"/>
      <c r="X84" s="237"/>
    </row>
    <row r="85" spans="23:24">
      <c r="W85" s="237"/>
      <c r="X85" s="237"/>
    </row>
    <row r="86" spans="23:24">
      <c r="W86" s="237"/>
      <c r="X86" s="237"/>
    </row>
    <row r="87" spans="23:24">
      <c r="W87" s="237"/>
      <c r="X87" s="237"/>
    </row>
    <row r="88" spans="23:24">
      <c r="W88" s="237"/>
      <c r="X88" s="237"/>
    </row>
    <row r="89" spans="23:24">
      <c r="W89" s="237"/>
      <c r="X89" s="237"/>
    </row>
    <row r="90" spans="23:24">
      <c r="W90" s="237"/>
      <c r="X90" s="237"/>
    </row>
  </sheetData>
  <mergeCells count="9">
    <mergeCell ref="A4:Q7"/>
    <mergeCell ref="A9:A10"/>
    <mergeCell ref="B9:D9"/>
    <mergeCell ref="T9:V9"/>
    <mergeCell ref="N9:P9"/>
    <mergeCell ref="Q9:S9"/>
    <mergeCell ref="K9:M9"/>
    <mergeCell ref="E9:G9"/>
    <mergeCell ref="H9:J9"/>
  </mergeCells>
  <phoneticPr fontId="0" type="noConversion"/>
  <pageMargins left="0.75" right="0.75" top="1" bottom="1" header="0.5" footer="0.5"/>
  <pageSetup scale="41" orientation="portrait" r:id="rId1"/>
  <headerFooter alignWithMargins="0">
    <oddFooter>&amp;C&amp;14B-&amp;P-4</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X51"/>
  <sheetViews>
    <sheetView zoomScale="75" zoomScaleNormal="75" workbookViewId="0"/>
  </sheetViews>
  <sheetFormatPr defaultRowHeight="12.75"/>
  <cols>
    <col min="1" max="1" width="12.28515625" style="37" customWidth="1"/>
    <col min="2" max="2" width="8.7109375" style="182" customWidth="1"/>
    <col min="3" max="3" width="11.7109375" style="182" customWidth="1"/>
    <col min="4" max="4" width="12.140625" style="182" customWidth="1"/>
    <col min="5" max="5" width="8.140625" style="182" customWidth="1"/>
    <col min="6" max="6" width="11.7109375" style="182" bestFit="1" customWidth="1"/>
    <col min="7" max="7" width="11.85546875" style="182" customWidth="1"/>
    <col min="8" max="8" width="9.28515625" style="182" customWidth="1"/>
    <col min="9" max="9" width="9.7109375" style="182" customWidth="1"/>
    <col min="10" max="10" width="11.5703125" style="182" customWidth="1"/>
    <col min="11" max="11" width="8.28515625" style="182" customWidth="1"/>
    <col min="12" max="12" width="10.42578125" style="182" customWidth="1"/>
    <col min="13" max="13" width="12.140625" style="182" customWidth="1"/>
    <col min="14" max="14" width="8.28515625" style="182" customWidth="1"/>
    <col min="15" max="15" width="10" style="182" customWidth="1"/>
    <col min="16" max="16" width="11.7109375" style="182" customWidth="1"/>
    <col min="17" max="17" width="8.5703125" style="37" customWidth="1"/>
    <col min="18" max="18" width="9.42578125" style="37" bestFit="1" customWidth="1"/>
    <col min="19" max="19" width="10.7109375" style="37" customWidth="1"/>
    <col min="20" max="20" width="9.140625" style="37" customWidth="1"/>
    <col min="21" max="21" width="12.140625" style="37" customWidth="1"/>
    <col min="22" max="22" width="10.85546875" style="37" customWidth="1"/>
    <col min="23" max="16384" width="9.140625" style="37"/>
  </cols>
  <sheetData>
    <row r="1" spans="1:22" ht="26.25">
      <c r="A1" s="227" t="s">
        <v>190</v>
      </c>
    </row>
    <row r="2" spans="1:22" ht="18">
      <c r="A2" s="32" t="s">
        <v>263</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4.25" customHeight="1">
      <c r="A4" s="616" t="s">
        <v>275</v>
      </c>
      <c r="B4" s="616"/>
      <c r="C4" s="616"/>
      <c r="D4" s="616"/>
      <c r="E4" s="616"/>
      <c r="F4" s="616"/>
      <c r="G4" s="616"/>
      <c r="H4" s="616"/>
      <c r="I4" s="616"/>
      <c r="J4" s="616"/>
      <c r="K4" s="616"/>
      <c r="L4" s="616"/>
      <c r="M4" s="616"/>
      <c r="N4" s="616"/>
      <c r="O4" s="616"/>
      <c r="P4" s="224"/>
    </row>
    <row r="5" spans="1:22" ht="17.25" customHeight="1">
      <c r="A5" s="616"/>
      <c r="B5" s="616"/>
      <c r="C5" s="616"/>
      <c r="D5" s="616"/>
      <c r="E5" s="616"/>
      <c r="F5" s="616"/>
      <c r="G5" s="616"/>
      <c r="H5" s="616"/>
      <c r="I5" s="616"/>
      <c r="J5" s="616"/>
      <c r="K5" s="616"/>
      <c r="L5" s="616"/>
      <c r="M5" s="616"/>
      <c r="N5" s="616"/>
      <c r="O5" s="616"/>
      <c r="P5" s="224"/>
    </row>
    <row r="6" spans="1:22" ht="17.25" customHeight="1">
      <c r="A6" s="224"/>
      <c r="B6" s="224"/>
      <c r="C6" s="224"/>
      <c r="D6" s="224"/>
      <c r="E6" s="224"/>
      <c r="F6" s="224"/>
      <c r="G6" s="224"/>
      <c r="H6" s="224"/>
      <c r="I6" s="224"/>
      <c r="J6" s="224"/>
      <c r="K6" s="224"/>
      <c r="L6" s="224"/>
      <c r="M6" s="224"/>
      <c r="N6" s="224"/>
      <c r="O6" s="224"/>
      <c r="P6" s="224"/>
    </row>
    <row r="7" spans="1:22" ht="15" thickBot="1">
      <c r="A7" s="33"/>
      <c r="B7" s="96"/>
      <c r="C7" s="96"/>
      <c r="D7" s="96"/>
      <c r="E7" s="96"/>
      <c r="F7" s="96"/>
      <c r="G7" s="96"/>
      <c r="H7" s="96"/>
      <c r="I7" s="96"/>
      <c r="J7" s="96"/>
      <c r="K7" s="96"/>
      <c r="L7" s="96"/>
      <c r="M7" s="96"/>
      <c r="N7" s="96"/>
      <c r="O7" s="96"/>
      <c r="P7" s="96"/>
    </row>
    <row r="8" spans="1:22" ht="13.5" customHeight="1" thickBot="1">
      <c r="A8" s="638" t="s">
        <v>8</v>
      </c>
      <c r="B8" s="609" t="s">
        <v>13</v>
      </c>
      <c r="C8" s="610"/>
      <c r="D8" s="611"/>
      <c r="E8" s="609" t="s">
        <v>112</v>
      </c>
      <c r="F8" s="610"/>
      <c r="G8" s="611"/>
      <c r="H8" s="609" t="s">
        <v>114</v>
      </c>
      <c r="I8" s="610"/>
      <c r="J8" s="611"/>
      <c r="K8" s="609" t="s">
        <v>111</v>
      </c>
      <c r="L8" s="610"/>
      <c r="M8" s="611"/>
      <c r="N8" s="609" t="s">
        <v>113</v>
      </c>
      <c r="O8" s="610"/>
      <c r="P8" s="611"/>
      <c r="Q8" s="609" t="s">
        <v>115</v>
      </c>
      <c r="R8" s="610"/>
      <c r="S8" s="611"/>
      <c r="T8" s="609" t="s">
        <v>7</v>
      </c>
      <c r="U8" s="610"/>
      <c r="V8" s="611"/>
    </row>
    <row r="9" spans="1:22" ht="39" thickBot="1">
      <c r="A9" s="639"/>
      <c r="B9" s="230" t="s">
        <v>142</v>
      </c>
      <c r="C9" s="231" t="s">
        <v>138</v>
      </c>
      <c r="D9" s="232" t="s">
        <v>183</v>
      </c>
      <c r="E9" s="230" t="s">
        <v>142</v>
      </c>
      <c r="F9" s="231" t="s">
        <v>138</v>
      </c>
      <c r="G9" s="232" t="s">
        <v>183</v>
      </c>
      <c r="H9" s="230" t="s">
        <v>142</v>
      </c>
      <c r="I9" s="231" t="s">
        <v>138</v>
      </c>
      <c r="J9" s="232" t="s">
        <v>183</v>
      </c>
      <c r="K9" s="230" t="s">
        <v>142</v>
      </c>
      <c r="L9" s="231" t="s">
        <v>138</v>
      </c>
      <c r="M9" s="232" t="s">
        <v>183</v>
      </c>
      <c r="N9" s="230" t="s">
        <v>142</v>
      </c>
      <c r="O9" s="231" t="s">
        <v>138</v>
      </c>
      <c r="P9" s="232" t="s">
        <v>183</v>
      </c>
      <c r="Q9" s="230" t="s">
        <v>142</v>
      </c>
      <c r="R9" s="231" t="s">
        <v>138</v>
      </c>
      <c r="S9" s="232" t="s">
        <v>183</v>
      </c>
      <c r="T9" s="230" t="s">
        <v>142</v>
      </c>
      <c r="U9" s="231" t="s">
        <v>138</v>
      </c>
      <c r="V9" s="232" t="s">
        <v>183</v>
      </c>
    </row>
    <row r="10" spans="1:22">
      <c r="A10" s="337">
        <v>2001</v>
      </c>
      <c r="B10" s="228">
        <v>0</v>
      </c>
      <c r="C10" s="258">
        <v>91861</v>
      </c>
      <c r="D10" s="40">
        <f t="shared" ref="D10:D25" si="0">IF(C10=0, "NA", B10/C10)</f>
        <v>0</v>
      </c>
      <c r="E10" s="228">
        <v>0</v>
      </c>
      <c r="F10" s="258">
        <v>55493</v>
      </c>
      <c r="G10" s="40">
        <f t="shared" ref="G10:G25" si="1">IF(F10=0, "NA", E10/F10)</f>
        <v>0</v>
      </c>
      <c r="H10" s="228"/>
      <c r="I10" s="258"/>
      <c r="J10" s="40"/>
      <c r="K10" s="228">
        <v>0</v>
      </c>
      <c r="L10" s="258">
        <v>188</v>
      </c>
      <c r="M10" s="40">
        <f t="shared" ref="M10:M25" si="2">IF(L10=0, "NA", K10/L10)</f>
        <v>0</v>
      </c>
      <c r="N10" s="228"/>
      <c r="O10" s="258"/>
      <c r="P10" s="40"/>
      <c r="Q10" s="228"/>
      <c r="R10" s="258"/>
      <c r="S10" s="40"/>
      <c r="T10" s="228">
        <f>SUM(Q10,N10,K10,H10,E10,B10)</f>
        <v>0</v>
      </c>
      <c r="U10" s="258">
        <f>SUM(R10,O10,L10,I10,F10,C10)</f>
        <v>147542</v>
      </c>
      <c r="V10" s="40">
        <f t="shared" ref="V10:V25" si="3">IF(U10=0, "NA", T10/U10)</f>
        <v>0</v>
      </c>
    </row>
    <row r="11" spans="1:22">
      <c r="A11" s="337">
        <v>2002</v>
      </c>
      <c r="B11" s="229">
        <v>0</v>
      </c>
      <c r="C11" s="257">
        <v>105511</v>
      </c>
      <c r="D11" s="34">
        <f t="shared" si="0"/>
        <v>0</v>
      </c>
      <c r="E11" s="229">
        <v>0</v>
      </c>
      <c r="F11" s="257">
        <v>76550</v>
      </c>
      <c r="G11" s="34">
        <f t="shared" si="1"/>
        <v>0</v>
      </c>
      <c r="H11" s="229"/>
      <c r="I11" s="257"/>
      <c r="J11" s="34"/>
      <c r="K11" s="229">
        <v>0</v>
      </c>
      <c r="L11" s="257">
        <v>351</v>
      </c>
      <c r="M11" s="34">
        <f t="shared" si="2"/>
        <v>0</v>
      </c>
      <c r="N11" s="229"/>
      <c r="O11" s="257"/>
      <c r="P11" s="34"/>
      <c r="Q11" s="229"/>
      <c r="R11" s="257"/>
      <c r="S11" s="34"/>
      <c r="T11" s="229">
        <f t="shared" ref="T11:U25" si="4">SUM(Q11,N11,K11,H11,E11,B11)</f>
        <v>0</v>
      </c>
      <c r="U11" s="257">
        <f t="shared" si="4"/>
        <v>182412</v>
      </c>
      <c r="V11" s="34">
        <f t="shared" si="3"/>
        <v>0</v>
      </c>
    </row>
    <row r="12" spans="1:22">
      <c r="A12" s="337">
        <v>2003</v>
      </c>
      <c r="B12" s="229">
        <v>0</v>
      </c>
      <c r="C12" s="257">
        <v>120986</v>
      </c>
      <c r="D12" s="34">
        <f t="shared" si="0"/>
        <v>0</v>
      </c>
      <c r="E12" s="229">
        <v>0</v>
      </c>
      <c r="F12" s="257">
        <v>91516</v>
      </c>
      <c r="G12" s="34">
        <f t="shared" si="1"/>
        <v>0</v>
      </c>
      <c r="H12" s="229"/>
      <c r="I12" s="257"/>
      <c r="J12" s="34"/>
      <c r="K12" s="229">
        <v>0</v>
      </c>
      <c r="L12" s="257">
        <v>434</v>
      </c>
      <c r="M12" s="34">
        <f t="shared" si="2"/>
        <v>0</v>
      </c>
      <c r="N12" s="229"/>
      <c r="O12" s="257"/>
      <c r="P12" s="34"/>
      <c r="Q12" s="229"/>
      <c r="R12" s="257"/>
      <c r="S12" s="34"/>
      <c r="T12" s="229">
        <f t="shared" si="4"/>
        <v>0</v>
      </c>
      <c r="U12" s="257">
        <f t="shared" si="4"/>
        <v>212936</v>
      </c>
      <c r="V12" s="34">
        <f t="shared" si="3"/>
        <v>0</v>
      </c>
    </row>
    <row r="13" spans="1:22">
      <c r="A13" s="337">
        <v>2004</v>
      </c>
      <c r="B13" s="229">
        <v>0</v>
      </c>
      <c r="C13" s="257">
        <v>125799</v>
      </c>
      <c r="D13" s="34">
        <f t="shared" si="0"/>
        <v>0</v>
      </c>
      <c r="E13" s="229">
        <v>0</v>
      </c>
      <c r="F13" s="257">
        <v>119337</v>
      </c>
      <c r="G13" s="34">
        <f t="shared" si="1"/>
        <v>0</v>
      </c>
      <c r="H13" s="229"/>
      <c r="I13" s="257"/>
      <c r="J13" s="34"/>
      <c r="K13" s="229">
        <v>0</v>
      </c>
      <c r="L13" s="257">
        <v>167</v>
      </c>
      <c r="M13" s="34">
        <f t="shared" si="2"/>
        <v>0</v>
      </c>
      <c r="N13" s="229">
        <v>0</v>
      </c>
      <c r="O13" s="257">
        <v>5</v>
      </c>
      <c r="P13" s="34">
        <f t="shared" ref="P13:P25" si="5">IF(O13=0, "NA", N13/O13)</f>
        <v>0</v>
      </c>
      <c r="Q13" s="229"/>
      <c r="R13" s="257"/>
      <c r="S13" s="34"/>
      <c r="T13" s="229">
        <f t="shared" si="4"/>
        <v>0</v>
      </c>
      <c r="U13" s="257">
        <f t="shared" si="4"/>
        <v>245308</v>
      </c>
      <c r="V13" s="34">
        <f t="shared" si="3"/>
        <v>0</v>
      </c>
    </row>
    <row r="14" spans="1:22">
      <c r="A14" s="337">
        <v>2005</v>
      </c>
      <c r="B14" s="229">
        <v>0</v>
      </c>
      <c r="C14" s="257">
        <v>139929</v>
      </c>
      <c r="D14" s="34">
        <f t="shared" si="0"/>
        <v>0</v>
      </c>
      <c r="E14" s="229">
        <v>0</v>
      </c>
      <c r="F14" s="257">
        <v>123236</v>
      </c>
      <c r="G14" s="34">
        <f t="shared" si="1"/>
        <v>0</v>
      </c>
      <c r="H14" s="229"/>
      <c r="I14" s="257"/>
      <c r="J14" s="34"/>
      <c r="K14" s="229">
        <v>0</v>
      </c>
      <c r="L14" s="257">
        <v>313</v>
      </c>
      <c r="M14" s="34">
        <f t="shared" si="2"/>
        <v>0</v>
      </c>
      <c r="N14" s="229">
        <v>0</v>
      </c>
      <c r="O14" s="257">
        <v>36</v>
      </c>
      <c r="P14" s="34">
        <f t="shared" si="5"/>
        <v>0</v>
      </c>
      <c r="Q14" s="229"/>
      <c r="R14" s="257"/>
      <c r="S14" s="34"/>
      <c r="T14" s="229">
        <f t="shared" si="4"/>
        <v>0</v>
      </c>
      <c r="U14" s="257">
        <f t="shared" si="4"/>
        <v>263514</v>
      </c>
      <c r="V14" s="34">
        <f t="shared" si="3"/>
        <v>0</v>
      </c>
    </row>
    <row r="15" spans="1:22">
      <c r="A15" s="337">
        <v>2006</v>
      </c>
      <c r="B15" s="229">
        <v>0</v>
      </c>
      <c r="C15" s="257">
        <v>136214</v>
      </c>
      <c r="D15" s="34">
        <f t="shared" si="0"/>
        <v>0</v>
      </c>
      <c r="E15" s="229">
        <v>0</v>
      </c>
      <c r="F15" s="257">
        <v>119772</v>
      </c>
      <c r="G15" s="34">
        <f t="shared" si="1"/>
        <v>0</v>
      </c>
      <c r="H15" s="229"/>
      <c r="I15" s="257"/>
      <c r="J15" s="34"/>
      <c r="K15" s="229">
        <v>0</v>
      </c>
      <c r="L15" s="257">
        <v>277</v>
      </c>
      <c r="M15" s="34">
        <f t="shared" si="2"/>
        <v>0</v>
      </c>
      <c r="N15" s="229">
        <v>0</v>
      </c>
      <c r="O15" s="257">
        <v>41</v>
      </c>
      <c r="P15" s="34">
        <f t="shared" si="5"/>
        <v>0</v>
      </c>
      <c r="Q15" s="229"/>
      <c r="R15" s="257"/>
      <c r="S15" s="34"/>
      <c r="T15" s="229">
        <f t="shared" si="4"/>
        <v>0</v>
      </c>
      <c r="U15" s="257">
        <f t="shared" si="4"/>
        <v>256304</v>
      </c>
      <c r="V15" s="34">
        <f t="shared" si="3"/>
        <v>0</v>
      </c>
    </row>
    <row r="16" spans="1:22">
      <c r="A16" s="337">
        <v>2007</v>
      </c>
      <c r="B16" s="229">
        <v>0</v>
      </c>
      <c r="C16" s="257">
        <v>155900</v>
      </c>
      <c r="D16" s="34">
        <f t="shared" si="0"/>
        <v>0</v>
      </c>
      <c r="E16" s="229">
        <v>0</v>
      </c>
      <c r="F16" s="257">
        <v>118233</v>
      </c>
      <c r="G16" s="34">
        <f t="shared" si="1"/>
        <v>0</v>
      </c>
      <c r="H16" s="229"/>
      <c r="I16" s="257"/>
      <c r="J16" s="34"/>
      <c r="K16" s="229">
        <v>0</v>
      </c>
      <c r="L16" s="257">
        <v>35</v>
      </c>
      <c r="M16" s="34">
        <f t="shared" si="2"/>
        <v>0</v>
      </c>
      <c r="N16" s="229">
        <v>0</v>
      </c>
      <c r="O16" s="257">
        <v>51</v>
      </c>
      <c r="P16" s="34">
        <f t="shared" si="5"/>
        <v>0</v>
      </c>
      <c r="Q16" s="229">
        <v>0</v>
      </c>
      <c r="R16" s="257">
        <v>2604</v>
      </c>
      <c r="S16" s="34">
        <f t="shared" ref="S16:S25" si="6">IF(R16=0, "NA", Q16/R16)</f>
        <v>0</v>
      </c>
      <c r="T16" s="229">
        <f t="shared" si="4"/>
        <v>0</v>
      </c>
      <c r="U16" s="257">
        <f t="shared" si="4"/>
        <v>276823</v>
      </c>
      <c r="V16" s="34">
        <f t="shared" si="3"/>
        <v>0</v>
      </c>
    </row>
    <row r="17" spans="1:24">
      <c r="A17" s="337">
        <v>2008</v>
      </c>
      <c r="B17" s="229">
        <v>0</v>
      </c>
      <c r="C17" s="257">
        <v>144994</v>
      </c>
      <c r="D17" s="34">
        <f t="shared" si="0"/>
        <v>0</v>
      </c>
      <c r="E17" s="229">
        <v>0</v>
      </c>
      <c r="F17" s="257">
        <v>123504</v>
      </c>
      <c r="G17" s="34">
        <f t="shared" si="1"/>
        <v>0</v>
      </c>
      <c r="H17" s="229">
        <v>0</v>
      </c>
      <c r="I17" s="257">
        <v>10234</v>
      </c>
      <c r="J17" s="34">
        <f t="shared" ref="J17:J25" si="7">IF(I17=0, "NA", H17/I17)</f>
        <v>0</v>
      </c>
      <c r="K17" s="229">
        <v>0</v>
      </c>
      <c r="L17" s="257">
        <v>29</v>
      </c>
      <c r="M17" s="34">
        <f t="shared" si="2"/>
        <v>0</v>
      </c>
      <c r="N17" s="229">
        <v>0</v>
      </c>
      <c r="O17" s="257">
        <v>69</v>
      </c>
      <c r="P17" s="34">
        <f t="shared" si="5"/>
        <v>0</v>
      </c>
      <c r="Q17" s="229">
        <v>0</v>
      </c>
      <c r="R17" s="257">
        <v>3055</v>
      </c>
      <c r="S17" s="34">
        <f t="shared" si="6"/>
        <v>0</v>
      </c>
      <c r="T17" s="229">
        <f t="shared" si="4"/>
        <v>0</v>
      </c>
      <c r="U17" s="257">
        <f t="shared" si="4"/>
        <v>281885</v>
      </c>
      <c r="V17" s="34">
        <f t="shared" si="3"/>
        <v>0</v>
      </c>
      <c r="X17" s="312" t="s">
        <v>193</v>
      </c>
    </row>
    <row r="18" spans="1:24">
      <c r="A18" s="337">
        <v>2009</v>
      </c>
      <c r="B18" s="229">
        <v>0</v>
      </c>
      <c r="C18" s="257">
        <v>128052</v>
      </c>
      <c r="D18" s="34">
        <f t="shared" si="0"/>
        <v>0</v>
      </c>
      <c r="E18" s="229">
        <v>0</v>
      </c>
      <c r="F18" s="257">
        <v>81707</v>
      </c>
      <c r="G18" s="34">
        <f t="shared" si="1"/>
        <v>0</v>
      </c>
      <c r="H18" s="229">
        <v>0</v>
      </c>
      <c r="I18" s="257">
        <v>6705</v>
      </c>
      <c r="J18" s="34">
        <f t="shared" si="7"/>
        <v>0</v>
      </c>
      <c r="K18" s="229">
        <v>0</v>
      </c>
      <c r="L18" s="257">
        <v>944</v>
      </c>
      <c r="M18" s="34">
        <f t="shared" si="2"/>
        <v>0</v>
      </c>
      <c r="N18" s="229">
        <v>0</v>
      </c>
      <c r="O18" s="257">
        <v>198</v>
      </c>
      <c r="P18" s="34">
        <f t="shared" si="5"/>
        <v>0</v>
      </c>
      <c r="Q18" s="229">
        <v>0</v>
      </c>
      <c r="R18" s="257">
        <v>1069</v>
      </c>
      <c r="S18" s="34">
        <f t="shared" si="6"/>
        <v>0</v>
      </c>
      <c r="T18" s="229">
        <f t="shared" si="4"/>
        <v>0</v>
      </c>
      <c r="U18" s="257">
        <f t="shared" si="4"/>
        <v>218675</v>
      </c>
      <c r="V18" s="34">
        <f t="shared" si="3"/>
        <v>0</v>
      </c>
    </row>
    <row r="19" spans="1:24">
      <c r="A19" s="337">
        <v>2010</v>
      </c>
      <c r="B19" s="229">
        <v>0</v>
      </c>
      <c r="C19" s="257">
        <v>146319</v>
      </c>
      <c r="D19" s="34">
        <f t="shared" si="0"/>
        <v>0</v>
      </c>
      <c r="E19" s="229">
        <v>0</v>
      </c>
      <c r="F19" s="257">
        <v>115392</v>
      </c>
      <c r="G19" s="34">
        <f t="shared" si="1"/>
        <v>0</v>
      </c>
      <c r="H19" s="229">
        <v>0</v>
      </c>
      <c r="I19" s="257">
        <v>6562</v>
      </c>
      <c r="J19" s="34">
        <f t="shared" si="7"/>
        <v>0</v>
      </c>
      <c r="K19" s="229">
        <v>0</v>
      </c>
      <c r="L19" s="257">
        <v>2044</v>
      </c>
      <c r="M19" s="34">
        <f t="shared" si="2"/>
        <v>0</v>
      </c>
      <c r="N19" s="229">
        <v>0</v>
      </c>
      <c r="O19" s="257">
        <v>305</v>
      </c>
      <c r="P19" s="34">
        <f t="shared" si="5"/>
        <v>0</v>
      </c>
      <c r="Q19" s="229">
        <v>0</v>
      </c>
      <c r="R19" s="257">
        <v>1088</v>
      </c>
      <c r="S19" s="34">
        <f t="shared" si="6"/>
        <v>0</v>
      </c>
      <c r="T19" s="229">
        <f t="shared" si="4"/>
        <v>0</v>
      </c>
      <c r="U19" s="257">
        <f t="shared" si="4"/>
        <v>271710</v>
      </c>
      <c r="V19" s="34">
        <f t="shared" si="3"/>
        <v>0</v>
      </c>
    </row>
    <row r="20" spans="1:24">
      <c r="A20" s="337">
        <v>2011</v>
      </c>
      <c r="B20" s="229">
        <v>0</v>
      </c>
      <c r="C20" s="257">
        <v>136695</v>
      </c>
      <c r="D20" s="34">
        <f t="shared" si="0"/>
        <v>0</v>
      </c>
      <c r="E20" s="229">
        <v>0</v>
      </c>
      <c r="F20" s="257">
        <v>143613</v>
      </c>
      <c r="G20" s="34">
        <f t="shared" si="1"/>
        <v>0</v>
      </c>
      <c r="H20" s="229">
        <v>0</v>
      </c>
      <c r="I20" s="257">
        <v>10324</v>
      </c>
      <c r="J20" s="34">
        <f t="shared" si="7"/>
        <v>0</v>
      </c>
      <c r="K20" s="229">
        <v>0</v>
      </c>
      <c r="L20" s="257">
        <v>1888</v>
      </c>
      <c r="M20" s="34">
        <f t="shared" si="2"/>
        <v>0</v>
      </c>
      <c r="N20" s="229">
        <v>0</v>
      </c>
      <c r="O20" s="257">
        <v>538</v>
      </c>
      <c r="P20" s="34">
        <f t="shared" si="5"/>
        <v>0</v>
      </c>
      <c r="Q20" s="229">
        <v>0</v>
      </c>
      <c r="R20" s="257">
        <v>3121</v>
      </c>
      <c r="S20" s="34">
        <f t="shared" si="6"/>
        <v>0</v>
      </c>
      <c r="T20" s="229">
        <f t="shared" si="4"/>
        <v>0</v>
      </c>
      <c r="U20" s="257">
        <f t="shared" si="4"/>
        <v>296179</v>
      </c>
      <c r="V20" s="34">
        <f t="shared" si="3"/>
        <v>0</v>
      </c>
    </row>
    <row r="21" spans="1:24">
      <c r="A21" s="337">
        <v>2012</v>
      </c>
      <c r="B21" s="229">
        <v>0</v>
      </c>
      <c r="C21" s="257">
        <v>165154</v>
      </c>
      <c r="D21" s="34">
        <f t="shared" si="0"/>
        <v>0</v>
      </c>
      <c r="E21" s="229">
        <v>0</v>
      </c>
      <c r="F21" s="257">
        <v>135515</v>
      </c>
      <c r="G21" s="34">
        <f t="shared" si="1"/>
        <v>0</v>
      </c>
      <c r="H21" s="229">
        <v>0</v>
      </c>
      <c r="I21" s="257">
        <v>10381</v>
      </c>
      <c r="J21" s="34">
        <f t="shared" si="7"/>
        <v>0</v>
      </c>
      <c r="K21" s="229">
        <v>0</v>
      </c>
      <c r="L21" s="257">
        <v>2471</v>
      </c>
      <c r="M21" s="34">
        <f t="shared" si="2"/>
        <v>0</v>
      </c>
      <c r="N21" s="229">
        <v>0</v>
      </c>
      <c r="O21" s="257">
        <v>834</v>
      </c>
      <c r="P21" s="34">
        <f t="shared" si="5"/>
        <v>0</v>
      </c>
      <c r="Q21" s="229">
        <v>0</v>
      </c>
      <c r="R21" s="257">
        <v>2517</v>
      </c>
      <c r="S21" s="34">
        <f t="shared" si="6"/>
        <v>0</v>
      </c>
      <c r="T21" s="229">
        <f t="shared" si="4"/>
        <v>0</v>
      </c>
      <c r="U21" s="257">
        <f t="shared" si="4"/>
        <v>316872</v>
      </c>
      <c r="V21" s="34">
        <f t="shared" si="3"/>
        <v>0</v>
      </c>
    </row>
    <row r="22" spans="1:24">
      <c r="A22" s="337">
        <v>2013</v>
      </c>
      <c r="B22" s="229">
        <v>0</v>
      </c>
      <c r="C22" s="257">
        <v>172165</v>
      </c>
      <c r="D22" s="34">
        <f t="shared" si="0"/>
        <v>0</v>
      </c>
      <c r="E22" s="229">
        <v>0</v>
      </c>
      <c r="F22" s="257">
        <v>144951</v>
      </c>
      <c r="G22" s="34">
        <f t="shared" si="1"/>
        <v>0</v>
      </c>
      <c r="H22" s="229">
        <v>0</v>
      </c>
      <c r="I22" s="257">
        <v>9456</v>
      </c>
      <c r="J22" s="34">
        <f t="shared" si="7"/>
        <v>0</v>
      </c>
      <c r="K22" s="229">
        <v>0</v>
      </c>
      <c r="L22" s="257">
        <v>2475</v>
      </c>
      <c r="M22" s="34">
        <f t="shared" si="2"/>
        <v>0</v>
      </c>
      <c r="N22" s="229">
        <v>0</v>
      </c>
      <c r="O22" s="257">
        <v>572</v>
      </c>
      <c r="P22" s="34">
        <f t="shared" si="5"/>
        <v>0</v>
      </c>
      <c r="Q22" s="229">
        <v>0</v>
      </c>
      <c r="R22" s="257">
        <v>1955</v>
      </c>
      <c r="S22" s="34">
        <f t="shared" si="6"/>
        <v>0</v>
      </c>
      <c r="T22" s="229">
        <f t="shared" si="4"/>
        <v>0</v>
      </c>
      <c r="U22" s="257">
        <f t="shared" si="4"/>
        <v>331574</v>
      </c>
      <c r="V22" s="34">
        <f t="shared" si="3"/>
        <v>0</v>
      </c>
    </row>
    <row r="23" spans="1:24">
      <c r="A23" s="337">
        <v>2014</v>
      </c>
      <c r="B23" s="229">
        <v>0</v>
      </c>
      <c r="C23" s="257">
        <v>146519</v>
      </c>
      <c r="D23" s="34">
        <f t="shared" si="0"/>
        <v>0</v>
      </c>
      <c r="E23" s="229">
        <v>0</v>
      </c>
      <c r="F23" s="257">
        <v>164582</v>
      </c>
      <c r="G23" s="34">
        <f t="shared" si="1"/>
        <v>0</v>
      </c>
      <c r="H23" s="229">
        <v>0</v>
      </c>
      <c r="I23" s="257">
        <v>9590</v>
      </c>
      <c r="J23" s="34">
        <f t="shared" si="7"/>
        <v>0</v>
      </c>
      <c r="K23" s="229">
        <v>0</v>
      </c>
      <c r="L23" s="257">
        <v>2882</v>
      </c>
      <c r="M23" s="34">
        <f t="shared" si="2"/>
        <v>0</v>
      </c>
      <c r="N23" s="229">
        <v>0</v>
      </c>
      <c r="O23" s="257">
        <v>1340</v>
      </c>
      <c r="P23" s="34">
        <f t="shared" si="5"/>
        <v>0</v>
      </c>
      <c r="Q23" s="229">
        <v>0</v>
      </c>
      <c r="R23" s="257">
        <v>1696</v>
      </c>
      <c r="S23" s="34">
        <f t="shared" si="6"/>
        <v>0</v>
      </c>
      <c r="T23" s="229">
        <f t="shared" si="4"/>
        <v>0</v>
      </c>
      <c r="U23" s="257">
        <f t="shared" si="4"/>
        <v>326609</v>
      </c>
      <c r="V23" s="34">
        <f t="shared" si="3"/>
        <v>0</v>
      </c>
    </row>
    <row r="24" spans="1:24">
      <c r="A24" s="337">
        <v>2015</v>
      </c>
      <c r="B24" s="229">
        <v>0</v>
      </c>
      <c r="C24" s="257">
        <v>31807</v>
      </c>
      <c r="D24" s="34">
        <f t="shared" si="0"/>
        <v>0</v>
      </c>
      <c r="E24" s="229">
        <v>0</v>
      </c>
      <c r="F24" s="257">
        <v>40411</v>
      </c>
      <c r="G24" s="34">
        <f t="shared" si="1"/>
        <v>0</v>
      </c>
      <c r="H24" s="229">
        <v>0</v>
      </c>
      <c r="I24" s="257">
        <v>3155</v>
      </c>
      <c r="J24" s="34">
        <f t="shared" si="7"/>
        <v>0</v>
      </c>
      <c r="K24" s="229">
        <v>0</v>
      </c>
      <c r="L24" s="257">
        <v>258</v>
      </c>
      <c r="M24" s="34">
        <f t="shared" si="2"/>
        <v>0</v>
      </c>
      <c r="N24" s="229">
        <v>0</v>
      </c>
      <c r="O24" s="257">
        <v>354</v>
      </c>
      <c r="P24" s="34">
        <f t="shared" si="5"/>
        <v>0</v>
      </c>
      <c r="Q24" s="229">
        <v>0</v>
      </c>
      <c r="R24" s="257">
        <v>950</v>
      </c>
      <c r="S24" s="34">
        <f t="shared" si="6"/>
        <v>0</v>
      </c>
      <c r="T24" s="229">
        <f t="shared" si="4"/>
        <v>0</v>
      </c>
      <c r="U24" s="257">
        <f t="shared" si="4"/>
        <v>76935</v>
      </c>
      <c r="V24" s="34">
        <f t="shared" si="3"/>
        <v>0</v>
      </c>
    </row>
    <row r="25" spans="1:24" ht="13.5" thickBot="1">
      <c r="A25" s="337">
        <v>2016</v>
      </c>
      <c r="B25" s="286">
        <v>0</v>
      </c>
      <c r="C25" s="295">
        <v>288</v>
      </c>
      <c r="D25" s="170">
        <f t="shared" si="0"/>
        <v>0</v>
      </c>
      <c r="E25" s="286">
        <v>0</v>
      </c>
      <c r="F25" s="295">
        <v>327</v>
      </c>
      <c r="G25" s="170">
        <f t="shared" si="1"/>
        <v>0</v>
      </c>
      <c r="H25" s="286">
        <v>0</v>
      </c>
      <c r="I25" s="295">
        <v>21</v>
      </c>
      <c r="J25" s="170">
        <f t="shared" si="7"/>
        <v>0</v>
      </c>
      <c r="K25" s="286">
        <v>0</v>
      </c>
      <c r="L25" s="295">
        <v>3</v>
      </c>
      <c r="M25" s="170">
        <f t="shared" si="2"/>
        <v>0</v>
      </c>
      <c r="N25" s="286">
        <v>0</v>
      </c>
      <c r="O25" s="295">
        <v>3</v>
      </c>
      <c r="P25" s="170">
        <f t="shared" si="5"/>
        <v>0</v>
      </c>
      <c r="Q25" s="286">
        <v>0</v>
      </c>
      <c r="R25" s="295">
        <v>3</v>
      </c>
      <c r="S25" s="170">
        <f t="shared" si="6"/>
        <v>0</v>
      </c>
      <c r="T25" s="286">
        <f t="shared" si="4"/>
        <v>0</v>
      </c>
      <c r="U25" s="295">
        <f t="shared" si="4"/>
        <v>645</v>
      </c>
      <c r="V25" s="170">
        <f t="shared" si="3"/>
        <v>0</v>
      </c>
    </row>
    <row r="26" spans="1:24" ht="13.5" thickBot="1">
      <c r="A26" s="35" t="s">
        <v>7</v>
      </c>
      <c r="B26" s="115">
        <f>SUM(B10:B25)</f>
        <v>0</v>
      </c>
      <c r="C26" s="169">
        <f>SUM(C10:C25)</f>
        <v>1948193</v>
      </c>
      <c r="D26" s="300">
        <f>B26/C26</f>
        <v>0</v>
      </c>
      <c r="E26" s="115">
        <f>SUM(E10:E25)</f>
        <v>0</v>
      </c>
      <c r="F26" s="169">
        <f>SUM(F10:F25)</f>
        <v>1654139</v>
      </c>
      <c r="G26" s="300">
        <f>E26/F26</f>
        <v>0</v>
      </c>
      <c r="H26" s="115">
        <v>0</v>
      </c>
      <c r="I26" s="169">
        <f>SUM(I10:I25)</f>
        <v>66428</v>
      </c>
      <c r="J26" s="300">
        <f>H26/I26</f>
        <v>0</v>
      </c>
      <c r="K26" s="115">
        <f>SUM(K10:K25)</f>
        <v>0</v>
      </c>
      <c r="L26" s="169">
        <f>SUM(L10:L25)</f>
        <v>14759</v>
      </c>
      <c r="M26" s="300">
        <f>K26/L26</f>
        <v>0</v>
      </c>
      <c r="N26" s="115">
        <f>SUM(N10:N25)</f>
        <v>0</v>
      </c>
      <c r="O26" s="169">
        <f>SUM(O10:O25)</f>
        <v>4346</v>
      </c>
      <c r="P26" s="300">
        <f>N26/O26</f>
        <v>0</v>
      </c>
      <c r="Q26" s="115">
        <f>SUM(Q10:Q25)</f>
        <v>0</v>
      </c>
      <c r="R26" s="169">
        <f>SUM(R10:R25)</f>
        <v>18058</v>
      </c>
      <c r="S26" s="300">
        <f>Q26/R26</f>
        <v>0</v>
      </c>
      <c r="T26" s="115">
        <f>SUM(T10:T25)</f>
        <v>0</v>
      </c>
      <c r="U26" s="169">
        <f>SUM(U10:U25)</f>
        <v>3705923</v>
      </c>
      <c r="V26" s="300">
        <f>T26/U26</f>
        <v>0</v>
      </c>
    </row>
    <row r="27" spans="1:24">
      <c r="A27" s="222"/>
      <c r="B27" s="250"/>
      <c r="C27" s="250"/>
      <c r="D27" s="255"/>
      <c r="E27" s="250"/>
      <c r="F27" s="250"/>
      <c r="G27" s="255"/>
      <c r="H27" s="250"/>
      <c r="I27" s="250"/>
      <c r="J27" s="255"/>
      <c r="K27" s="237"/>
      <c r="L27" s="237"/>
      <c r="M27" s="237"/>
      <c r="N27" s="250"/>
      <c r="O27" s="250"/>
      <c r="P27" s="255"/>
      <c r="Q27" s="250"/>
      <c r="R27" s="250"/>
      <c r="S27" s="255"/>
      <c r="T27" s="250"/>
      <c r="U27" s="250"/>
      <c r="V27" s="255"/>
      <c r="W27" s="237"/>
    </row>
    <row r="30" spans="1:24" ht="13.5" customHeight="1"/>
    <row r="31" spans="1:24">
      <c r="O31" s="237"/>
      <c r="P31" s="237"/>
      <c r="Q31" s="237"/>
      <c r="R31" s="237"/>
      <c r="S31" s="237"/>
      <c r="T31" s="237"/>
      <c r="U31" s="237"/>
      <c r="V31" s="237"/>
    </row>
    <row r="32" spans="1:24">
      <c r="O32" s="310"/>
      <c r="P32" s="237"/>
      <c r="Q32" s="237"/>
      <c r="R32" s="237"/>
      <c r="S32" s="237"/>
      <c r="T32" s="237"/>
      <c r="U32" s="237"/>
      <c r="V32" s="237"/>
    </row>
    <row r="33" spans="15:22">
      <c r="O33" s="354"/>
      <c r="P33" s="354"/>
      <c r="Q33" s="354"/>
      <c r="R33" s="354"/>
      <c r="S33" s="354"/>
      <c r="T33" s="354"/>
      <c r="U33" s="354"/>
      <c r="V33" s="354"/>
    </row>
    <row r="34" spans="15:22">
      <c r="O34" s="355"/>
      <c r="P34" s="355"/>
      <c r="Q34" s="355"/>
      <c r="R34" s="355"/>
      <c r="S34" s="355"/>
      <c r="T34" s="355"/>
      <c r="U34" s="356"/>
      <c r="V34" s="356"/>
    </row>
    <row r="35" spans="15:22">
      <c r="O35" s="355"/>
      <c r="P35" s="355"/>
      <c r="Q35" s="356"/>
      <c r="R35" s="355"/>
      <c r="S35" s="355"/>
      <c r="T35" s="355"/>
      <c r="U35" s="356"/>
      <c r="V35" s="356"/>
    </row>
    <row r="36" spans="15:22">
      <c r="O36" s="355"/>
      <c r="P36" s="355"/>
      <c r="Q36" s="355"/>
      <c r="R36" s="355"/>
      <c r="S36" s="355"/>
      <c r="T36" s="355"/>
      <c r="U36" s="356"/>
      <c r="V36" s="356"/>
    </row>
    <row r="37" spans="15:22">
      <c r="O37" s="355"/>
      <c r="P37" s="355"/>
      <c r="Q37" s="355"/>
      <c r="R37" s="355"/>
      <c r="S37" s="355"/>
      <c r="T37" s="355"/>
      <c r="U37" s="356"/>
      <c r="V37" s="356"/>
    </row>
    <row r="38" spans="15:22">
      <c r="O38" s="355"/>
      <c r="P38" s="355"/>
      <c r="Q38" s="355"/>
      <c r="R38" s="355"/>
      <c r="S38" s="355"/>
      <c r="T38" s="355"/>
      <c r="U38" s="356"/>
      <c r="V38" s="356"/>
    </row>
    <row r="39" spans="15:22">
      <c r="O39" s="355"/>
      <c r="P39" s="355"/>
      <c r="Q39" s="355"/>
      <c r="R39" s="355"/>
      <c r="S39" s="355"/>
      <c r="T39" s="355"/>
      <c r="U39" s="356"/>
      <c r="V39" s="356"/>
    </row>
    <row r="40" spans="15:22">
      <c r="O40" s="355"/>
      <c r="P40" s="355"/>
      <c r="Q40" s="355"/>
      <c r="R40" s="355"/>
      <c r="S40" s="355"/>
      <c r="T40" s="355"/>
      <c r="U40" s="356"/>
      <c r="V40" s="356"/>
    </row>
    <row r="41" spans="15:22">
      <c r="O41" s="355"/>
      <c r="P41" s="355"/>
      <c r="Q41" s="355"/>
      <c r="R41" s="355"/>
      <c r="S41" s="355"/>
      <c r="T41" s="355"/>
      <c r="U41" s="356"/>
      <c r="V41" s="356"/>
    </row>
    <row r="42" spans="15:22">
      <c r="O42" s="355"/>
      <c r="P42" s="355"/>
      <c r="Q42" s="355"/>
      <c r="R42" s="355"/>
      <c r="S42" s="355"/>
      <c r="T42" s="355"/>
      <c r="U42" s="355"/>
      <c r="V42" s="355"/>
    </row>
    <row r="43" spans="15:22">
      <c r="O43" s="355"/>
      <c r="P43" s="355"/>
      <c r="Q43" s="355"/>
      <c r="R43" s="355"/>
      <c r="S43" s="355"/>
      <c r="T43" s="355"/>
      <c r="U43" s="355"/>
      <c r="V43" s="355"/>
    </row>
    <row r="44" spans="15:22">
      <c r="O44" s="355"/>
      <c r="P44" s="355"/>
      <c r="Q44" s="355"/>
      <c r="R44" s="355"/>
      <c r="S44" s="355"/>
      <c r="T44" s="355"/>
      <c r="U44" s="355"/>
      <c r="V44" s="355"/>
    </row>
    <row r="45" spans="15:22">
      <c r="O45" s="355"/>
      <c r="P45" s="355"/>
      <c r="Q45" s="355"/>
      <c r="R45" s="355"/>
      <c r="S45" s="355"/>
      <c r="T45" s="355"/>
      <c r="U45" s="355"/>
      <c r="V45" s="355"/>
    </row>
    <row r="46" spans="15:22">
      <c r="O46" s="355"/>
      <c r="P46" s="355"/>
      <c r="Q46" s="355"/>
      <c r="R46" s="355"/>
      <c r="S46" s="355"/>
      <c r="T46" s="355"/>
      <c r="U46" s="355"/>
      <c r="V46" s="355"/>
    </row>
    <row r="47" spans="15:22">
      <c r="O47" s="355"/>
      <c r="P47" s="355"/>
      <c r="Q47" s="355"/>
      <c r="R47" s="355"/>
      <c r="S47" s="355"/>
      <c r="T47" s="355"/>
      <c r="U47" s="355"/>
      <c r="V47" s="355"/>
    </row>
    <row r="48" spans="15:22">
      <c r="O48" s="355"/>
      <c r="P48" s="355"/>
      <c r="Q48" s="355"/>
      <c r="R48" s="355"/>
      <c r="S48" s="355"/>
      <c r="T48" s="355"/>
      <c r="U48" s="355"/>
      <c r="V48" s="355"/>
    </row>
    <row r="49" spans="15:22">
      <c r="O49" s="355"/>
      <c r="P49" s="356"/>
      <c r="Q49" s="356"/>
      <c r="R49" s="355"/>
      <c r="S49" s="355"/>
      <c r="T49" s="355"/>
      <c r="U49" s="355"/>
      <c r="V49" s="355"/>
    </row>
    <row r="50" spans="15:22">
      <c r="O50" s="355"/>
      <c r="P50" s="356"/>
      <c r="Q50" s="356"/>
      <c r="R50" s="356"/>
      <c r="S50" s="356"/>
      <c r="T50" s="355"/>
      <c r="U50" s="356"/>
      <c r="V50" s="356"/>
    </row>
    <row r="51" spans="15:22" ht="13.5" customHeight="1">
      <c r="O51" s="357"/>
      <c r="P51" s="357"/>
      <c r="Q51" s="237"/>
      <c r="R51" s="237"/>
      <c r="S51" s="237"/>
      <c r="T51" s="237"/>
      <c r="U51" s="237"/>
      <c r="V51" s="237"/>
    </row>
  </sheetData>
  <mergeCells count="9">
    <mergeCell ref="T8:V8"/>
    <mergeCell ref="N8:P8"/>
    <mergeCell ref="Q8:S8"/>
    <mergeCell ref="A4:O5"/>
    <mergeCell ref="A8:A9"/>
    <mergeCell ref="B8:D8"/>
    <mergeCell ref="E8:G8"/>
    <mergeCell ref="H8:J8"/>
    <mergeCell ref="K8:M8"/>
  </mergeCells>
  <phoneticPr fontId="0" type="noConversion"/>
  <pageMargins left="0.75" right="0.75" top="1" bottom="1" header="0.5" footer="0.5"/>
  <pageSetup scale="40" orientation="portrait" r:id="rId1"/>
  <headerFooter alignWithMargins="0">
    <oddFooter>&amp;C&amp;14B-&amp;P-4</oddFooter>
  </headerFooter>
  <ignoredErrors>
    <ignoredError sqref="D27:G27 D26:G26 I26:V26 I27:V27"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Z260"/>
  <sheetViews>
    <sheetView zoomScale="75" zoomScaleNormal="75" workbookViewId="0"/>
  </sheetViews>
  <sheetFormatPr defaultRowHeight="12.75"/>
  <cols>
    <col min="1" max="1" width="11.85546875" style="37" customWidth="1"/>
    <col min="2" max="3" width="11.42578125" style="182" customWidth="1"/>
    <col min="4" max="4" width="12" style="182" bestFit="1" customWidth="1"/>
    <col min="5" max="5" width="11" style="182" bestFit="1" customWidth="1"/>
    <col min="6" max="7" width="12" style="182" bestFit="1" customWidth="1"/>
    <col min="8" max="8" width="11" style="182" bestFit="1" customWidth="1"/>
    <col min="9" max="10" width="12" style="182" bestFit="1" customWidth="1"/>
    <col min="11" max="11" width="11" style="182" bestFit="1" customWidth="1"/>
    <col min="12" max="12" width="12" style="182" bestFit="1" customWidth="1"/>
    <col min="13" max="14" width="11.42578125" style="182" customWidth="1"/>
    <col min="15" max="15" width="13.85546875" style="182" customWidth="1"/>
    <col min="16" max="16" width="11.42578125" style="182" customWidth="1"/>
    <col min="17" max="17" width="10.140625" style="37" customWidth="1"/>
    <col min="18" max="18" width="10.7109375" style="37" customWidth="1"/>
    <col min="19" max="19" width="12.5703125" style="37" customWidth="1"/>
    <col min="20" max="20" width="11.140625" style="37" customWidth="1"/>
    <col min="21" max="21" width="12" style="37" bestFit="1" customWidth="1"/>
    <col min="22" max="22" width="11.7109375" style="37" customWidth="1"/>
    <col min="23" max="16384" width="9.140625" style="37"/>
  </cols>
  <sheetData>
    <row r="1" spans="1:22" ht="26.25">
      <c r="A1" s="227" t="s">
        <v>190</v>
      </c>
    </row>
    <row r="2" spans="1:22" ht="18">
      <c r="A2" s="32" t="s">
        <v>276</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s="106" customFormat="1" ht="16.5" customHeight="1">
      <c r="A4" s="616" t="s">
        <v>278</v>
      </c>
      <c r="B4" s="616"/>
      <c r="C4" s="616"/>
      <c r="D4" s="616"/>
      <c r="E4" s="616"/>
      <c r="F4" s="616"/>
      <c r="G4" s="616"/>
      <c r="H4" s="616"/>
      <c r="I4" s="616"/>
      <c r="J4" s="616"/>
      <c r="K4" s="616"/>
      <c r="L4" s="616"/>
      <c r="M4" s="616"/>
      <c r="N4" s="616"/>
      <c r="O4" s="616"/>
      <c r="P4" s="616"/>
      <c r="Q4" s="616"/>
      <c r="R4" s="616"/>
      <c r="S4" s="616"/>
      <c r="T4" s="616"/>
      <c r="U4" s="616"/>
      <c r="V4" s="616"/>
    </row>
    <row r="5" spans="1:22" s="106" customFormat="1" ht="16.5" customHeight="1">
      <c r="A5" s="616"/>
      <c r="B5" s="616"/>
      <c r="C5" s="616"/>
      <c r="D5" s="616"/>
      <c r="E5" s="616"/>
      <c r="F5" s="616"/>
      <c r="G5" s="616"/>
      <c r="H5" s="616"/>
      <c r="I5" s="616"/>
      <c r="J5" s="616"/>
      <c r="K5" s="616"/>
      <c r="L5" s="616"/>
      <c r="M5" s="616"/>
      <c r="N5" s="616"/>
      <c r="O5" s="616"/>
      <c r="P5" s="616"/>
      <c r="Q5" s="616"/>
      <c r="R5" s="616"/>
      <c r="S5" s="616"/>
      <c r="T5" s="616"/>
      <c r="U5" s="616"/>
      <c r="V5" s="616"/>
    </row>
    <row r="6" spans="1:22" ht="15" thickBot="1">
      <c r="A6" s="33"/>
      <c r="B6" s="96"/>
      <c r="C6" s="96"/>
      <c r="D6" s="96"/>
      <c r="E6" s="96"/>
      <c r="F6" s="96"/>
      <c r="G6" s="96"/>
      <c r="H6" s="96"/>
      <c r="I6" s="96"/>
      <c r="J6" s="96"/>
      <c r="K6" s="96"/>
      <c r="L6" s="96"/>
      <c r="M6" s="96"/>
      <c r="N6" s="96"/>
      <c r="O6" s="96"/>
      <c r="P6" s="96"/>
    </row>
    <row r="7" spans="1:22" ht="19.5" customHeight="1" thickBot="1">
      <c r="A7" s="638" t="s">
        <v>8</v>
      </c>
      <c r="B7" s="609" t="s">
        <v>13</v>
      </c>
      <c r="C7" s="610"/>
      <c r="D7" s="611"/>
      <c r="E7" s="609" t="s">
        <v>112</v>
      </c>
      <c r="F7" s="610"/>
      <c r="G7" s="611"/>
      <c r="H7" s="609" t="s">
        <v>114</v>
      </c>
      <c r="I7" s="610"/>
      <c r="J7" s="611"/>
      <c r="K7" s="609" t="s">
        <v>111</v>
      </c>
      <c r="L7" s="610"/>
      <c r="M7" s="611"/>
      <c r="N7" s="609" t="s">
        <v>113</v>
      </c>
      <c r="O7" s="610"/>
      <c r="P7" s="611"/>
      <c r="Q7" s="609" t="s">
        <v>115</v>
      </c>
      <c r="R7" s="610"/>
      <c r="S7" s="611"/>
      <c r="T7" s="609" t="s">
        <v>7</v>
      </c>
      <c r="U7" s="610"/>
      <c r="V7" s="611"/>
    </row>
    <row r="8" spans="1:22" ht="30" customHeight="1" thickBot="1">
      <c r="A8" s="639"/>
      <c r="B8" s="230" t="s">
        <v>143</v>
      </c>
      <c r="C8" s="231" t="s">
        <v>138</v>
      </c>
      <c r="D8" s="232" t="s">
        <v>183</v>
      </c>
      <c r="E8" s="230" t="s">
        <v>143</v>
      </c>
      <c r="F8" s="231" t="s">
        <v>138</v>
      </c>
      <c r="G8" s="232" t="s">
        <v>183</v>
      </c>
      <c r="H8" s="230" t="s">
        <v>143</v>
      </c>
      <c r="I8" s="231" t="s">
        <v>138</v>
      </c>
      <c r="J8" s="232" t="s">
        <v>183</v>
      </c>
      <c r="K8" s="230" t="s">
        <v>143</v>
      </c>
      <c r="L8" s="231" t="s">
        <v>138</v>
      </c>
      <c r="M8" s="232" t="s">
        <v>183</v>
      </c>
      <c r="N8" s="230" t="s">
        <v>143</v>
      </c>
      <c r="O8" s="231" t="s">
        <v>138</v>
      </c>
      <c r="P8" s="232" t="s">
        <v>183</v>
      </c>
      <c r="Q8" s="230" t="s">
        <v>143</v>
      </c>
      <c r="R8" s="231" t="s">
        <v>138</v>
      </c>
      <c r="S8" s="232" t="s">
        <v>183</v>
      </c>
      <c r="T8" s="230" t="s">
        <v>143</v>
      </c>
      <c r="U8" s="231" t="s">
        <v>138</v>
      </c>
      <c r="V8" s="232" t="s">
        <v>183</v>
      </c>
    </row>
    <row r="9" spans="1:22">
      <c r="A9" s="337">
        <v>2001</v>
      </c>
      <c r="B9" s="228">
        <v>7447</v>
      </c>
      <c r="C9" s="258">
        <v>91861</v>
      </c>
      <c r="D9" s="40">
        <f t="shared" ref="D9:D24" si="0">IF(C9=0, "NA", B9/C9)</f>
        <v>8.1068135552628429E-2</v>
      </c>
      <c r="E9" s="228">
        <v>4233</v>
      </c>
      <c r="F9" s="258">
        <v>55493</v>
      </c>
      <c r="G9" s="40">
        <f t="shared" ref="G9:G24" si="1">IF(F9=0, "NA", E9/F9)</f>
        <v>7.6279891157443283E-2</v>
      </c>
      <c r="H9" s="228"/>
      <c r="I9" s="258"/>
      <c r="J9" s="40"/>
      <c r="K9" s="228">
        <v>14</v>
      </c>
      <c r="L9" s="258">
        <v>188</v>
      </c>
      <c r="M9" s="40">
        <f t="shared" ref="M9:M24" si="2">IF(L9=0, "NA", K9/L9)</f>
        <v>7.4468085106382975E-2</v>
      </c>
      <c r="N9" s="228"/>
      <c r="O9" s="258"/>
      <c r="P9" s="40"/>
      <c r="Q9" s="228"/>
      <c r="R9" s="258"/>
      <c r="S9" s="40"/>
      <c r="T9" s="228">
        <f>SUM(Q9,N9,K9,H9,E9,B9)</f>
        <v>11694</v>
      </c>
      <c r="U9" s="258">
        <f>SUM(R9,O9,L9,I9,F9,C9)</f>
        <v>147542</v>
      </c>
      <c r="V9" s="40">
        <f t="shared" ref="V9:V24" si="3">IF(U9=0, "NA", T9/U9)</f>
        <v>7.9258787328353966E-2</v>
      </c>
    </row>
    <row r="10" spans="1:22">
      <c r="A10" s="337">
        <v>2002</v>
      </c>
      <c r="B10" s="229">
        <v>7058</v>
      </c>
      <c r="C10" s="257">
        <v>105511</v>
      </c>
      <c r="D10" s="34">
        <f t="shared" si="0"/>
        <v>6.6893499256001743E-2</v>
      </c>
      <c r="E10" s="229">
        <v>4526</v>
      </c>
      <c r="F10" s="257">
        <v>76550</v>
      </c>
      <c r="G10" s="34">
        <f t="shared" si="1"/>
        <v>5.9124755062050949E-2</v>
      </c>
      <c r="H10" s="229"/>
      <c r="I10" s="257"/>
      <c r="J10" s="34"/>
      <c r="K10" s="229">
        <v>25</v>
      </c>
      <c r="L10" s="257">
        <v>351</v>
      </c>
      <c r="M10" s="34">
        <f t="shared" si="2"/>
        <v>7.1225071225071226E-2</v>
      </c>
      <c r="N10" s="229"/>
      <c r="O10" s="257"/>
      <c r="P10" s="34"/>
      <c r="Q10" s="229"/>
      <c r="R10" s="257"/>
      <c r="S10" s="34"/>
      <c r="T10" s="229">
        <f t="shared" ref="T10:U24" si="4">SUM(Q10,N10,K10,H10,E10,B10)</f>
        <v>11609</v>
      </c>
      <c r="U10" s="257">
        <f t="shared" si="4"/>
        <v>182412</v>
      </c>
      <c r="V10" s="34">
        <f t="shared" si="3"/>
        <v>6.3641646382913405E-2</v>
      </c>
    </row>
    <row r="11" spans="1:22">
      <c r="A11" s="337">
        <v>2003</v>
      </c>
      <c r="B11" s="229">
        <v>6414</v>
      </c>
      <c r="C11" s="257">
        <v>120986</v>
      </c>
      <c r="D11" s="34">
        <f t="shared" si="0"/>
        <v>5.3014398360140845E-2</v>
      </c>
      <c r="E11" s="229">
        <v>4828</v>
      </c>
      <c r="F11" s="257">
        <v>91516</v>
      </c>
      <c r="G11" s="34">
        <f t="shared" si="1"/>
        <v>5.2755802264084967E-2</v>
      </c>
      <c r="H11" s="229"/>
      <c r="I11" s="257"/>
      <c r="J11" s="34"/>
      <c r="K11" s="229">
        <v>42</v>
      </c>
      <c r="L11" s="257">
        <v>434</v>
      </c>
      <c r="M11" s="34">
        <f t="shared" si="2"/>
        <v>9.6774193548387094E-2</v>
      </c>
      <c r="N11" s="229"/>
      <c r="O11" s="257"/>
      <c r="P11" s="34"/>
      <c r="Q11" s="229"/>
      <c r="R11" s="257"/>
      <c r="S11" s="34"/>
      <c r="T11" s="229">
        <f t="shared" si="4"/>
        <v>11284</v>
      </c>
      <c r="U11" s="257">
        <f t="shared" si="4"/>
        <v>212936</v>
      </c>
      <c r="V11" s="34">
        <f t="shared" si="3"/>
        <v>5.299244843521058E-2</v>
      </c>
    </row>
    <row r="12" spans="1:22">
      <c r="A12" s="337">
        <v>2004</v>
      </c>
      <c r="B12" s="229">
        <v>5478</v>
      </c>
      <c r="C12" s="257">
        <v>125799</v>
      </c>
      <c r="D12" s="34">
        <f t="shared" si="0"/>
        <v>4.3545656165788281E-2</v>
      </c>
      <c r="E12" s="229">
        <v>4924</v>
      </c>
      <c r="F12" s="257">
        <v>119337</v>
      </c>
      <c r="G12" s="34">
        <f t="shared" si="1"/>
        <v>4.1261302027032688E-2</v>
      </c>
      <c r="H12" s="229"/>
      <c r="I12" s="257"/>
      <c r="J12" s="34"/>
      <c r="K12" s="229">
        <v>11</v>
      </c>
      <c r="L12" s="257">
        <v>167</v>
      </c>
      <c r="M12" s="34">
        <f t="shared" si="2"/>
        <v>6.5868263473053898E-2</v>
      </c>
      <c r="N12" s="229">
        <v>0</v>
      </c>
      <c r="O12" s="257">
        <v>5</v>
      </c>
      <c r="P12" s="34">
        <f t="shared" ref="P12:P24" si="5">IF(O12=0, "NA", N12/O12)</f>
        <v>0</v>
      </c>
      <c r="Q12" s="229"/>
      <c r="R12" s="257"/>
      <c r="S12" s="34"/>
      <c r="T12" s="229">
        <f t="shared" si="4"/>
        <v>10413</v>
      </c>
      <c r="U12" s="257">
        <f t="shared" si="4"/>
        <v>245308</v>
      </c>
      <c r="V12" s="34">
        <f t="shared" si="3"/>
        <v>4.244867676553557E-2</v>
      </c>
    </row>
    <row r="13" spans="1:22">
      <c r="A13" s="337">
        <v>2005</v>
      </c>
      <c r="B13" s="229">
        <v>4829</v>
      </c>
      <c r="C13" s="257">
        <v>139929</v>
      </c>
      <c r="D13" s="34">
        <f t="shared" si="0"/>
        <v>3.4510358824832596E-2</v>
      </c>
      <c r="E13" s="229">
        <v>4191</v>
      </c>
      <c r="F13" s="257">
        <v>123236</v>
      </c>
      <c r="G13" s="34">
        <f t="shared" si="1"/>
        <v>3.4007919763705409E-2</v>
      </c>
      <c r="H13" s="229"/>
      <c r="I13" s="257"/>
      <c r="J13" s="34"/>
      <c r="K13" s="229">
        <v>19</v>
      </c>
      <c r="L13" s="257">
        <v>313</v>
      </c>
      <c r="M13" s="34">
        <f t="shared" si="2"/>
        <v>6.070287539936102E-2</v>
      </c>
      <c r="N13" s="229">
        <v>9</v>
      </c>
      <c r="O13" s="257">
        <v>36</v>
      </c>
      <c r="P13" s="34">
        <f t="shared" si="5"/>
        <v>0.25</v>
      </c>
      <c r="Q13" s="229"/>
      <c r="R13" s="257"/>
      <c r="S13" s="34"/>
      <c r="T13" s="229">
        <f t="shared" si="4"/>
        <v>9048</v>
      </c>
      <c r="U13" s="257">
        <f t="shared" si="4"/>
        <v>263514</v>
      </c>
      <c r="V13" s="34">
        <f t="shared" si="3"/>
        <v>3.4335936610578564E-2</v>
      </c>
    </row>
    <row r="14" spans="1:22">
      <c r="A14" s="337">
        <v>2006</v>
      </c>
      <c r="B14" s="229">
        <v>4036</v>
      </c>
      <c r="C14" s="257">
        <v>136214</v>
      </c>
      <c r="D14" s="34">
        <f t="shared" si="0"/>
        <v>2.9629847152275096E-2</v>
      </c>
      <c r="E14" s="229">
        <v>3133</v>
      </c>
      <c r="F14" s="257">
        <v>119772</v>
      </c>
      <c r="G14" s="34">
        <f t="shared" si="1"/>
        <v>2.6158033597167951E-2</v>
      </c>
      <c r="H14" s="229"/>
      <c r="I14" s="257"/>
      <c r="J14" s="34"/>
      <c r="K14" s="229">
        <v>6</v>
      </c>
      <c r="L14" s="257">
        <v>277</v>
      </c>
      <c r="M14" s="34">
        <f t="shared" si="2"/>
        <v>2.1660649819494584E-2</v>
      </c>
      <c r="N14" s="229">
        <v>3</v>
      </c>
      <c r="O14" s="257">
        <v>41</v>
      </c>
      <c r="P14" s="34">
        <f t="shared" si="5"/>
        <v>7.3170731707317069E-2</v>
      </c>
      <c r="Q14" s="229"/>
      <c r="R14" s="257"/>
      <c r="S14" s="34"/>
      <c r="T14" s="229">
        <f t="shared" si="4"/>
        <v>7178</v>
      </c>
      <c r="U14" s="257">
        <f t="shared" si="4"/>
        <v>256304</v>
      </c>
      <c r="V14" s="34">
        <f t="shared" si="3"/>
        <v>2.8005805605843061E-2</v>
      </c>
    </row>
    <row r="15" spans="1:22">
      <c r="A15" s="337">
        <v>2007</v>
      </c>
      <c r="B15" s="229">
        <v>3096</v>
      </c>
      <c r="C15" s="257">
        <v>155900</v>
      </c>
      <c r="D15" s="34">
        <f t="shared" si="0"/>
        <v>1.9858883899935856E-2</v>
      </c>
      <c r="E15" s="229">
        <v>2464</v>
      </c>
      <c r="F15" s="257">
        <v>118233</v>
      </c>
      <c r="G15" s="34">
        <f t="shared" si="1"/>
        <v>2.0840205357218373E-2</v>
      </c>
      <c r="H15" s="229"/>
      <c r="I15" s="257"/>
      <c r="J15" s="34"/>
      <c r="K15" s="229">
        <v>4</v>
      </c>
      <c r="L15" s="257">
        <v>35</v>
      </c>
      <c r="M15" s="34">
        <f t="shared" si="2"/>
        <v>0.11428571428571428</v>
      </c>
      <c r="N15" s="229">
        <v>4</v>
      </c>
      <c r="O15" s="257">
        <v>51</v>
      </c>
      <c r="P15" s="34">
        <f t="shared" si="5"/>
        <v>7.8431372549019607E-2</v>
      </c>
      <c r="Q15" s="229">
        <v>229</v>
      </c>
      <c r="R15" s="257">
        <v>2604</v>
      </c>
      <c r="S15" s="34">
        <f t="shared" ref="S15:S24" si="6">IF(R15=0, "NA", Q15/R15)</f>
        <v>8.7941628264208913E-2</v>
      </c>
      <c r="T15" s="229">
        <f t="shared" si="4"/>
        <v>5797</v>
      </c>
      <c r="U15" s="257">
        <f t="shared" si="4"/>
        <v>276823</v>
      </c>
      <c r="V15" s="34">
        <f t="shared" si="3"/>
        <v>2.0941179020529364E-2</v>
      </c>
    </row>
    <row r="16" spans="1:22">
      <c r="A16" s="337">
        <v>2008</v>
      </c>
      <c r="B16" s="229">
        <v>2152</v>
      </c>
      <c r="C16" s="257">
        <v>144994</v>
      </c>
      <c r="D16" s="34">
        <f t="shared" si="0"/>
        <v>1.4841993461798418E-2</v>
      </c>
      <c r="E16" s="229">
        <v>1877</v>
      </c>
      <c r="F16" s="257">
        <v>123504</v>
      </c>
      <c r="G16" s="34">
        <f t="shared" si="1"/>
        <v>1.5197888327503562E-2</v>
      </c>
      <c r="H16" s="229">
        <v>347</v>
      </c>
      <c r="I16" s="257">
        <v>10234</v>
      </c>
      <c r="J16" s="34">
        <f t="shared" ref="J16:J24" si="7">IF(I16=0, "NA", H16/I16)</f>
        <v>3.3906585890170024E-2</v>
      </c>
      <c r="K16" s="229">
        <v>1</v>
      </c>
      <c r="L16" s="257">
        <v>29</v>
      </c>
      <c r="M16" s="34">
        <f t="shared" si="2"/>
        <v>3.4482758620689655E-2</v>
      </c>
      <c r="N16" s="229">
        <v>1</v>
      </c>
      <c r="O16" s="257">
        <v>69</v>
      </c>
      <c r="P16" s="34">
        <f t="shared" si="5"/>
        <v>1.4492753623188406E-2</v>
      </c>
      <c r="Q16" s="229">
        <v>173</v>
      </c>
      <c r="R16" s="257">
        <v>3055</v>
      </c>
      <c r="S16" s="34">
        <f t="shared" si="6"/>
        <v>5.6628477905073651E-2</v>
      </c>
      <c r="T16" s="229">
        <f t="shared" si="4"/>
        <v>4551</v>
      </c>
      <c r="U16" s="257">
        <f t="shared" si="4"/>
        <v>281885</v>
      </c>
      <c r="V16" s="34">
        <f t="shared" si="3"/>
        <v>1.6144881778030046E-2</v>
      </c>
    </row>
    <row r="17" spans="1:23">
      <c r="A17" s="337">
        <v>2009</v>
      </c>
      <c r="B17" s="229">
        <v>1292</v>
      </c>
      <c r="C17" s="257">
        <v>128052</v>
      </c>
      <c r="D17" s="34">
        <f t="shared" si="0"/>
        <v>1.0089651079249055E-2</v>
      </c>
      <c r="E17" s="229">
        <v>973</v>
      </c>
      <c r="F17" s="257">
        <v>81707</v>
      </c>
      <c r="G17" s="34">
        <f t="shared" si="1"/>
        <v>1.1908404420673872E-2</v>
      </c>
      <c r="H17" s="229">
        <v>162</v>
      </c>
      <c r="I17" s="257">
        <v>6705</v>
      </c>
      <c r="J17" s="34">
        <f t="shared" si="7"/>
        <v>2.4161073825503355E-2</v>
      </c>
      <c r="K17" s="229">
        <v>51</v>
      </c>
      <c r="L17" s="257">
        <v>944</v>
      </c>
      <c r="M17" s="34">
        <f t="shared" si="2"/>
        <v>5.4025423728813561E-2</v>
      </c>
      <c r="N17" s="229">
        <v>12</v>
      </c>
      <c r="O17" s="257">
        <v>198</v>
      </c>
      <c r="P17" s="34">
        <f t="shared" si="5"/>
        <v>6.0606060606060608E-2</v>
      </c>
      <c r="Q17" s="229">
        <v>58</v>
      </c>
      <c r="R17" s="257">
        <v>1069</v>
      </c>
      <c r="S17" s="34">
        <f t="shared" si="6"/>
        <v>5.4256314312441531E-2</v>
      </c>
      <c r="T17" s="229">
        <f t="shared" si="4"/>
        <v>2548</v>
      </c>
      <c r="U17" s="257">
        <f t="shared" si="4"/>
        <v>218675</v>
      </c>
      <c r="V17" s="34">
        <f t="shared" si="3"/>
        <v>1.1651994969703898E-2</v>
      </c>
    </row>
    <row r="18" spans="1:23">
      <c r="A18" s="337">
        <v>2010</v>
      </c>
      <c r="B18" s="229">
        <v>1024</v>
      </c>
      <c r="C18" s="257">
        <v>146319</v>
      </c>
      <c r="D18" s="34">
        <f t="shared" si="0"/>
        <v>6.9984075888982296E-3</v>
      </c>
      <c r="E18" s="229">
        <v>880</v>
      </c>
      <c r="F18" s="257">
        <v>115392</v>
      </c>
      <c r="G18" s="34">
        <f t="shared" si="1"/>
        <v>7.6261785912368277E-3</v>
      </c>
      <c r="H18" s="229">
        <v>134</v>
      </c>
      <c r="I18" s="257">
        <v>6562</v>
      </c>
      <c r="J18" s="34">
        <f t="shared" si="7"/>
        <v>2.0420603474550443E-2</v>
      </c>
      <c r="K18" s="229">
        <v>66</v>
      </c>
      <c r="L18" s="257">
        <v>2044</v>
      </c>
      <c r="M18" s="34">
        <f t="shared" si="2"/>
        <v>3.2289628180039137E-2</v>
      </c>
      <c r="N18" s="229">
        <v>11</v>
      </c>
      <c r="O18" s="257">
        <v>305</v>
      </c>
      <c r="P18" s="34">
        <f t="shared" si="5"/>
        <v>3.6065573770491806E-2</v>
      </c>
      <c r="Q18" s="229">
        <v>52</v>
      </c>
      <c r="R18" s="257">
        <v>1088</v>
      </c>
      <c r="S18" s="34">
        <f t="shared" si="6"/>
        <v>4.779411764705882E-2</v>
      </c>
      <c r="T18" s="229">
        <f t="shared" si="4"/>
        <v>2167</v>
      </c>
      <c r="U18" s="257">
        <f t="shared" si="4"/>
        <v>271710</v>
      </c>
      <c r="V18" s="34">
        <f t="shared" si="3"/>
        <v>7.9754149644841923E-3</v>
      </c>
    </row>
    <row r="19" spans="1:23">
      <c r="A19" s="337">
        <v>2011</v>
      </c>
      <c r="B19" s="229">
        <v>830</v>
      </c>
      <c r="C19" s="257">
        <v>136695</v>
      </c>
      <c r="D19" s="34">
        <f t="shared" si="0"/>
        <v>6.0719119206993676E-3</v>
      </c>
      <c r="E19" s="229">
        <v>693</v>
      </c>
      <c r="F19" s="257">
        <v>143613</v>
      </c>
      <c r="G19" s="34">
        <f t="shared" si="1"/>
        <v>4.825468446449834E-3</v>
      </c>
      <c r="H19" s="229">
        <v>130</v>
      </c>
      <c r="I19" s="257">
        <v>10324</v>
      </c>
      <c r="J19" s="34">
        <f t="shared" si="7"/>
        <v>1.2592018597442852E-2</v>
      </c>
      <c r="K19" s="229">
        <v>47</v>
      </c>
      <c r="L19" s="257">
        <v>1888</v>
      </c>
      <c r="M19" s="34">
        <f t="shared" si="2"/>
        <v>2.4894067796610169E-2</v>
      </c>
      <c r="N19" s="229">
        <v>12</v>
      </c>
      <c r="O19" s="257">
        <v>538</v>
      </c>
      <c r="P19" s="34">
        <f t="shared" si="5"/>
        <v>2.2304832713754646E-2</v>
      </c>
      <c r="Q19" s="229">
        <v>152</v>
      </c>
      <c r="R19" s="257">
        <v>3121</v>
      </c>
      <c r="S19" s="34">
        <f t="shared" si="6"/>
        <v>4.8702338993912207E-2</v>
      </c>
      <c r="T19" s="229">
        <f t="shared" si="4"/>
        <v>1864</v>
      </c>
      <c r="U19" s="257">
        <f t="shared" si="4"/>
        <v>296179</v>
      </c>
      <c r="V19" s="34">
        <f t="shared" si="3"/>
        <v>6.2934914359221959E-3</v>
      </c>
    </row>
    <row r="20" spans="1:23">
      <c r="A20" s="337">
        <v>2012</v>
      </c>
      <c r="B20" s="229">
        <v>560</v>
      </c>
      <c r="C20" s="257">
        <v>165154</v>
      </c>
      <c r="D20" s="34">
        <f t="shared" si="0"/>
        <v>3.3907746709132083E-3</v>
      </c>
      <c r="E20" s="229">
        <v>459</v>
      </c>
      <c r="F20" s="257">
        <v>135515</v>
      </c>
      <c r="G20" s="34">
        <f t="shared" si="1"/>
        <v>3.3870789211526398E-3</v>
      </c>
      <c r="H20" s="229">
        <v>95</v>
      </c>
      <c r="I20" s="257">
        <v>10381</v>
      </c>
      <c r="J20" s="34">
        <f t="shared" si="7"/>
        <v>9.1513341681918898E-3</v>
      </c>
      <c r="K20" s="229">
        <v>41</v>
      </c>
      <c r="L20" s="257">
        <v>2471</v>
      </c>
      <c r="M20" s="34">
        <f t="shared" si="2"/>
        <v>1.6592472683124242E-2</v>
      </c>
      <c r="N20" s="229">
        <v>14</v>
      </c>
      <c r="O20" s="257">
        <v>834</v>
      </c>
      <c r="P20" s="34">
        <f t="shared" si="5"/>
        <v>1.6786570743405275E-2</v>
      </c>
      <c r="Q20" s="229">
        <v>73</v>
      </c>
      <c r="R20" s="257">
        <v>2517</v>
      </c>
      <c r="S20" s="34">
        <f t="shared" si="6"/>
        <v>2.9002781088597537E-2</v>
      </c>
      <c r="T20" s="229">
        <f t="shared" si="4"/>
        <v>1242</v>
      </c>
      <c r="U20" s="257">
        <f t="shared" si="4"/>
        <v>316872</v>
      </c>
      <c r="V20" s="34">
        <f t="shared" si="3"/>
        <v>3.9195637355146562E-3</v>
      </c>
    </row>
    <row r="21" spans="1:23">
      <c r="A21" s="337">
        <v>2013</v>
      </c>
      <c r="B21" s="229">
        <v>388</v>
      </c>
      <c r="C21" s="257">
        <v>172165</v>
      </c>
      <c r="D21" s="34">
        <f t="shared" si="0"/>
        <v>2.2536520198646647E-3</v>
      </c>
      <c r="E21" s="229">
        <v>298</v>
      </c>
      <c r="F21" s="257">
        <v>144951</v>
      </c>
      <c r="G21" s="34">
        <f t="shared" si="1"/>
        <v>2.0558671551075881E-3</v>
      </c>
      <c r="H21" s="229">
        <v>55</v>
      </c>
      <c r="I21" s="257">
        <v>9456</v>
      </c>
      <c r="J21" s="34">
        <f t="shared" si="7"/>
        <v>5.8164128595600681E-3</v>
      </c>
      <c r="K21" s="229">
        <v>27</v>
      </c>
      <c r="L21" s="257">
        <v>2475</v>
      </c>
      <c r="M21" s="34">
        <f t="shared" si="2"/>
        <v>1.090909090909091E-2</v>
      </c>
      <c r="N21" s="229">
        <v>6</v>
      </c>
      <c r="O21" s="257">
        <v>572</v>
      </c>
      <c r="P21" s="34">
        <f t="shared" si="5"/>
        <v>1.048951048951049E-2</v>
      </c>
      <c r="Q21" s="229">
        <v>39</v>
      </c>
      <c r="R21" s="257">
        <v>1955</v>
      </c>
      <c r="S21" s="34">
        <f t="shared" si="6"/>
        <v>1.9948849104859334E-2</v>
      </c>
      <c r="T21" s="229">
        <f t="shared" si="4"/>
        <v>813</v>
      </c>
      <c r="U21" s="257">
        <f t="shared" si="4"/>
        <v>331574</v>
      </c>
      <c r="V21" s="34">
        <f t="shared" si="3"/>
        <v>2.4519413464264388E-3</v>
      </c>
    </row>
    <row r="22" spans="1:23">
      <c r="A22" s="337">
        <v>2014</v>
      </c>
      <c r="B22" s="229">
        <v>175</v>
      </c>
      <c r="C22" s="257">
        <v>146519</v>
      </c>
      <c r="D22" s="34">
        <f t="shared" si="0"/>
        <v>1.1943843460575079E-3</v>
      </c>
      <c r="E22" s="229">
        <v>296</v>
      </c>
      <c r="F22" s="257">
        <v>164582</v>
      </c>
      <c r="G22" s="34">
        <f t="shared" si="1"/>
        <v>1.7984955827490248E-3</v>
      </c>
      <c r="H22" s="229">
        <v>33</v>
      </c>
      <c r="I22" s="257">
        <v>9590</v>
      </c>
      <c r="J22" s="34">
        <f t="shared" si="7"/>
        <v>3.4410844629822732E-3</v>
      </c>
      <c r="K22" s="229">
        <v>16</v>
      </c>
      <c r="L22" s="257">
        <v>2882</v>
      </c>
      <c r="M22" s="34">
        <f t="shared" si="2"/>
        <v>5.5517002081887576E-3</v>
      </c>
      <c r="N22" s="229">
        <v>33</v>
      </c>
      <c r="O22" s="257">
        <v>1340</v>
      </c>
      <c r="P22" s="34">
        <f t="shared" si="5"/>
        <v>2.4626865671641792E-2</v>
      </c>
      <c r="Q22" s="229">
        <v>22</v>
      </c>
      <c r="R22" s="257">
        <v>1696</v>
      </c>
      <c r="S22" s="34">
        <f t="shared" si="6"/>
        <v>1.2971698113207548E-2</v>
      </c>
      <c r="T22" s="229">
        <f t="shared" si="4"/>
        <v>575</v>
      </c>
      <c r="U22" s="257">
        <f t="shared" si="4"/>
        <v>326609</v>
      </c>
      <c r="V22" s="34">
        <f t="shared" si="3"/>
        <v>1.7605148663998849E-3</v>
      </c>
    </row>
    <row r="23" spans="1:23">
      <c r="A23" s="337">
        <v>2015</v>
      </c>
      <c r="B23" s="229">
        <v>30</v>
      </c>
      <c r="C23" s="257">
        <v>31807</v>
      </c>
      <c r="D23" s="34">
        <f t="shared" si="0"/>
        <v>9.4318860628163608E-4</v>
      </c>
      <c r="E23" s="229">
        <v>29</v>
      </c>
      <c r="F23" s="257">
        <v>40411</v>
      </c>
      <c r="G23" s="34">
        <f t="shared" si="1"/>
        <v>7.1762638885451984E-4</v>
      </c>
      <c r="H23" s="229">
        <v>3</v>
      </c>
      <c r="I23" s="257">
        <v>3155</v>
      </c>
      <c r="J23" s="34">
        <f t="shared" si="7"/>
        <v>9.5087163232963554E-4</v>
      </c>
      <c r="K23" s="229">
        <v>0</v>
      </c>
      <c r="L23" s="257">
        <v>258</v>
      </c>
      <c r="M23" s="34">
        <f t="shared" si="2"/>
        <v>0</v>
      </c>
      <c r="N23" s="229">
        <v>0</v>
      </c>
      <c r="O23" s="257">
        <v>354</v>
      </c>
      <c r="P23" s="34">
        <f t="shared" si="5"/>
        <v>0</v>
      </c>
      <c r="Q23" s="229">
        <v>5</v>
      </c>
      <c r="R23" s="257">
        <v>950</v>
      </c>
      <c r="S23" s="34">
        <f t="shared" si="6"/>
        <v>5.263157894736842E-3</v>
      </c>
      <c r="T23" s="229">
        <f t="shared" si="4"/>
        <v>67</v>
      </c>
      <c r="U23" s="257">
        <f t="shared" si="4"/>
        <v>76935</v>
      </c>
      <c r="V23" s="34">
        <f t="shared" si="3"/>
        <v>8.7086501592253203E-4</v>
      </c>
    </row>
    <row r="24" spans="1:23" ht="13.5" thickBot="1">
      <c r="A24" s="337">
        <v>2016</v>
      </c>
      <c r="B24" s="286">
        <v>0</v>
      </c>
      <c r="C24" s="295">
        <v>288</v>
      </c>
      <c r="D24" s="170">
        <f t="shared" si="0"/>
        <v>0</v>
      </c>
      <c r="E24" s="286">
        <v>2</v>
      </c>
      <c r="F24" s="295">
        <v>327</v>
      </c>
      <c r="G24" s="170">
        <f t="shared" si="1"/>
        <v>6.1162079510703364E-3</v>
      </c>
      <c r="H24" s="286">
        <v>0</v>
      </c>
      <c r="I24" s="295">
        <v>21</v>
      </c>
      <c r="J24" s="170">
        <f t="shared" si="7"/>
        <v>0</v>
      </c>
      <c r="K24" s="286">
        <v>0</v>
      </c>
      <c r="L24" s="295">
        <v>3</v>
      </c>
      <c r="M24" s="170">
        <f t="shared" si="2"/>
        <v>0</v>
      </c>
      <c r="N24" s="286">
        <v>0</v>
      </c>
      <c r="O24" s="295">
        <v>3</v>
      </c>
      <c r="P24" s="170">
        <f t="shared" si="5"/>
        <v>0</v>
      </c>
      <c r="Q24" s="286">
        <v>0</v>
      </c>
      <c r="R24" s="295">
        <v>3</v>
      </c>
      <c r="S24" s="170">
        <f t="shared" si="6"/>
        <v>0</v>
      </c>
      <c r="T24" s="286">
        <f t="shared" si="4"/>
        <v>2</v>
      </c>
      <c r="U24" s="295">
        <f t="shared" si="4"/>
        <v>645</v>
      </c>
      <c r="V24" s="170">
        <f t="shared" si="3"/>
        <v>3.1007751937984496E-3</v>
      </c>
    </row>
    <row r="25" spans="1:23" ht="13.5" thickBot="1">
      <c r="A25" s="35" t="s">
        <v>7</v>
      </c>
      <c r="B25" s="115">
        <f>SUM(B9:B24)</f>
        <v>44809</v>
      </c>
      <c r="C25" s="169">
        <f>SUM(C9:C24)</f>
        <v>1948193</v>
      </c>
      <c r="D25" s="42">
        <f>B25/C25</f>
        <v>2.3000287959149837E-2</v>
      </c>
      <c r="E25" s="115">
        <f>SUM(E9:E24)</f>
        <v>33806</v>
      </c>
      <c r="F25" s="169">
        <f>SUM(F9:F24)</f>
        <v>1654139</v>
      </c>
      <c r="G25" s="42">
        <f>E25/F25</f>
        <v>2.0437218395793825E-2</v>
      </c>
      <c r="H25" s="115">
        <f>SUM(H9:H24)</f>
        <v>959</v>
      </c>
      <c r="I25" s="169">
        <f>SUM(I9:I24)</f>
        <v>66428</v>
      </c>
      <c r="J25" s="42">
        <f>H25/I25</f>
        <v>1.4436683326308184E-2</v>
      </c>
      <c r="K25" s="115">
        <f>SUM(K9:K24)</f>
        <v>370</v>
      </c>
      <c r="L25" s="169">
        <f>SUM(L9:L24)</f>
        <v>14759</v>
      </c>
      <c r="M25" s="42">
        <f>K25/L25</f>
        <v>2.5069449149671387E-2</v>
      </c>
      <c r="N25" s="115">
        <f>SUM(N9:N24)</f>
        <v>105</v>
      </c>
      <c r="O25" s="169">
        <f>SUM(O9:O24)</f>
        <v>4346</v>
      </c>
      <c r="P25" s="42">
        <f>N25/O25</f>
        <v>2.4160147261849976E-2</v>
      </c>
      <c r="Q25" s="115">
        <f>SUM(Q9:Q24)</f>
        <v>803</v>
      </c>
      <c r="R25" s="169">
        <f>SUM(R9:R24)</f>
        <v>18058</v>
      </c>
      <c r="S25" s="42">
        <f>Q25/R25</f>
        <v>4.4467825894340458E-2</v>
      </c>
      <c r="T25" s="115">
        <f>SUM(T9:T24)</f>
        <v>80852</v>
      </c>
      <c r="U25" s="169">
        <f>SUM(U9:U24)</f>
        <v>3705923</v>
      </c>
      <c r="V25" s="42">
        <f>T25/U25</f>
        <v>2.1816967055170871E-2</v>
      </c>
    </row>
    <row r="26" spans="1:23" s="237" customFormat="1">
      <c r="A26" s="222"/>
      <c r="B26" s="250"/>
      <c r="C26" s="250"/>
      <c r="D26" s="255"/>
      <c r="E26" s="250"/>
      <c r="F26" s="250"/>
      <c r="G26" s="255"/>
      <c r="H26" s="250"/>
      <c r="I26" s="250"/>
      <c r="J26" s="255"/>
      <c r="N26" s="250"/>
      <c r="O26" s="250"/>
      <c r="P26" s="255"/>
      <c r="Q26" s="250"/>
      <c r="R26" s="250"/>
      <c r="S26" s="255"/>
      <c r="T26" s="250"/>
      <c r="U26" s="250"/>
      <c r="V26" s="255"/>
    </row>
    <row r="27" spans="1:23">
      <c r="A27" s="181"/>
      <c r="T27" s="280"/>
      <c r="U27" s="280"/>
      <c r="V27" s="280"/>
    </row>
    <row r="28" spans="1:23">
      <c r="P28" s="357"/>
      <c r="Q28" s="237"/>
      <c r="R28" s="237"/>
      <c r="S28" s="237"/>
      <c r="T28" s="237"/>
      <c r="U28" s="237"/>
      <c r="V28" s="237"/>
      <c r="W28" s="237"/>
    </row>
    <row r="29" spans="1:23" ht="13.5" customHeight="1">
      <c r="P29" s="357"/>
      <c r="Q29" s="237"/>
      <c r="R29" s="237"/>
      <c r="S29" s="237"/>
      <c r="T29" s="237"/>
      <c r="U29" s="237"/>
      <c r="V29" s="237"/>
      <c r="W29" s="237"/>
    </row>
    <row r="30" spans="1:23">
      <c r="P30" s="357"/>
      <c r="Q30" s="237"/>
      <c r="R30" s="237"/>
      <c r="S30" s="237"/>
      <c r="T30" s="237"/>
      <c r="U30" s="237"/>
      <c r="V30" s="237"/>
      <c r="W30" s="237"/>
    </row>
    <row r="31" spans="1:23">
      <c r="P31" s="433"/>
      <c r="Q31" s="433"/>
      <c r="R31" s="433"/>
      <c r="S31" s="433"/>
      <c r="T31" s="433"/>
      <c r="U31" s="433"/>
      <c r="V31" s="433"/>
      <c r="W31" s="433"/>
    </row>
    <row r="32" spans="1:23">
      <c r="P32" s="432"/>
      <c r="Q32" s="432"/>
      <c r="R32" s="432"/>
      <c r="S32" s="434"/>
      <c r="T32" s="432"/>
      <c r="U32" s="432"/>
      <c r="V32" s="434"/>
      <c r="W32" s="434"/>
    </row>
    <row r="33" spans="16:26">
      <c r="P33" s="432"/>
      <c r="Q33" s="432"/>
      <c r="R33" s="432"/>
      <c r="S33" s="434"/>
      <c r="T33" s="432"/>
      <c r="U33" s="434"/>
      <c r="V33" s="434"/>
      <c r="W33" s="434"/>
      <c r="X33" s="237"/>
      <c r="Y33" s="237"/>
      <c r="Z33" s="237"/>
    </row>
    <row r="34" spans="16:26">
      <c r="P34" s="432"/>
      <c r="Q34" s="432"/>
      <c r="R34" s="432"/>
      <c r="S34" s="434"/>
      <c r="T34" s="432"/>
      <c r="U34" s="434"/>
      <c r="V34" s="434"/>
      <c r="W34" s="434"/>
      <c r="X34" s="354"/>
      <c r="Y34" s="354"/>
      <c r="Z34" s="237"/>
    </row>
    <row r="35" spans="16:26">
      <c r="P35" s="432"/>
      <c r="Q35" s="432"/>
      <c r="R35" s="432"/>
      <c r="S35" s="434"/>
      <c r="T35" s="432"/>
      <c r="U35" s="434"/>
      <c r="V35" s="434"/>
      <c r="W35" s="434"/>
      <c r="X35" s="356"/>
      <c r="Y35" s="356"/>
      <c r="Z35" s="237"/>
    </row>
    <row r="36" spans="16:26">
      <c r="P36" s="432"/>
      <c r="Q36" s="432"/>
      <c r="R36" s="432"/>
      <c r="S36" s="434"/>
      <c r="T36" s="432"/>
      <c r="U36" s="434"/>
      <c r="V36" s="434"/>
      <c r="W36" s="434"/>
      <c r="X36" s="356"/>
      <c r="Y36" s="356"/>
      <c r="Z36" s="237"/>
    </row>
    <row r="37" spans="16:26">
      <c r="P37" s="432"/>
      <c r="Q37" s="432"/>
      <c r="R37" s="432"/>
      <c r="S37" s="434"/>
      <c r="T37" s="432"/>
      <c r="U37" s="434"/>
      <c r="V37" s="434"/>
      <c r="W37" s="434"/>
      <c r="X37" s="356"/>
      <c r="Y37" s="356"/>
      <c r="Z37" s="237"/>
    </row>
    <row r="38" spans="16:26">
      <c r="P38" s="432"/>
      <c r="Q38" s="432"/>
      <c r="R38" s="432"/>
      <c r="S38" s="434"/>
      <c r="T38" s="432"/>
      <c r="U38" s="434"/>
      <c r="V38" s="434"/>
      <c r="W38" s="434"/>
      <c r="X38" s="356"/>
      <c r="Y38" s="356"/>
      <c r="Z38" s="237"/>
    </row>
    <row r="39" spans="16:26">
      <c r="P39" s="432"/>
      <c r="Q39" s="432"/>
      <c r="R39" s="432"/>
      <c r="S39" s="434"/>
      <c r="T39" s="432"/>
      <c r="U39" s="432"/>
      <c r="V39" s="432"/>
      <c r="W39" s="434"/>
      <c r="X39" s="356"/>
      <c r="Y39" s="356"/>
      <c r="Z39" s="237"/>
    </row>
    <row r="40" spans="16:26">
      <c r="P40" s="432"/>
      <c r="Q40" s="432"/>
      <c r="R40" s="432"/>
      <c r="S40" s="432"/>
      <c r="T40" s="432"/>
      <c r="U40" s="434"/>
      <c r="V40" s="432"/>
      <c r="W40" s="434"/>
      <c r="X40" s="356"/>
      <c r="Y40" s="356"/>
      <c r="Z40" s="237"/>
    </row>
    <row r="41" spans="16:26">
      <c r="P41" s="432"/>
      <c r="Q41" s="432"/>
      <c r="R41" s="432"/>
      <c r="S41" s="432"/>
      <c r="T41" s="432"/>
      <c r="U41" s="432"/>
      <c r="V41" s="432"/>
      <c r="W41" s="434"/>
      <c r="X41" s="356"/>
      <c r="Y41" s="356"/>
      <c r="Z41" s="237"/>
    </row>
    <row r="42" spans="16:26">
      <c r="P42" s="432"/>
      <c r="Q42" s="432"/>
      <c r="R42" s="432"/>
      <c r="S42" s="432"/>
      <c r="T42" s="432"/>
      <c r="U42" s="432"/>
      <c r="V42" s="432"/>
      <c r="W42" s="434"/>
      <c r="X42" s="356"/>
      <c r="Y42" s="356"/>
      <c r="Z42" s="237"/>
    </row>
    <row r="43" spans="16:26">
      <c r="P43" s="432"/>
      <c r="Q43" s="432"/>
      <c r="R43" s="432"/>
      <c r="S43" s="432"/>
      <c r="T43" s="432"/>
      <c r="U43" s="432"/>
      <c r="V43" s="432"/>
      <c r="W43" s="434"/>
      <c r="X43" s="355"/>
      <c r="Y43" s="355"/>
      <c r="Z43" s="237"/>
    </row>
    <row r="44" spans="16:26">
      <c r="P44" s="432"/>
      <c r="Q44" s="432"/>
      <c r="R44" s="432"/>
      <c r="S44" s="432"/>
      <c r="T44" s="432"/>
      <c r="U44" s="432"/>
      <c r="V44" s="432"/>
      <c r="W44" s="434"/>
      <c r="X44" s="355"/>
      <c r="Y44" s="355"/>
      <c r="Z44" s="237"/>
    </row>
    <row r="45" spans="16:26">
      <c r="P45" s="432"/>
      <c r="Q45" s="432"/>
      <c r="R45" s="432"/>
      <c r="S45" s="432"/>
      <c r="T45" s="432"/>
      <c r="U45" s="434"/>
      <c r="V45" s="432"/>
      <c r="W45" s="434"/>
      <c r="X45" s="355"/>
      <c r="Y45" s="355"/>
      <c r="Z45" s="237"/>
    </row>
    <row r="46" spans="16:26">
      <c r="P46" s="432"/>
      <c r="Q46" s="432"/>
      <c r="R46" s="432"/>
      <c r="S46" s="432"/>
      <c r="T46" s="432"/>
      <c r="U46" s="432"/>
      <c r="V46" s="432"/>
      <c r="W46" s="434"/>
      <c r="X46" s="355"/>
      <c r="Y46" s="355"/>
      <c r="Z46" s="237"/>
    </row>
    <row r="47" spans="16:26">
      <c r="P47" s="432"/>
      <c r="Q47" s="432"/>
      <c r="R47" s="434"/>
      <c r="S47" s="434"/>
      <c r="T47" s="434"/>
      <c r="U47" s="434"/>
      <c r="V47" s="434"/>
      <c r="W47" s="434"/>
      <c r="X47" s="355"/>
      <c r="Y47" s="355"/>
      <c r="Z47" s="237"/>
    </row>
    <row r="48" spans="16:26">
      <c r="P48" s="357"/>
      <c r="Q48" s="237"/>
      <c r="R48" s="355"/>
      <c r="S48" s="355"/>
      <c r="T48" s="355"/>
      <c r="U48" s="355"/>
      <c r="V48" s="355"/>
      <c r="W48" s="355"/>
      <c r="X48" s="355"/>
      <c r="Y48" s="355"/>
      <c r="Z48" s="237"/>
    </row>
    <row r="49" spans="16:26">
      <c r="P49" s="357"/>
      <c r="Q49" s="237"/>
      <c r="R49" s="355"/>
      <c r="S49" s="355"/>
      <c r="T49" s="355"/>
      <c r="U49" s="355"/>
      <c r="V49" s="355"/>
      <c r="W49" s="355"/>
      <c r="X49" s="355"/>
      <c r="Y49" s="355"/>
      <c r="Z49" s="237"/>
    </row>
    <row r="50" spans="16:26">
      <c r="P50" s="357"/>
      <c r="Q50" s="237"/>
      <c r="R50" s="355"/>
      <c r="S50" s="356"/>
      <c r="T50" s="356"/>
      <c r="U50" s="355"/>
      <c r="V50" s="355"/>
      <c r="W50" s="355"/>
      <c r="X50" s="355"/>
      <c r="Y50" s="355"/>
      <c r="Z50" s="237"/>
    </row>
    <row r="51" spans="16:26">
      <c r="P51" s="357"/>
      <c r="Q51" s="237"/>
      <c r="R51" s="355"/>
      <c r="S51" s="356"/>
      <c r="T51" s="356"/>
      <c r="U51" s="356"/>
      <c r="V51" s="356"/>
      <c r="W51" s="355"/>
      <c r="X51" s="356"/>
      <c r="Y51" s="356"/>
      <c r="Z51" s="237"/>
    </row>
    <row r="52" spans="16:26">
      <c r="P52" s="357"/>
      <c r="Q52" s="237"/>
      <c r="R52" s="237"/>
      <c r="S52" s="237"/>
      <c r="T52" s="237"/>
      <c r="U52" s="237"/>
      <c r="V52" s="237"/>
      <c r="W52" s="237"/>
      <c r="X52" s="237"/>
      <c r="Y52" s="237"/>
      <c r="Z52" s="237"/>
    </row>
    <row r="53" spans="16:26">
      <c r="P53" s="357"/>
      <c r="Q53" s="237"/>
      <c r="R53" s="237"/>
      <c r="S53" s="237"/>
      <c r="T53" s="237"/>
      <c r="U53" s="237"/>
      <c r="V53" s="237"/>
      <c r="W53" s="237"/>
      <c r="X53" s="237"/>
      <c r="Y53" s="237"/>
      <c r="Z53" s="237"/>
    </row>
    <row r="54" spans="16:26" ht="13.5" customHeight="1">
      <c r="P54" s="357"/>
      <c r="Q54" s="237"/>
      <c r="R54" s="237"/>
      <c r="S54" s="237"/>
      <c r="T54" s="237"/>
      <c r="U54" s="237"/>
      <c r="V54" s="237"/>
      <c r="W54" s="237"/>
      <c r="X54" s="237"/>
      <c r="Y54" s="237"/>
      <c r="Z54" s="237"/>
    </row>
    <row r="55" spans="16:26">
      <c r="P55" s="357"/>
      <c r="Q55" s="237"/>
      <c r="R55" s="237"/>
      <c r="S55" s="237"/>
      <c r="T55" s="237"/>
      <c r="U55" s="237"/>
      <c r="V55" s="237"/>
      <c r="W55" s="237"/>
      <c r="X55" s="237"/>
      <c r="Y55" s="237"/>
      <c r="Z55" s="237"/>
    </row>
    <row r="56" spans="16:26">
      <c r="P56" s="357"/>
      <c r="Q56" s="237"/>
      <c r="R56" s="237"/>
      <c r="S56" s="237"/>
      <c r="T56" s="237"/>
      <c r="U56" s="237"/>
      <c r="V56" s="237"/>
      <c r="W56" s="237"/>
      <c r="X56" s="237"/>
      <c r="Y56" s="237"/>
      <c r="Z56" s="237"/>
    </row>
    <row r="57" spans="16:26">
      <c r="P57" s="357"/>
      <c r="Q57" s="237"/>
      <c r="R57" s="310"/>
      <c r="S57" s="237"/>
      <c r="T57" s="237"/>
      <c r="U57" s="237"/>
      <c r="V57" s="237"/>
      <c r="W57" s="237"/>
      <c r="X57" s="237"/>
      <c r="Y57" s="237"/>
      <c r="Z57" s="237"/>
    </row>
    <row r="58" spans="16:26">
      <c r="P58" s="357"/>
      <c r="Q58" s="237"/>
      <c r="R58" s="358"/>
      <c r="S58" s="358"/>
      <c r="T58" s="358"/>
      <c r="U58" s="358"/>
      <c r="V58" s="358"/>
      <c r="W58" s="358"/>
      <c r="X58" s="358"/>
      <c r="Y58" s="358"/>
      <c r="Z58" s="237"/>
    </row>
    <row r="59" spans="16:26">
      <c r="P59" s="357"/>
      <c r="Q59" s="237"/>
      <c r="R59" s="359"/>
      <c r="S59" s="360"/>
      <c r="T59" s="360"/>
      <c r="U59" s="359"/>
      <c r="V59" s="359"/>
      <c r="W59" s="359"/>
      <c r="X59" s="360"/>
      <c r="Y59" s="360"/>
      <c r="Z59" s="237"/>
    </row>
    <row r="60" spans="16:26">
      <c r="P60" s="357"/>
      <c r="Q60" s="237"/>
      <c r="R60" s="359"/>
      <c r="S60" s="359"/>
      <c r="T60" s="360"/>
      <c r="U60" s="359"/>
      <c r="V60" s="359"/>
      <c r="W60" s="359"/>
      <c r="X60" s="360"/>
      <c r="Y60" s="360"/>
      <c r="Z60" s="237"/>
    </row>
    <row r="61" spans="16:26">
      <c r="P61" s="357"/>
      <c r="Q61" s="237"/>
      <c r="R61" s="359"/>
      <c r="S61" s="360"/>
      <c r="T61" s="360"/>
      <c r="U61" s="359"/>
      <c r="V61" s="359"/>
      <c r="W61" s="359"/>
      <c r="X61" s="360"/>
      <c r="Y61" s="360"/>
      <c r="Z61" s="237"/>
    </row>
    <row r="62" spans="16:26">
      <c r="P62" s="357"/>
      <c r="Q62" s="237"/>
      <c r="R62" s="359"/>
      <c r="S62" s="359"/>
      <c r="T62" s="360"/>
      <c r="U62" s="359"/>
      <c r="V62" s="359"/>
      <c r="W62" s="359"/>
      <c r="X62" s="360"/>
      <c r="Y62" s="360"/>
      <c r="Z62" s="237"/>
    </row>
    <row r="63" spans="16:26">
      <c r="P63" s="357"/>
      <c r="Q63" s="237"/>
      <c r="R63" s="359"/>
      <c r="S63" s="360"/>
      <c r="T63" s="360"/>
      <c r="U63" s="359"/>
      <c r="V63" s="359"/>
      <c r="W63" s="359"/>
      <c r="X63" s="360"/>
      <c r="Y63" s="360"/>
      <c r="Z63" s="237"/>
    </row>
    <row r="64" spans="16:26">
      <c r="P64" s="357"/>
      <c r="Q64" s="237"/>
      <c r="R64" s="359"/>
      <c r="S64" s="359"/>
      <c r="T64" s="360"/>
      <c r="U64" s="359"/>
      <c r="V64" s="359"/>
      <c r="W64" s="359"/>
      <c r="X64" s="360"/>
      <c r="Y64" s="360"/>
      <c r="Z64" s="237"/>
    </row>
    <row r="65" spans="16:26">
      <c r="P65" s="357"/>
      <c r="Q65" s="237"/>
      <c r="R65" s="359"/>
      <c r="S65" s="359"/>
      <c r="T65" s="360"/>
      <c r="U65" s="359"/>
      <c r="V65" s="359"/>
      <c r="W65" s="359"/>
      <c r="X65" s="360"/>
      <c r="Y65" s="360"/>
      <c r="Z65" s="237"/>
    </row>
    <row r="66" spans="16:26">
      <c r="P66" s="357"/>
      <c r="Q66" s="237"/>
      <c r="R66" s="359"/>
      <c r="S66" s="359"/>
      <c r="T66" s="359"/>
      <c r="U66" s="359"/>
      <c r="V66" s="359"/>
      <c r="W66" s="359"/>
      <c r="X66" s="360"/>
      <c r="Y66" s="360"/>
      <c r="Z66" s="237"/>
    </row>
    <row r="67" spans="16:26" ht="12.75" customHeight="1">
      <c r="P67" s="357"/>
      <c r="Q67" s="237"/>
      <c r="R67" s="359"/>
      <c r="S67" s="359"/>
      <c r="T67" s="359"/>
      <c r="U67" s="359"/>
      <c r="V67" s="359"/>
      <c r="W67" s="359"/>
      <c r="X67" s="359"/>
      <c r="Y67" s="360"/>
      <c r="Z67" s="237"/>
    </row>
    <row r="68" spans="16:26" ht="12.75" customHeight="1">
      <c r="P68" s="357"/>
      <c r="Q68" s="237"/>
      <c r="R68" s="359"/>
      <c r="S68" s="359"/>
      <c r="T68" s="359"/>
      <c r="U68" s="359"/>
      <c r="V68" s="359"/>
      <c r="W68" s="359"/>
      <c r="X68" s="359"/>
      <c r="Y68" s="359"/>
      <c r="Z68" s="237"/>
    </row>
    <row r="69" spans="16:26" ht="12.75" customHeight="1">
      <c r="P69" s="357"/>
      <c r="Q69" s="237"/>
      <c r="R69" s="359"/>
      <c r="S69" s="359"/>
      <c r="T69" s="360"/>
      <c r="U69" s="359"/>
      <c r="V69" s="359"/>
      <c r="W69" s="359"/>
      <c r="X69" s="359"/>
      <c r="Y69" s="359"/>
      <c r="Z69" s="237"/>
    </row>
    <row r="70" spans="16:26" ht="12.75" customHeight="1">
      <c r="P70" s="237"/>
      <c r="Q70" s="237"/>
      <c r="R70" s="359"/>
      <c r="S70" s="359"/>
      <c r="T70" s="360"/>
      <c r="U70" s="359"/>
      <c r="V70" s="359"/>
      <c r="W70" s="359"/>
      <c r="X70" s="359"/>
      <c r="Y70" s="359"/>
      <c r="Z70" s="237"/>
    </row>
    <row r="71" spans="16:26" ht="12.75" customHeight="1">
      <c r="P71" s="237"/>
      <c r="Q71" s="237"/>
      <c r="R71" s="359"/>
      <c r="S71" s="359"/>
      <c r="T71" s="360"/>
      <c r="U71" s="359"/>
      <c r="V71" s="359"/>
      <c r="W71" s="359"/>
      <c r="X71" s="359"/>
      <c r="Y71" s="359"/>
      <c r="Z71" s="237"/>
    </row>
    <row r="72" spans="16:26" ht="12.75" customHeight="1">
      <c r="P72" s="237"/>
      <c r="Q72" s="237"/>
      <c r="R72" s="359"/>
      <c r="S72" s="359"/>
      <c r="T72" s="359"/>
      <c r="U72" s="359"/>
      <c r="V72" s="359"/>
      <c r="W72" s="359"/>
      <c r="X72" s="359"/>
      <c r="Y72" s="359"/>
      <c r="Z72" s="237"/>
    </row>
    <row r="73" spans="16:26" ht="12.75" customHeight="1">
      <c r="P73" s="237"/>
      <c r="Q73" s="237"/>
      <c r="R73" s="359"/>
      <c r="S73" s="360"/>
      <c r="T73" s="360"/>
      <c r="U73" s="359"/>
      <c r="V73" s="359"/>
      <c r="W73" s="359"/>
      <c r="X73" s="360"/>
      <c r="Y73" s="359"/>
      <c r="Z73" s="237"/>
    </row>
    <row r="74" spans="16:26" ht="12.75" customHeight="1">
      <c r="P74" s="237"/>
      <c r="Q74" s="237"/>
      <c r="R74" s="237"/>
      <c r="S74" s="237"/>
      <c r="T74" s="237"/>
      <c r="U74" s="237"/>
      <c r="V74" s="237"/>
      <c r="W74" s="237"/>
      <c r="X74" s="237"/>
      <c r="Y74" s="237"/>
      <c r="Z74" s="237"/>
    </row>
    <row r="75" spans="16:26">
      <c r="P75" s="237"/>
      <c r="Q75" s="237"/>
      <c r="R75" s="237"/>
      <c r="S75" s="237"/>
      <c r="T75" s="237"/>
      <c r="U75" s="237"/>
      <c r="V75" s="237"/>
      <c r="W75" s="237"/>
    </row>
    <row r="76" spans="16:26">
      <c r="P76" s="237"/>
      <c r="Q76" s="237"/>
      <c r="R76" s="237"/>
      <c r="S76" s="237"/>
      <c r="T76" s="237"/>
      <c r="U76" s="237"/>
      <c r="V76" s="237"/>
      <c r="W76" s="237"/>
    </row>
    <row r="77" spans="16:26">
      <c r="P77" s="237"/>
      <c r="Q77" s="237"/>
      <c r="R77" s="237"/>
      <c r="S77" s="237"/>
      <c r="T77" s="237"/>
      <c r="U77" s="237"/>
      <c r="V77" s="237"/>
      <c r="W77" s="237"/>
    </row>
    <row r="78" spans="16:26">
      <c r="P78" s="237"/>
      <c r="Q78" s="237"/>
      <c r="R78" s="237"/>
      <c r="S78" s="237"/>
      <c r="T78" s="237"/>
      <c r="U78" s="237"/>
      <c r="V78" s="237"/>
      <c r="W78" s="237"/>
    </row>
    <row r="79" spans="16:26">
      <c r="P79" s="237"/>
      <c r="Q79" s="237"/>
      <c r="R79" s="237"/>
      <c r="S79" s="237"/>
      <c r="T79" s="237"/>
      <c r="U79" s="237"/>
      <c r="V79" s="237"/>
      <c r="W79" s="237"/>
    </row>
    <row r="80" spans="16:26">
      <c r="P80" s="237"/>
      <c r="Q80" s="237"/>
      <c r="R80" s="237"/>
      <c r="S80" s="237"/>
      <c r="T80" s="237"/>
      <c r="U80" s="237"/>
      <c r="V80" s="237"/>
      <c r="W80" s="237"/>
    </row>
    <row r="81" spans="16:23">
      <c r="P81" s="237"/>
      <c r="Q81" s="237"/>
      <c r="R81" s="237"/>
      <c r="S81" s="237"/>
      <c r="T81" s="237"/>
      <c r="U81" s="237"/>
      <c r="V81" s="237"/>
      <c r="W81" s="237"/>
    </row>
    <row r="82" spans="16:23">
      <c r="P82" s="237"/>
      <c r="Q82" s="237"/>
      <c r="R82" s="237"/>
      <c r="S82" s="237"/>
      <c r="T82" s="237"/>
      <c r="U82" s="237"/>
      <c r="V82" s="237"/>
      <c r="W82" s="237"/>
    </row>
    <row r="83" spans="16:23">
      <c r="P83" s="237"/>
      <c r="Q83" s="237"/>
      <c r="R83" s="237"/>
      <c r="S83" s="237"/>
      <c r="T83" s="237"/>
      <c r="U83" s="237"/>
      <c r="V83" s="237"/>
      <c r="W83" s="237"/>
    </row>
    <row r="84" spans="16:23">
      <c r="P84" s="237"/>
      <c r="Q84" s="237"/>
      <c r="R84" s="237"/>
      <c r="S84" s="237"/>
      <c r="T84" s="237"/>
      <c r="U84" s="237"/>
      <c r="V84" s="237"/>
      <c r="W84" s="237"/>
    </row>
    <row r="85" spans="16:23">
      <c r="P85" s="237"/>
      <c r="Q85" s="237"/>
      <c r="R85" s="237"/>
      <c r="S85" s="237"/>
      <c r="T85" s="237"/>
      <c r="U85" s="237"/>
      <c r="V85" s="237"/>
      <c r="W85" s="237"/>
    </row>
    <row r="86" spans="16:23">
      <c r="P86" s="237"/>
      <c r="Q86" s="237"/>
      <c r="R86" s="237"/>
      <c r="S86" s="237"/>
      <c r="T86" s="237"/>
      <c r="U86" s="237"/>
      <c r="V86" s="237"/>
      <c r="W86" s="237"/>
    </row>
    <row r="87" spans="16:23">
      <c r="P87" s="237"/>
      <c r="Q87" s="237"/>
      <c r="R87" s="237"/>
      <c r="S87" s="237"/>
      <c r="T87" s="237"/>
      <c r="U87" s="237"/>
      <c r="V87" s="237"/>
      <c r="W87" s="237"/>
    </row>
    <row r="88" spans="16:23">
      <c r="P88" s="237"/>
      <c r="Q88" s="237"/>
      <c r="R88" s="237"/>
      <c r="S88" s="237"/>
      <c r="T88" s="237"/>
      <c r="U88" s="237"/>
      <c r="V88" s="237"/>
      <c r="W88" s="237"/>
    </row>
    <row r="89" spans="16:23">
      <c r="P89" s="37"/>
      <c r="R89" s="237"/>
      <c r="S89" s="237"/>
      <c r="T89" s="237"/>
      <c r="U89" s="237"/>
      <c r="V89" s="237"/>
      <c r="W89" s="237"/>
    </row>
    <row r="90" spans="16:23">
      <c r="P90" s="37"/>
      <c r="R90" s="237"/>
      <c r="S90" s="237"/>
      <c r="T90" s="237"/>
      <c r="U90" s="237"/>
      <c r="V90" s="237"/>
      <c r="W90" s="237"/>
    </row>
    <row r="91" spans="16:23">
      <c r="P91" s="37"/>
      <c r="R91" s="237"/>
      <c r="S91" s="237"/>
      <c r="T91" s="237"/>
      <c r="U91" s="237"/>
      <c r="V91" s="237"/>
      <c r="W91" s="237"/>
    </row>
    <row r="92" spans="16:23">
      <c r="P92" s="37"/>
      <c r="R92" s="237"/>
      <c r="S92" s="237"/>
      <c r="T92" s="237"/>
      <c r="U92" s="237"/>
      <c r="V92" s="237"/>
      <c r="W92" s="237"/>
    </row>
    <row r="93" spans="16:23">
      <c r="P93" s="37"/>
      <c r="R93" s="237"/>
      <c r="S93" s="237"/>
      <c r="T93" s="237"/>
      <c r="U93" s="237"/>
      <c r="V93" s="237"/>
      <c r="W93" s="237"/>
    </row>
    <row r="94" spans="16:23">
      <c r="P94" s="37"/>
      <c r="R94" s="237"/>
      <c r="S94" s="237"/>
      <c r="T94" s="237"/>
      <c r="U94" s="237"/>
      <c r="V94" s="237"/>
      <c r="W94" s="237"/>
    </row>
    <row r="95" spans="16:23">
      <c r="P95" s="37"/>
      <c r="R95" s="237"/>
      <c r="S95" s="237"/>
      <c r="T95" s="237"/>
      <c r="U95" s="237"/>
      <c r="V95" s="237"/>
      <c r="W95" s="237"/>
    </row>
    <row r="96" spans="16:23">
      <c r="P96" s="37"/>
      <c r="R96" s="237"/>
      <c r="S96" s="237"/>
      <c r="T96" s="237"/>
      <c r="U96" s="237"/>
      <c r="V96" s="237"/>
      <c r="W96" s="237"/>
    </row>
    <row r="97" spans="6:23">
      <c r="P97" s="37"/>
      <c r="R97" s="237"/>
      <c r="S97" s="237"/>
      <c r="T97" s="237"/>
      <c r="U97" s="237"/>
      <c r="V97" s="237"/>
      <c r="W97" s="237"/>
    </row>
    <row r="98" spans="6:23">
      <c r="P98" s="37"/>
      <c r="R98" s="237"/>
      <c r="S98" s="237"/>
      <c r="T98" s="237"/>
      <c r="U98" s="237"/>
      <c r="V98" s="237"/>
      <c r="W98" s="237"/>
    </row>
    <row r="99" spans="6:23">
      <c r="P99" s="37"/>
      <c r="R99" s="237"/>
      <c r="S99" s="237"/>
      <c r="T99" s="237"/>
      <c r="U99" s="237"/>
      <c r="V99" s="237"/>
      <c r="W99" s="237"/>
    </row>
    <row r="100" spans="6:23">
      <c r="P100" s="37"/>
      <c r="R100" s="237"/>
      <c r="S100" s="237"/>
      <c r="T100" s="237"/>
      <c r="U100" s="237"/>
      <c r="V100" s="237"/>
      <c r="W100" s="237"/>
    </row>
    <row r="101" spans="6:23">
      <c r="F101" s="37"/>
      <c r="G101" s="37"/>
      <c r="H101" s="37"/>
      <c r="I101" s="37"/>
      <c r="J101" s="37"/>
      <c r="K101" s="37"/>
      <c r="L101" s="37"/>
      <c r="M101" s="37"/>
      <c r="N101" s="37"/>
      <c r="O101" s="37"/>
      <c r="P101" s="37"/>
    </row>
    <row r="102" spans="6:23">
      <c r="F102" s="37"/>
      <c r="G102" s="37"/>
      <c r="H102" s="37"/>
      <c r="I102" s="37"/>
      <c r="J102" s="37"/>
      <c r="K102" s="37"/>
      <c r="L102" s="37"/>
      <c r="M102" s="37"/>
      <c r="N102" s="37"/>
      <c r="O102" s="37"/>
      <c r="P102" s="37"/>
    </row>
    <row r="103" spans="6:23">
      <c r="F103" s="37"/>
      <c r="G103" s="37"/>
      <c r="H103" s="37"/>
      <c r="I103" s="37"/>
      <c r="J103" s="37"/>
      <c r="K103" s="37"/>
      <c r="L103" s="37"/>
      <c r="M103" s="37"/>
      <c r="N103" s="37"/>
      <c r="O103" s="37"/>
      <c r="P103" s="37"/>
    </row>
    <row r="104" spans="6:23">
      <c r="F104" s="37"/>
      <c r="G104" s="37"/>
      <c r="H104" s="37"/>
      <c r="I104" s="37"/>
      <c r="J104" s="37"/>
      <c r="K104" s="37"/>
      <c r="L104" s="37"/>
      <c r="M104" s="37"/>
      <c r="N104" s="37"/>
      <c r="O104" s="37"/>
      <c r="P104" s="37"/>
    </row>
    <row r="105" spans="6:23">
      <c r="F105" s="37"/>
      <c r="G105" s="37"/>
      <c r="H105" s="37"/>
      <c r="I105" s="37"/>
      <c r="J105" s="37"/>
      <c r="K105" s="37"/>
      <c r="L105" s="37"/>
      <c r="M105" s="37"/>
      <c r="N105" s="37"/>
      <c r="O105" s="37"/>
      <c r="P105" s="37"/>
    </row>
    <row r="106" spans="6:23">
      <c r="F106" s="37"/>
      <c r="G106" s="37"/>
      <c r="H106" s="37"/>
      <c r="I106" s="37"/>
      <c r="J106" s="37"/>
      <c r="K106" s="37"/>
      <c r="L106" s="37"/>
      <c r="M106" s="37"/>
      <c r="N106" s="37"/>
      <c r="O106" s="37"/>
      <c r="P106" s="37"/>
    </row>
    <row r="107" spans="6:23">
      <c r="F107" s="37"/>
      <c r="G107" s="37"/>
      <c r="H107" s="37"/>
      <c r="I107" s="37"/>
      <c r="J107" s="37"/>
      <c r="K107" s="37"/>
      <c r="L107" s="37"/>
      <c r="M107" s="37"/>
      <c r="N107" s="37"/>
      <c r="O107" s="37"/>
      <c r="P107" s="37"/>
    </row>
    <row r="108" spans="6:23">
      <c r="F108" s="37"/>
      <c r="G108" s="37"/>
      <c r="H108" s="37"/>
      <c r="I108" s="37"/>
      <c r="J108" s="37"/>
      <c r="K108" s="37"/>
      <c r="L108" s="37"/>
      <c r="M108" s="37"/>
      <c r="N108" s="37"/>
      <c r="O108" s="37"/>
      <c r="P108" s="37"/>
    </row>
    <row r="109" spans="6:23">
      <c r="F109" s="37"/>
      <c r="G109" s="37"/>
      <c r="H109" s="37"/>
      <c r="I109" s="37"/>
      <c r="J109" s="37"/>
      <c r="K109" s="37"/>
      <c r="L109" s="37"/>
      <c r="M109" s="37"/>
      <c r="N109" s="37"/>
      <c r="O109" s="37"/>
      <c r="P109" s="37"/>
    </row>
    <row r="110" spans="6:23">
      <c r="F110" s="37"/>
      <c r="G110" s="37"/>
      <c r="H110" s="37"/>
      <c r="I110" s="37"/>
      <c r="J110" s="37"/>
      <c r="K110" s="37"/>
      <c r="L110" s="37"/>
      <c r="M110" s="37"/>
      <c r="N110" s="37"/>
      <c r="O110" s="37"/>
      <c r="P110" s="37"/>
    </row>
    <row r="111" spans="6:23">
      <c r="F111" s="37"/>
      <c r="G111" s="37"/>
      <c r="H111" s="37"/>
      <c r="I111" s="37"/>
      <c r="J111" s="37"/>
      <c r="K111" s="37"/>
      <c r="L111" s="37"/>
      <c r="M111" s="37"/>
      <c r="N111" s="37"/>
      <c r="O111" s="37"/>
      <c r="P111" s="37"/>
    </row>
    <row r="112" spans="6:23">
      <c r="F112" s="37"/>
      <c r="G112" s="37"/>
      <c r="H112" s="37"/>
      <c r="I112" s="37"/>
      <c r="J112" s="37"/>
      <c r="K112" s="37"/>
      <c r="L112" s="37"/>
      <c r="M112" s="37"/>
      <c r="N112" s="37"/>
      <c r="O112" s="37"/>
      <c r="P112" s="37"/>
    </row>
    <row r="113" spans="6:16">
      <c r="F113" s="37"/>
      <c r="G113" s="37"/>
      <c r="H113" s="37"/>
      <c r="I113" s="37"/>
      <c r="J113" s="37"/>
      <c r="K113" s="37"/>
      <c r="L113" s="37"/>
      <c r="M113" s="37"/>
      <c r="N113" s="37"/>
      <c r="O113" s="37"/>
      <c r="P113" s="37"/>
    </row>
    <row r="114" spans="6:16">
      <c r="F114" s="37"/>
      <c r="G114" s="37"/>
      <c r="H114" s="37"/>
      <c r="I114" s="37"/>
      <c r="J114" s="37"/>
      <c r="K114" s="37"/>
      <c r="L114" s="37"/>
      <c r="M114" s="37"/>
      <c r="N114" s="37"/>
      <c r="O114" s="37"/>
      <c r="P114" s="37"/>
    </row>
    <row r="115" spans="6:16">
      <c r="F115" s="37"/>
      <c r="G115" s="37"/>
      <c r="H115" s="37"/>
      <c r="I115" s="37"/>
      <c r="J115" s="37"/>
      <c r="K115" s="37"/>
      <c r="L115" s="37"/>
      <c r="M115" s="37"/>
      <c r="N115" s="37"/>
      <c r="O115" s="37"/>
      <c r="P115" s="37"/>
    </row>
    <row r="116" spans="6:16">
      <c r="F116" s="37"/>
      <c r="G116" s="37"/>
      <c r="H116" s="37"/>
      <c r="I116" s="37"/>
      <c r="J116" s="37"/>
      <c r="K116" s="37"/>
      <c r="L116" s="37"/>
      <c r="M116" s="37"/>
      <c r="N116" s="37"/>
      <c r="O116" s="37"/>
      <c r="P116" s="37"/>
    </row>
    <row r="117" spans="6:16">
      <c r="F117" s="37"/>
      <c r="G117" s="37"/>
      <c r="H117" s="37"/>
      <c r="I117" s="37"/>
      <c r="J117" s="37"/>
      <c r="K117" s="37"/>
      <c r="L117" s="37"/>
      <c r="M117" s="37"/>
      <c r="N117" s="37"/>
      <c r="O117" s="37"/>
      <c r="P117" s="37"/>
    </row>
    <row r="118" spans="6:16">
      <c r="F118" s="37"/>
      <c r="G118" s="37"/>
      <c r="H118" s="37"/>
      <c r="I118" s="37"/>
      <c r="J118" s="37"/>
      <c r="K118" s="37"/>
      <c r="L118" s="37"/>
      <c r="M118" s="37"/>
      <c r="N118" s="37"/>
      <c r="O118" s="37"/>
      <c r="P118" s="37"/>
    </row>
    <row r="119" spans="6:16">
      <c r="F119" s="37"/>
      <c r="G119" s="37"/>
      <c r="H119" s="37"/>
      <c r="I119" s="37"/>
      <c r="J119" s="37"/>
      <c r="K119" s="37"/>
      <c r="L119" s="37"/>
      <c r="M119" s="37"/>
      <c r="N119" s="37"/>
      <c r="O119" s="37"/>
      <c r="P119" s="37"/>
    </row>
    <row r="120" spans="6:16">
      <c r="F120" s="37"/>
      <c r="G120" s="37"/>
      <c r="H120" s="37"/>
      <c r="I120" s="37"/>
      <c r="J120" s="37"/>
      <c r="K120" s="37"/>
      <c r="L120" s="37"/>
      <c r="M120" s="37"/>
      <c r="N120" s="37"/>
      <c r="O120" s="37"/>
      <c r="P120" s="37"/>
    </row>
    <row r="121" spans="6:16">
      <c r="F121" s="37"/>
      <c r="G121" s="37"/>
      <c r="H121" s="37"/>
      <c r="I121" s="37"/>
      <c r="J121" s="37"/>
      <c r="K121" s="37"/>
      <c r="L121" s="37"/>
      <c r="M121" s="37"/>
      <c r="N121" s="37"/>
      <c r="O121" s="37"/>
      <c r="P121" s="37"/>
    </row>
    <row r="122" spans="6:16">
      <c r="F122" s="37"/>
      <c r="G122" s="37"/>
      <c r="H122" s="37"/>
      <c r="I122" s="37"/>
      <c r="J122" s="37"/>
      <c r="K122" s="37"/>
      <c r="L122" s="37"/>
      <c r="M122" s="37"/>
      <c r="N122" s="37"/>
      <c r="O122" s="37"/>
      <c r="P122" s="37"/>
    </row>
    <row r="123" spans="6:16">
      <c r="F123" s="37"/>
      <c r="G123" s="37"/>
      <c r="H123" s="37"/>
      <c r="I123" s="37"/>
      <c r="J123" s="37"/>
      <c r="K123" s="37"/>
      <c r="L123" s="37"/>
      <c r="M123" s="37"/>
      <c r="N123" s="37"/>
      <c r="O123" s="37"/>
      <c r="P123" s="37"/>
    </row>
    <row r="124" spans="6:16">
      <c r="F124" s="37"/>
      <c r="G124" s="37"/>
      <c r="H124" s="37"/>
      <c r="I124" s="37"/>
      <c r="J124" s="37"/>
      <c r="K124" s="37"/>
      <c r="L124" s="37"/>
      <c r="M124" s="37"/>
      <c r="N124" s="37"/>
      <c r="O124" s="37"/>
      <c r="P124" s="37"/>
    </row>
    <row r="125" spans="6:16">
      <c r="F125" s="37"/>
      <c r="G125" s="37"/>
      <c r="H125" s="37"/>
      <c r="I125" s="37"/>
      <c r="J125" s="37"/>
      <c r="K125" s="37"/>
      <c r="L125" s="37"/>
      <c r="M125" s="37"/>
      <c r="N125" s="37"/>
      <c r="O125" s="37"/>
      <c r="P125" s="37"/>
    </row>
    <row r="126" spans="6:16">
      <c r="F126" s="37"/>
      <c r="G126" s="37"/>
      <c r="H126" s="37"/>
      <c r="I126" s="37"/>
      <c r="J126" s="37"/>
      <c r="K126" s="37"/>
      <c r="L126" s="37"/>
      <c r="M126" s="37"/>
      <c r="N126" s="37"/>
      <c r="O126" s="37"/>
      <c r="P126" s="37"/>
    </row>
    <row r="127" spans="6:16">
      <c r="F127" s="37"/>
      <c r="G127" s="37"/>
      <c r="H127" s="37"/>
      <c r="I127" s="37"/>
      <c r="J127" s="37"/>
      <c r="K127" s="37"/>
      <c r="L127" s="37"/>
      <c r="M127" s="37"/>
      <c r="N127" s="37"/>
      <c r="O127" s="37"/>
      <c r="P127" s="37"/>
    </row>
    <row r="128" spans="6:16">
      <c r="F128" s="37"/>
      <c r="G128" s="37"/>
      <c r="H128" s="37"/>
      <c r="I128" s="37"/>
      <c r="J128" s="37"/>
      <c r="K128" s="37"/>
      <c r="L128" s="37"/>
      <c r="M128" s="37"/>
      <c r="N128" s="37"/>
      <c r="O128" s="37"/>
      <c r="P128" s="37"/>
    </row>
    <row r="129" spans="6:16">
      <c r="F129" s="37"/>
      <c r="G129" s="37"/>
      <c r="H129" s="37"/>
      <c r="I129" s="37"/>
      <c r="J129" s="37"/>
      <c r="K129" s="37"/>
      <c r="L129" s="37"/>
      <c r="M129" s="37"/>
      <c r="N129" s="37"/>
      <c r="O129" s="37"/>
      <c r="P129" s="37"/>
    </row>
    <row r="130" spans="6:16">
      <c r="F130" s="37"/>
      <c r="G130" s="37"/>
      <c r="H130" s="37"/>
      <c r="I130" s="37"/>
      <c r="J130" s="37"/>
      <c r="K130" s="37"/>
      <c r="L130" s="37"/>
      <c r="M130" s="37"/>
      <c r="N130" s="37"/>
      <c r="O130" s="37"/>
      <c r="P130" s="37"/>
    </row>
    <row r="131" spans="6:16">
      <c r="F131" s="37"/>
      <c r="G131" s="37"/>
      <c r="H131" s="37"/>
      <c r="I131" s="37"/>
      <c r="J131" s="37"/>
      <c r="K131" s="37"/>
      <c r="L131" s="37"/>
      <c r="M131" s="37"/>
      <c r="N131" s="37"/>
      <c r="O131" s="37"/>
      <c r="P131" s="37"/>
    </row>
    <row r="132" spans="6:16">
      <c r="F132" s="37"/>
      <c r="G132" s="37"/>
      <c r="H132" s="37"/>
      <c r="I132" s="37"/>
      <c r="J132" s="37"/>
      <c r="K132" s="37"/>
      <c r="L132" s="37"/>
      <c r="M132" s="37"/>
      <c r="N132" s="37"/>
      <c r="O132" s="37"/>
      <c r="P132" s="37"/>
    </row>
    <row r="133" spans="6:16">
      <c r="F133" s="37"/>
      <c r="G133" s="37"/>
      <c r="H133" s="37"/>
      <c r="I133" s="37"/>
      <c r="J133" s="37"/>
      <c r="K133" s="37"/>
      <c r="L133" s="37"/>
      <c r="M133" s="37"/>
      <c r="N133" s="37"/>
      <c r="O133" s="37"/>
      <c r="P133" s="37"/>
    </row>
    <row r="134" spans="6:16">
      <c r="F134" s="37"/>
      <c r="G134" s="37"/>
      <c r="H134" s="37"/>
      <c r="I134" s="37"/>
      <c r="J134" s="37"/>
      <c r="K134" s="37"/>
      <c r="L134" s="37"/>
      <c r="M134" s="37"/>
      <c r="N134" s="37"/>
      <c r="O134" s="37"/>
      <c r="P134" s="37"/>
    </row>
    <row r="135" spans="6:16">
      <c r="F135" s="37"/>
      <c r="G135" s="37"/>
      <c r="H135" s="37"/>
      <c r="I135" s="37"/>
      <c r="J135" s="37"/>
      <c r="K135" s="37"/>
      <c r="L135" s="37"/>
      <c r="M135" s="37"/>
      <c r="N135" s="37"/>
      <c r="O135" s="37"/>
      <c r="P135" s="37"/>
    </row>
    <row r="136" spans="6:16">
      <c r="F136" s="37"/>
      <c r="G136" s="37"/>
      <c r="H136" s="37"/>
      <c r="I136" s="37"/>
      <c r="J136" s="37"/>
      <c r="K136" s="37"/>
      <c r="L136" s="37"/>
      <c r="M136" s="37"/>
      <c r="N136" s="37"/>
      <c r="O136" s="37"/>
      <c r="P136" s="37"/>
    </row>
    <row r="137" spans="6:16">
      <c r="F137" s="37"/>
      <c r="G137" s="37"/>
      <c r="H137" s="37"/>
      <c r="I137" s="37"/>
      <c r="J137" s="37"/>
      <c r="K137" s="37"/>
      <c r="L137" s="37"/>
      <c r="M137" s="37"/>
      <c r="N137" s="37"/>
      <c r="O137" s="37"/>
      <c r="P137" s="37"/>
    </row>
    <row r="138" spans="6:16">
      <c r="F138" s="37"/>
      <c r="G138" s="37"/>
      <c r="H138" s="37"/>
      <c r="I138" s="37"/>
      <c r="J138" s="37"/>
      <c r="K138" s="37"/>
      <c r="L138" s="37"/>
      <c r="M138" s="37"/>
      <c r="N138" s="37"/>
      <c r="O138" s="37"/>
      <c r="P138" s="37"/>
    </row>
    <row r="139" spans="6:16">
      <c r="F139" s="37"/>
      <c r="G139" s="37"/>
      <c r="H139" s="37"/>
      <c r="I139" s="37"/>
      <c r="J139" s="37"/>
      <c r="K139" s="37"/>
      <c r="L139" s="37"/>
      <c r="M139" s="37"/>
      <c r="N139" s="37"/>
      <c r="O139" s="37"/>
      <c r="P139" s="37"/>
    </row>
    <row r="140" spans="6:16">
      <c r="F140" s="37"/>
      <c r="G140" s="37"/>
      <c r="H140" s="37"/>
      <c r="I140" s="37"/>
      <c r="J140" s="37"/>
      <c r="K140" s="37"/>
      <c r="L140" s="37"/>
      <c r="M140" s="37"/>
      <c r="N140" s="37"/>
      <c r="O140" s="37"/>
      <c r="P140" s="37"/>
    </row>
    <row r="141" spans="6:16">
      <c r="F141" s="37"/>
      <c r="G141" s="37"/>
      <c r="H141" s="37"/>
      <c r="I141" s="37"/>
      <c r="J141" s="37"/>
      <c r="K141" s="37"/>
      <c r="L141" s="37"/>
      <c r="M141" s="37"/>
      <c r="N141" s="37"/>
      <c r="O141" s="37"/>
      <c r="P141" s="37"/>
    </row>
    <row r="142" spans="6:16">
      <c r="F142" s="37"/>
      <c r="G142" s="37"/>
      <c r="H142" s="37"/>
      <c r="I142" s="37"/>
      <c r="J142" s="37"/>
      <c r="K142" s="37"/>
      <c r="L142" s="37"/>
      <c r="M142" s="37"/>
      <c r="N142" s="37"/>
      <c r="O142" s="37"/>
      <c r="P142" s="37"/>
    </row>
    <row r="143" spans="6:16">
      <c r="F143" s="37"/>
      <c r="G143" s="37"/>
      <c r="H143" s="37"/>
      <c r="I143" s="37"/>
      <c r="J143" s="37"/>
      <c r="K143" s="37"/>
      <c r="L143" s="37"/>
      <c r="M143" s="37"/>
      <c r="N143" s="37"/>
      <c r="O143" s="37"/>
      <c r="P143" s="37"/>
    </row>
    <row r="144" spans="6:16">
      <c r="F144" s="37"/>
      <c r="G144" s="37"/>
      <c r="H144" s="37"/>
      <c r="I144" s="37"/>
      <c r="J144" s="37"/>
      <c r="K144" s="37"/>
      <c r="L144" s="37"/>
      <c r="M144" s="37"/>
      <c r="N144" s="37"/>
      <c r="O144" s="37"/>
      <c r="P144" s="37"/>
    </row>
    <row r="145" spans="6:16">
      <c r="F145" s="37"/>
      <c r="G145" s="37"/>
      <c r="H145" s="37"/>
      <c r="I145" s="37"/>
      <c r="J145" s="37"/>
      <c r="K145" s="37"/>
      <c r="L145" s="37"/>
      <c r="M145" s="37"/>
      <c r="N145" s="37"/>
      <c r="O145" s="37"/>
      <c r="P145" s="37"/>
    </row>
    <row r="146" spans="6:16">
      <c r="F146" s="37"/>
      <c r="G146" s="37"/>
      <c r="H146" s="37"/>
      <c r="I146" s="37"/>
      <c r="J146" s="37"/>
      <c r="K146" s="37"/>
      <c r="L146" s="37"/>
      <c r="M146" s="37"/>
      <c r="N146" s="37"/>
      <c r="O146" s="37"/>
      <c r="P146" s="37"/>
    </row>
    <row r="147" spans="6:16">
      <c r="F147" s="37"/>
      <c r="G147" s="37"/>
      <c r="H147" s="37"/>
      <c r="I147" s="37"/>
      <c r="J147" s="37"/>
      <c r="K147" s="37"/>
      <c r="L147" s="37"/>
      <c r="M147" s="37"/>
      <c r="N147" s="37"/>
      <c r="O147" s="37"/>
      <c r="P147" s="37"/>
    </row>
    <row r="148" spans="6:16">
      <c r="F148" s="37"/>
      <c r="G148" s="37"/>
      <c r="H148" s="37"/>
      <c r="I148" s="37"/>
      <c r="J148" s="37"/>
      <c r="K148" s="37"/>
      <c r="L148" s="37"/>
      <c r="M148" s="37"/>
      <c r="N148" s="37"/>
      <c r="O148" s="37"/>
      <c r="P148" s="37"/>
    </row>
    <row r="149" spans="6:16">
      <c r="F149" s="37"/>
      <c r="G149" s="37"/>
      <c r="H149" s="37"/>
      <c r="I149" s="37"/>
      <c r="J149" s="37"/>
      <c r="K149" s="37"/>
      <c r="L149" s="37"/>
      <c r="M149" s="37"/>
      <c r="N149" s="37"/>
      <c r="O149" s="37"/>
      <c r="P149" s="37"/>
    </row>
    <row r="150" spans="6:16">
      <c r="F150" s="37"/>
      <c r="G150" s="37"/>
      <c r="H150" s="37"/>
      <c r="I150" s="37"/>
      <c r="J150" s="37"/>
      <c r="K150" s="37"/>
      <c r="L150" s="37"/>
      <c r="M150" s="37"/>
      <c r="N150" s="37"/>
      <c r="O150" s="37"/>
      <c r="P150" s="37"/>
    </row>
    <row r="151" spans="6:16">
      <c r="F151" s="37"/>
      <c r="G151" s="37"/>
      <c r="H151" s="37"/>
      <c r="I151" s="37"/>
      <c r="J151" s="37"/>
      <c r="K151" s="37"/>
      <c r="L151" s="37"/>
      <c r="M151" s="37"/>
      <c r="N151" s="37"/>
      <c r="O151" s="37"/>
      <c r="P151" s="37"/>
    </row>
    <row r="152" spans="6:16">
      <c r="F152" s="37"/>
      <c r="G152" s="37"/>
      <c r="H152" s="37"/>
      <c r="I152" s="37"/>
      <c r="J152" s="37"/>
      <c r="K152" s="37"/>
      <c r="L152" s="37"/>
      <c r="M152" s="37"/>
      <c r="N152" s="37"/>
      <c r="O152" s="37"/>
      <c r="P152" s="37"/>
    </row>
    <row r="153" spans="6:16">
      <c r="F153" s="37"/>
      <c r="G153" s="37"/>
      <c r="H153" s="37"/>
      <c r="I153" s="37"/>
      <c r="J153" s="37"/>
      <c r="K153" s="37"/>
      <c r="L153" s="37"/>
      <c r="M153" s="37"/>
      <c r="N153" s="37"/>
      <c r="O153" s="37"/>
      <c r="P153" s="37"/>
    </row>
    <row r="154" spans="6:16">
      <c r="F154" s="37"/>
      <c r="G154" s="37"/>
      <c r="H154" s="37"/>
      <c r="I154" s="37"/>
      <c r="J154" s="37"/>
      <c r="K154" s="37"/>
      <c r="L154" s="37"/>
      <c r="M154" s="37"/>
      <c r="N154" s="37"/>
      <c r="O154" s="37"/>
      <c r="P154" s="37"/>
    </row>
    <row r="155" spans="6:16">
      <c r="F155" s="37"/>
      <c r="G155" s="37"/>
      <c r="H155" s="37"/>
      <c r="I155" s="37"/>
      <c r="J155" s="37"/>
      <c r="K155" s="37"/>
      <c r="L155" s="37"/>
      <c r="M155" s="37"/>
      <c r="N155" s="37"/>
      <c r="O155" s="37"/>
      <c r="P155" s="37"/>
    </row>
    <row r="156" spans="6:16">
      <c r="F156" s="37"/>
      <c r="G156" s="37"/>
      <c r="H156" s="37"/>
      <c r="I156" s="37"/>
      <c r="J156" s="37"/>
      <c r="K156" s="37"/>
      <c r="L156" s="37"/>
      <c r="M156" s="37"/>
      <c r="N156" s="37"/>
      <c r="O156" s="37"/>
      <c r="P156" s="37"/>
    </row>
    <row r="157" spans="6:16">
      <c r="F157" s="37"/>
      <c r="G157" s="37"/>
      <c r="H157" s="37"/>
      <c r="I157" s="37"/>
      <c r="J157" s="37"/>
      <c r="K157" s="37"/>
      <c r="L157" s="37"/>
      <c r="M157" s="37"/>
      <c r="N157" s="37"/>
      <c r="O157" s="37"/>
      <c r="P157" s="37"/>
    </row>
    <row r="158" spans="6:16">
      <c r="F158" s="37"/>
      <c r="G158" s="37"/>
      <c r="H158" s="37"/>
      <c r="I158" s="37"/>
      <c r="J158" s="37"/>
      <c r="K158" s="37"/>
      <c r="L158" s="37"/>
      <c r="M158" s="37"/>
      <c r="N158" s="37"/>
      <c r="O158" s="37"/>
      <c r="P158" s="37"/>
    </row>
    <row r="159" spans="6:16">
      <c r="F159" s="37"/>
      <c r="G159" s="37"/>
      <c r="H159" s="37"/>
      <c r="I159" s="37"/>
      <c r="J159" s="37"/>
      <c r="K159" s="37"/>
      <c r="L159" s="37"/>
      <c r="M159" s="37"/>
      <c r="N159" s="37"/>
      <c r="O159" s="37"/>
      <c r="P159" s="37"/>
    </row>
    <row r="160" spans="6:16">
      <c r="F160" s="37"/>
      <c r="G160" s="37"/>
      <c r="H160" s="37"/>
      <c r="I160" s="37"/>
      <c r="J160" s="37"/>
      <c r="K160" s="37"/>
      <c r="L160" s="37"/>
      <c r="M160" s="37"/>
      <c r="N160" s="37"/>
      <c r="O160" s="37"/>
      <c r="P160" s="37"/>
    </row>
    <row r="161" spans="6:16">
      <c r="F161" s="37"/>
      <c r="G161" s="37"/>
      <c r="H161" s="37"/>
      <c r="I161" s="37"/>
      <c r="J161" s="37"/>
      <c r="K161" s="37"/>
      <c r="L161" s="37"/>
      <c r="M161" s="37"/>
      <c r="N161" s="37"/>
      <c r="O161" s="37"/>
      <c r="P161" s="37"/>
    </row>
    <row r="162" spans="6:16">
      <c r="F162" s="37"/>
      <c r="G162" s="37"/>
      <c r="H162" s="37"/>
      <c r="I162" s="37"/>
      <c r="J162" s="37"/>
      <c r="K162" s="37"/>
      <c r="L162" s="37"/>
      <c r="M162" s="37"/>
      <c r="N162" s="37"/>
      <c r="O162" s="37"/>
      <c r="P162" s="37"/>
    </row>
    <row r="163" spans="6:16">
      <c r="F163" s="37"/>
      <c r="G163" s="37"/>
      <c r="H163" s="37"/>
      <c r="I163" s="37"/>
      <c r="J163" s="37"/>
      <c r="K163" s="37"/>
      <c r="L163" s="37"/>
      <c r="M163" s="37"/>
      <c r="N163" s="37"/>
      <c r="O163" s="37"/>
      <c r="P163" s="37"/>
    </row>
    <row r="164" spans="6:16">
      <c r="F164" s="37"/>
      <c r="G164" s="37"/>
      <c r="H164" s="37"/>
      <c r="I164" s="37"/>
      <c r="J164" s="37"/>
      <c r="K164" s="37"/>
      <c r="L164" s="37"/>
      <c r="M164" s="37"/>
      <c r="N164" s="37"/>
      <c r="O164" s="37"/>
      <c r="P164" s="37"/>
    </row>
    <row r="165" spans="6:16">
      <c r="F165" s="37"/>
      <c r="G165" s="37"/>
      <c r="H165" s="37"/>
      <c r="I165" s="37"/>
      <c r="J165" s="37"/>
      <c r="K165" s="37"/>
      <c r="L165" s="37"/>
      <c r="M165" s="37"/>
      <c r="N165" s="37"/>
      <c r="O165" s="37"/>
      <c r="P165" s="37"/>
    </row>
    <row r="166" spans="6:16">
      <c r="F166" s="37"/>
      <c r="G166" s="37"/>
      <c r="H166" s="37"/>
      <c r="I166" s="37"/>
      <c r="J166" s="37"/>
      <c r="K166" s="37"/>
      <c r="L166" s="37"/>
      <c r="M166" s="37"/>
      <c r="N166" s="37"/>
      <c r="O166" s="37"/>
      <c r="P166" s="37"/>
    </row>
    <row r="167" spans="6:16">
      <c r="F167" s="37"/>
      <c r="G167" s="37"/>
      <c r="H167" s="37"/>
      <c r="I167" s="37"/>
      <c r="J167" s="37"/>
      <c r="K167" s="37"/>
      <c r="L167" s="37"/>
      <c r="M167" s="37"/>
      <c r="N167" s="37"/>
      <c r="O167" s="37"/>
      <c r="P167" s="37"/>
    </row>
    <row r="168" spans="6:16">
      <c r="F168" s="37"/>
      <c r="G168" s="37"/>
      <c r="H168" s="37"/>
      <c r="I168" s="37"/>
      <c r="J168" s="37"/>
      <c r="K168" s="37"/>
      <c r="L168" s="37"/>
      <c r="M168" s="37"/>
      <c r="N168" s="37"/>
      <c r="O168" s="37"/>
      <c r="P168" s="37"/>
    </row>
    <row r="169" spans="6:16">
      <c r="F169" s="37"/>
      <c r="G169" s="37"/>
      <c r="H169" s="37"/>
      <c r="I169" s="37"/>
      <c r="J169" s="37"/>
      <c r="K169" s="37"/>
      <c r="L169" s="37"/>
      <c r="M169" s="37"/>
      <c r="N169" s="37"/>
      <c r="O169" s="37"/>
      <c r="P169" s="37"/>
    </row>
    <row r="170" spans="6:16">
      <c r="F170" s="37"/>
      <c r="G170" s="37"/>
      <c r="H170" s="37"/>
      <c r="I170" s="37"/>
      <c r="J170" s="37"/>
      <c r="K170" s="37"/>
      <c r="L170" s="37"/>
      <c r="M170" s="37"/>
      <c r="N170" s="37"/>
      <c r="O170" s="37"/>
      <c r="P170" s="37"/>
    </row>
    <row r="171" spans="6:16">
      <c r="F171" s="37"/>
      <c r="G171" s="37"/>
      <c r="H171" s="37"/>
      <c r="I171" s="37"/>
      <c r="J171" s="37"/>
      <c r="K171" s="37"/>
      <c r="L171" s="37"/>
      <c r="M171" s="37"/>
      <c r="N171" s="37"/>
      <c r="O171" s="37"/>
      <c r="P171" s="37"/>
    </row>
    <row r="172" spans="6:16">
      <c r="F172" s="37"/>
      <c r="G172" s="37"/>
      <c r="H172" s="37"/>
      <c r="I172" s="37"/>
      <c r="J172" s="37"/>
      <c r="K172" s="37"/>
      <c r="L172" s="37"/>
      <c r="M172" s="37"/>
      <c r="N172" s="37"/>
      <c r="O172" s="37"/>
      <c r="P172" s="37"/>
    </row>
    <row r="173" spans="6:16">
      <c r="F173" s="37"/>
      <c r="G173" s="37"/>
      <c r="H173" s="37"/>
      <c r="I173" s="37"/>
      <c r="J173" s="37"/>
      <c r="K173" s="37"/>
      <c r="L173" s="37"/>
      <c r="M173" s="37"/>
      <c r="N173" s="37"/>
      <c r="O173" s="37"/>
      <c r="P173" s="37"/>
    </row>
    <row r="174" spans="6:16">
      <c r="F174" s="37"/>
      <c r="G174" s="37"/>
      <c r="H174" s="37"/>
      <c r="I174" s="37"/>
      <c r="J174" s="37"/>
      <c r="K174" s="37"/>
      <c r="L174" s="37"/>
      <c r="M174" s="37"/>
      <c r="N174" s="37"/>
      <c r="O174" s="37"/>
      <c r="P174" s="37"/>
    </row>
    <row r="175" spans="6:16">
      <c r="F175" s="37"/>
      <c r="G175" s="37"/>
      <c r="H175" s="37"/>
      <c r="I175" s="37"/>
      <c r="J175" s="37"/>
      <c r="K175" s="37"/>
      <c r="L175" s="37"/>
      <c r="M175" s="37"/>
      <c r="N175" s="37"/>
      <c r="O175" s="37"/>
      <c r="P175" s="37"/>
    </row>
    <row r="176" spans="6:16">
      <c r="F176" s="37"/>
      <c r="G176" s="37"/>
      <c r="H176" s="37"/>
      <c r="I176" s="37"/>
      <c r="J176" s="37"/>
      <c r="K176" s="37"/>
      <c r="L176" s="37"/>
      <c r="M176" s="37"/>
      <c r="N176" s="37"/>
      <c r="O176" s="37"/>
      <c r="P176" s="37"/>
    </row>
    <row r="177" spans="6:16">
      <c r="F177" s="37"/>
      <c r="G177" s="37"/>
      <c r="H177" s="37"/>
      <c r="I177" s="37"/>
      <c r="J177" s="37"/>
      <c r="K177" s="37"/>
      <c r="L177" s="37"/>
      <c r="M177" s="37"/>
      <c r="N177" s="37"/>
      <c r="O177" s="37"/>
      <c r="P177" s="37"/>
    </row>
    <row r="178" spans="6:16">
      <c r="F178" s="37"/>
      <c r="G178" s="37"/>
      <c r="H178" s="37"/>
      <c r="I178" s="37"/>
      <c r="J178" s="37"/>
      <c r="K178" s="37"/>
      <c r="L178" s="37"/>
      <c r="M178" s="37"/>
      <c r="N178" s="37"/>
      <c r="O178" s="37"/>
      <c r="P178" s="37"/>
    </row>
    <row r="179" spans="6:16">
      <c r="F179" s="37"/>
      <c r="G179" s="37"/>
      <c r="H179" s="37"/>
      <c r="I179" s="37"/>
      <c r="J179" s="37"/>
      <c r="K179" s="37"/>
      <c r="L179" s="37"/>
      <c r="M179" s="37"/>
      <c r="N179" s="37"/>
      <c r="O179" s="37"/>
      <c r="P179" s="37"/>
    </row>
    <row r="180" spans="6:16">
      <c r="F180" s="37"/>
      <c r="G180" s="37"/>
      <c r="H180" s="37"/>
      <c r="I180" s="37"/>
      <c r="J180" s="37"/>
      <c r="K180" s="37"/>
      <c r="L180" s="37"/>
      <c r="M180" s="37"/>
      <c r="N180" s="37"/>
      <c r="O180" s="37"/>
      <c r="P180" s="37"/>
    </row>
    <row r="181" spans="6:16">
      <c r="F181" s="37"/>
      <c r="G181" s="37"/>
      <c r="H181" s="37"/>
      <c r="I181" s="37"/>
      <c r="J181" s="37"/>
      <c r="K181" s="37"/>
      <c r="L181" s="37"/>
      <c r="M181" s="37"/>
      <c r="N181" s="37"/>
      <c r="O181" s="37"/>
      <c r="P181" s="37"/>
    </row>
    <row r="182" spans="6:16">
      <c r="F182" s="37"/>
      <c r="G182" s="37"/>
      <c r="H182" s="37"/>
      <c r="I182" s="37"/>
      <c r="J182" s="37"/>
      <c r="K182" s="37"/>
      <c r="L182" s="37"/>
      <c r="M182" s="37"/>
      <c r="N182" s="37"/>
      <c r="O182" s="37"/>
      <c r="P182" s="37"/>
    </row>
    <row r="183" spans="6:16">
      <c r="F183" s="37"/>
      <c r="G183" s="37"/>
      <c r="H183" s="37"/>
      <c r="I183" s="37"/>
      <c r="J183" s="37"/>
      <c r="K183" s="37"/>
      <c r="L183" s="37"/>
      <c r="M183" s="37"/>
      <c r="N183" s="37"/>
      <c r="O183" s="37"/>
      <c r="P183" s="37"/>
    </row>
    <row r="184" spans="6:16">
      <c r="F184" s="37"/>
      <c r="G184" s="37"/>
      <c r="H184" s="37"/>
      <c r="I184" s="37"/>
      <c r="J184" s="37"/>
      <c r="K184" s="37"/>
      <c r="L184" s="37"/>
      <c r="M184" s="37"/>
      <c r="N184" s="37"/>
      <c r="O184" s="37"/>
      <c r="P184" s="37"/>
    </row>
    <row r="185" spans="6:16">
      <c r="F185" s="37"/>
      <c r="G185" s="37"/>
      <c r="H185" s="37"/>
      <c r="I185" s="37"/>
      <c r="J185" s="37"/>
      <c r="K185" s="37"/>
      <c r="L185" s="37"/>
      <c r="M185" s="37"/>
      <c r="N185" s="37"/>
      <c r="O185" s="37"/>
      <c r="P185" s="37"/>
    </row>
    <row r="186" spans="6:16">
      <c r="F186" s="37"/>
      <c r="G186" s="37"/>
      <c r="H186" s="37"/>
      <c r="I186" s="37"/>
      <c r="J186" s="37"/>
      <c r="K186" s="37"/>
      <c r="L186" s="37"/>
      <c r="M186" s="37"/>
      <c r="N186" s="37"/>
      <c r="O186" s="37"/>
      <c r="P186" s="37"/>
    </row>
    <row r="187" spans="6:16">
      <c r="F187" s="37"/>
      <c r="G187" s="37"/>
      <c r="H187" s="37"/>
      <c r="I187" s="37"/>
      <c r="J187" s="37"/>
      <c r="K187" s="37"/>
      <c r="L187" s="37"/>
      <c r="M187" s="37"/>
      <c r="N187" s="37"/>
      <c r="O187" s="37"/>
      <c r="P187" s="37"/>
    </row>
    <row r="188" spans="6:16">
      <c r="F188" s="37"/>
      <c r="G188" s="37"/>
      <c r="H188" s="37"/>
      <c r="I188" s="37"/>
      <c r="J188" s="37"/>
      <c r="K188" s="37"/>
      <c r="L188" s="37"/>
      <c r="M188" s="37"/>
      <c r="N188" s="37"/>
      <c r="O188" s="37"/>
      <c r="P188" s="37"/>
    </row>
    <row r="189" spans="6:16">
      <c r="F189" s="37"/>
      <c r="G189" s="37"/>
      <c r="H189" s="37"/>
      <c r="I189" s="37"/>
      <c r="J189" s="37"/>
      <c r="K189" s="37"/>
      <c r="L189" s="37"/>
      <c r="M189" s="37"/>
      <c r="N189" s="37"/>
      <c r="O189" s="37"/>
      <c r="P189" s="37"/>
    </row>
    <row r="190" spans="6:16">
      <c r="F190" s="37"/>
      <c r="G190" s="37"/>
      <c r="H190" s="37"/>
      <c r="I190" s="37"/>
      <c r="J190" s="37"/>
      <c r="K190" s="37"/>
      <c r="L190" s="37"/>
      <c r="M190" s="37"/>
      <c r="N190" s="37"/>
      <c r="O190" s="37"/>
      <c r="P190" s="37"/>
    </row>
    <row r="191" spans="6:16">
      <c r="F191" s="37"/>
      <c r="G191" s="37"/>
      <c r="H191" s="37"/>
      <c r="I191" s="37"/>
      <c r="J191" s="37"/>
      <c r="K191" s="37"/>
      <c r="L191" s="37"/>
      <c r="M191" s="37"/>
      <c r="N191" s="37"/>
      <c r="O191" s="37"/>
      <c r="P191" s="37"/>
    </row>
    <row r="192" spans="6:16">
      <c r="F192" s="37"/>
      <c r="G192" s="37"/>
      <c r="H192" s="37"/>
      <c r="I192" s="37"/>
      <c r="J192" s="37"/>
      <c r="K192" s="37"/>
      <c r="L192" s="37"/>
      <c r="M192" s="37"/>
      <c r="N192" s="37"/>
      <c r="O192" s="37"/>
      <c r="P192" s="37"/>
    </row>
    <row r="193" spans="6:16">
      <c r="F193" s="37"/>
      <c r="G193" s="37"/>
      <c r="H193" s="37"/>
      <c r="I193" s="37"/>
      <c r="J193" s="37"/>
      <c r="K193" s="37"/>
      <c r="L193" s="37"/>
      <c r="M193" s="37"/>
      <c r="N193" s="37"/>
      <c r="O193" s="37"/>
      <c r="P193" s="37"/>
    </row>
    <row r="194" spans="6:16">
      <c r="F194" s="37"/>
      <c r="G194" s="37"/>
      <c r="H194" s="37"/>
      <c r="I194" s="37"/>
      <c r="J194" s="37"/>
      <c r="K194" s="37"/>
      <c r="L194" s="37"/>
      <c r="M194" s="37"/>
      <c r="N194" s="37"/>
      <c r="O194" s="37"/>
      <c r="P194" s="37"/>
    </row>
    <row r="195" spans="6:16">
      <c r="F195" s="37"/>
      <c r="G195" s="37"/>
      <c r="H195" s="37"/>
      <c r="I195" s="37"/>
      <c r="J195" s="37"/>
      <c r="K195" s="37"/>
      <c r="L195" s="37"/>
      <c r="M195" s="37"/>
      <c r="N195" s="37"/>
      <c r="O195" s="37"/>
      <c r="P195" s="37"/>
    </row>
    <row r="196" spans="6:16">
      <c r="F196" s="37"/>
      <c r="G196" s="37"/>
      <c r="H196" s="37"/>
      <c r="I196" s="37"/>
      <c r="J196" s="37"/>
      <c r="K196" s="37"/>
      <c r="L196" s="37"/>
      <c r="M196" s="37"/>
      <c r="N196" s="37"/>
      <c r="O196" s="37"/>
      <c r="P196" s="37"/>
    </row>
    <row r="197" spans="6:16">
      <c r="F197" s="37"/>
      <c r="G197" s="37"/>
      <c r="H197" s="37"/>
      <c r="I197" s="37"/>
      <c r="J197" s="37"/>
      <c r="K197" s="37"/>
      <c r="L197" s="37"/>
      <c r="M197" s="37"/>
      <c r="N197" s="37"/>
      <c r="O197" s="37"/>
      <c r="P197" s="37"/>
    </row>
    <row r="198" spans="6:16">
      <c r="F198" s="37"/>
      <c r="G198" s="37"/>
      <c r="H198" s="37"/>
      <c r="I198" s="37"/>
      <c r="J198" s="37"/>
      <c r="K198" s="37"/>
      <c r="L198" s="37"/>
      <c r="M198" s="37"/>
      <c r="N198" s="37"/>
      <c r="O198" s="37"/>
      <c r="P198" s="37"/>
    </row>
    <row r="199" spans="6:16">
      <c r="F199" s="37"/>
      <c r="G199" s="37"/>
      <c r="H199" s="37"/>
      <c r="I199" s="37"/>
      <c r="J199" s="37"/>
      <c r="K199" s="37"/>
      <c r="L199" s="37"/>
      <c r="M199" s="37"/>
      <c r="N199" s="37"/>
      <c r="O199" s="37"/>
      <c r="P199" s="37"/>
    </row>
    <row r="200" spans="6:16">
      <c r="F200" s="37"/>
      <c r="G200" s="37"/>
      <c r="H200" s="37"/>
      <c r="I200" s="37"/>
      <c r="J200" s="37"/>
      <c r="K200" s="37"/>
      <c r="L200" s="37"/>
      <c r="M200" s="37"/>
      <c r="N200" s="37"/>
      <c r="O200" s="37"/>
      <c r="P200" s="37"/>
    </row>
    <row r="201" spans="6:16">
      <c r="F201" s="37"/>
      <c r="G201" s="37"/>
      <c r="H201" s="37"/>
      <c r="I201" s="37"/>
      <c r="J201" s="37"/>
      <c r="K201" s="37"/>
      <c r="L201" s="37"/>
      <c r="M201" s="37"/>
      <c r="N201" s="37"/>
      <c r="O201" s="37"/>
      <c r="P201" s="37"/>
    </row>
    <row r="202" spans="6:16">
      <c r="F202" s="37"/>
      <c r="G202" s="37"/>
      <c r="H202" s="37"/>
      <c r="I202" s="37"/>
      <c r="J202" s="37"/>
      <c r="K202" s="37"/>
      <c r="L202" s="37"/>
      <c r="M202" s="37"/>
      <c r="N202" s="37"/>
      <c r="O202" s="37"/>
      <c r="P202" s="37"/>
    </row>
    <row r="203" spans="6:16">
      <c r="F203" s="37"/>
      <c r="G203" s="37"/>
      <c r="H203" s="37"/>
      <c r="I203" s="37"/>
      <c r="J203" s="37"/>
      <c r="K203" s="37"/>
      <c r="L203" s="37"/>
      <c r="M203" s="37"/>
      <c r="N203" s="37"/>
      <c r="O203" s="37"/>
      <c r="P203" s="37"/>
    </row>
    <row r="204" spans="6:16">
      <c r="F204" s="37"/>
      <c r="G204" s="37"/>
      <c r="H204" s="37"/>
      <c r="I204" s="37"/>
      <c r="J204" s="37"/>
      <c r="K204" s="37"/>
      <c r="L204" s="37"/>
      <c r="M204" s="37"/>
      <c r="N204" s="37"/>
      <c r="O204" s="37"/>
      <c r="P204" s="37"/>
    </row>
    <row r="205" spans="6:16">
      <c r="F205" s="37"/>
      <c r="G205" s="37"/>
      <c r="H205" s="37"/>
      <c r="I205" s="37"/>
      <c r="J205" s="37"/>
      <c r="K205" s="37"/>
      <c r="L205" s="37"/>
      <c r="M205" s="37"/>
      <c r="N205" s="37"/>
      <c r="O205" s="37"/>
      <c r="P205" s="37"/>
    </row>
    <row r="206" spans="6:16">
      <c r="F206" s="37"/>
      <c r="G206" s="37"/>
      <c r="H206" s="37"/>
      <c r="I206" s="37"/>
      <c r="J206" s="37"/>
      <c r="K206" s="37"/>
      <c r="L206" s="37"/>
      <c r="M206" s="37"/>
      <c r="N206" s="37"/>
      <c r="O206" s="37"/>
      <c r="P206" s="37"/>
    </row>
    <row r="207" spans="6:16">
      <c r="F207" s="37"/>
      <c r="G207" s="37"/>
      <c r="H207" s="37"/>
      <c r="I207" s="37"/>
      <c r="J207" s="37"/>
      <c r="K207" s="37"/>
      <c r="L207" s="37"/>
      <c r="M207" s="37"/>
      <c r="N207" s="37"/>
      <c r="O207" s="37"/>
      <c r="P207" s="37"/>
    </row>
    <row r="208" spans="6:16">
      <c r="F208" s="37"/>
      <c r="G208" s="37"/>
      <c r="H208" s="37"/>
      <c r="I208" s="37"/>
      <c r="J208" s="37"/>
      <c r="K208" s="37"/>
      <c r="L208" s="37"/>
      <c r="M208" s="37"/>
      <c r="N208" s="37"/>
      <c r="O208" s="37"/>
      <c r="P208" s="37"/>
    </row>
    <row r="209" spans="6:16">
      <c r="F209" s="37"/>
      <c r="G209" s="37"/>
      <c r="H209" s="37"/>
      <c r="I209" s="37"/>
      <c r="J209" s="37"/>
      <c r="K209" s="37"/>
      <c r="L209" s="37"/>
      <c r="M209" s="37"/>
      <c r="N209" s="37"/>
      <c r="O209" s="37"/>
      <c r="P209" s="37"/>
    </row>
    <row r="210" spans="6:16">
      <c r="F210" s="37"/>
      <c r="G210" s="37"/>
      <c r="H210" s="37"/>
      <c r="I210" s="37"/>
      <c r="J210" s="37"/>
      <c r="K210" s="37"/>
      <c r="L210" s="37"/>
      <c r="M210" s="37"/>
      <c r="N210" s="37"/>
      <c r="O210" s="37"/>
      <c r="P210" s="37"/>
    </row>
    <row r="211" spans="6:16">
      <c r="F211" s="37"/>
      <c r="G211" s="37"/>
      <c r="H211" s="37"/>
      <c r="I211" s="37"/>
      <c r="J211" s="37"/>
      <c r="K211" s="37"/>
      <c r="L211" s="37"/>
      <c r="M211" s="37"/>
      <c r="N211" s="37"/>
      <c r="O211" s="37"/>
      <c r="P211" s="37"/>
    </row>
    <row r="212" spans="6:16">
      <c r="F212" s="37"/>
      <c r="G212" s="37"/>
      <c r="H212" s="37"/>
      <c r="I212" s="37"/>
      <c r="J212" s="37"/>
      <c r="K212" s="37"/>
      <c r="L212" s="37"/>
      <c r="M212" s="37"/>
      <c r="N212" s="37"/>
      <c r="O212" s="37"/>
      <c r="P212" s="37"/>
    </row>
    <row r="213" spans="6:16">
      <c r="F213" s="37"/>
      <c r="G213" s="37"/>
      <c r="H213" s="37"/>
      <c r="I213" s="37"/>
      <c r="J213" s="37"/>
      <c r="K213" s="37"/>
      <c r="L213" s="37"/>
      <c r="M213" s="37"/>
      <c r="N213" s="37"/>
      <c r="O213" s="37"/>
      <c r="P213" s="37"/>
    </row>
    <row r="214" spans="6:16">
      <c r="F214" s="37"/>
      <c r="G214" s="37"/>
      <c r="H214" s="37"/>
      <c r="I214" s="37"/>
      <c r="J214" s="37"/>
      <c r="K214" s="37"/>
      <c r="L214" s="37"/>
      <c r="M214" s="37"/>
      <c r="N214" s="37"/>
      <c r="O214" s="37"/>
      <c r="P214" s="37"/>
    </row>
    <row r="215" spans="6:16">
      <c r="F215" s="37"/>
      <c r="G215" s="37"/>
      <c r="H215" s="37"/>
      <c r="I215" s="37"/>
      <c r="J215" s="37"/>
      <c r="K215" s="37"/>
      <c r="L215" s="37"/>
      <c r="M215" s="37"/>
      <c r="N215" s="37"/>
      <c r="O215" s="37"/>
      <c r="P215" s="37"/>
    </row>
    <row r="216" spans="6:16">
      <c r="F216" s="37"/>
      <c r="G216" s="37"/>
      <c r="H216" s="37"/>
      <c r="I216" s="37"/>
      <c r="J216" s="37"/>
      <c r="K216" s="37"/>
      <c r="L216" s="37"/>
      <c r="M216" s="37"/>
      <c r="N216" s="37"/>
      <c r="O216" s="37"/>
      <c r="P216" s="37"/>
    </row>
    <row r="217" spans="6:16">
      <c r="F217" s="37"/>
      <c r="G217" s="37"/>
      <c r="H217" s="37"/>
      <c r="I217" s="37"/>
      <c r="J217" s="37"/>
      <c r="K217" s="37"/>
      <c r="L217" s="37"/>
      <c r="M217" s="37"/>
      <c r="N217" s="37"/>
      <c r="O217" s="37"/>
      <c r="P217" s="37"/>
    </row>
    <row r="218" spans="6:16">
      <c r="F218" s="37"/>
      <c r="G218" s="37"/>
      <c r="H218" s="37"/>
      <c r="I218" s="37"/>
      <c r="J218" s="37"/>
      <c r="K218" s="37"/>
      <c r="L218" s="37"/>
      <c r="M218" s="37"/>
      <c r="N218" s="37"/>
      <c r="O218" s="37"/>
      <c r="P218" s="37"/>
    </row>
    <row r="219" spans="6:16">
      <c r="F219" s="37"/>
      <c r="G219" s="37"/>
      <c r="H219" s="37"/>
      <c r="I219" s="37"/>
      <c r="J219" s="37"/>
      <c r="K219" s="37"/>
      <c r="L219" s="37"/>
      <c r="M219" s="37"/>
      <c r="N219" s="37"/>
      <c r="O219" s="37"/>
      <c r="P219" s="37"/>
    </row>
    <row r="220" spans="6:16">
      <c r="F220" s="37"/>
      <c r="G220" s="37"/>
      <c r="H220" s="37"/>
      <c r="I220" s="37"/>
      <c r="J220" s="37"/>
      <c r="K220" s="37"/>
      <c r="L220" s="37"/>
      <c r="M220" s="37"/>
      <c r="N220" s="37"/>
      <c r="O220" s="37"/>
      <c r="P220" s="37"/>
    </row>
    <row r="221" spans="6:16">
      <c r="F221" s="37"/>
      <c r="G221" s="37"/>
      <c r="H221" s="37"/>
      <c r="I221" s="37"/>
      <c r="J221" s="37"/>
      <c r="K221" s="37"/>
      <c r="L221" s="37"/>
      <c r="M221" s="37"/>
      <c r="N221" s="37"/>
      <c r="O221" s="37"/>
      <c r="P221" s="37"/>
    </row>
    <row r="222" spans="6:16">
      <c r="F222" s="37"/>
      <c r="G222" s="37"/>
      <c r="H222" s="37"/>
      <c r="I222" s="37"/>
      <c r="J222" s="37"/>
      <c r="K222" s="37"/>
      <c r="L222" s="37"/>
      <c r="M222" s="37"/>
      <c r="N222" s="37"/>
      <c r="O222" s="37"/>
      <c r="P222" s="37"/>
    </row>
    <row r="223" spans="6:16">
      <c r="F223" s="37"/>
      <c r="G223" s="37"/>
      <c r="H223" s="37"/>
      <c r="I223" s="37"/>
      <c r="J223" s="37"/>
      <c r="K223" s="37"/>
      <c r="L223" s="37"/>
      <c r="M223" s="37"/>
      <c r="N223" s="37"/>
      <c r="O223" s="37"/>
      <c r="P223" s="37"/>
    </row>
    <row r="224" spans="6:16">
      <c r="F224" s="37"/>
      <c r="G224" s="37"/>
      <c r="H224" s="37"/>
      <c r="I224" s="37"/>
      <c r="J224" s="37"/>
      <c r="K224" s="37"/>
      <c r="L224" s="37"/>
      <c r="M224" s="37"/>
      <c r="N224" s="37"/>
      <c r="O224" s="37"/>
      <c r="P224" s="37"/>
    </row>
    <row r="225" spans="6:16">
      <c r="F225" s="37"/>
      <c r="G225" s="37"/>
      <c r="H225" s="37"/>
      <c r="I225" s="37"/>
      <c r="J225" s="37"/>
      <c r="K225" s="37"/>
      <c r="L225" s="37"/>
      <c r="M225" s="37"/>
      <c r="N225" s="37"/>
      <c r="O225" s="37"/>
      <c r="P225" s="37"/>
    </row>
    <row r="226" spans="6:16">
      <c r="F226" s="37"/>
      <c r="G226" s="37"/>
      <c r="H226" s="37"/>
      <c r="I226" s="37"/>
      <c r="J226" s="37"/>
      <c r="K226" s="37"/>
      <c r="L226" s="37"/>
      <c r="M226" s="37"/>
      <c r="N226" s="37"/>
      <c r="O226" s="37"/>
      <c r="P226" s="37"/>
    </row>
    <row r="227" spans="6:16">
      <c r="F227" s="37"/>
      <c r="G227" s="37"/>
      <c r="H227" s="37"/>
      <c r="I227" s="37"/>
      <c r="J227" s="37"/>
      <c r="K227" s="37"/>
      <c r="L227" s="37"/>
      <c r="M227" s="37"/>
      <c r="N227" s="37"/>
      <c r="O227" s="37"/>
      <c r="P227" s="37"/>
    </row>
    <row r="228" spans="6:16">
      <c r="F228" s="37"/>
      <c r="G228" s="37"/>
      <c r="H228" s="37"/>
      <c r="I228" s="37"/>
      <c r="J228" s="37"/>
      <c r="K228" s="37"/>
      <c r="L228" s="37"/>
      <c r="M228" s="37"/>
      <c r="N228" s="37"/>
      <c r="O228" s="37"/>
      <c r="P228" s="37"/>
    </row>
    <row r="229" spans="6:16">
      <c r="F229" s="37"/>
      <c r="G229" s="37"/>
      <c r="H229" s="37"/>
      <c r="I229" s="37"/>
      <c r="J229" s="37"/>
      <c r="K229" s="37"/>
      <c r="L229" s="37"/>
      <c r="M229" s="37"/>
      <c r="N229" s="37"/>
      <c r="O229" s="37"/>
      <c r="P229" s="37"/>
    </row>
    <row r="230" spans="6:16">
      <c r="F230" s="37"/>
      <c r="G230" s="37"/>
      <c r="H230" s="37"/>
      <c r="I230" s="37"/>
      <c r="J230" s="37"/>
      <c r="K230" s="37"/>
      <c r="L230" s="37"/>
      <c r="M230" s="37"/>
      <c r="N230" s="37"/>
      <c r="O230" s="37"/>
      <c r="P230" s="37"/>
    </row>
    <row r="231" spans="6:16">
      <c r="F231" s="37"/>
      <c r="G231" s="37"/>
      <c r="H231" s="37"/>
      <c r="I231" s="37"/>
      <c r="J231" s="37"/>
      <c r="K231" s="37"/>
      <c r="L231" s="37"/>
      <c r="M231" s="37"/>
      <c r="N231" s="37"/>
      <c r="O231" s="37"/>
      <c r="P231" s="37"/>
    </row>
    <row r="232" spans="6:16">
      <c r="F232" s="37"/>
      <c r="G232" s="37"/>
      <c r="H232" s="37"/>
      <c r="I232" s="37"/>
      <c r="J232" s="37"/>
      <c r="K232" s="37"/>
      <c r="L232" s="37"/>
      <c r="M232" s="37"/>
      <c r="N232" s="37"/>
      <c r="O232" s="37"/>
      <c r="P232" s="37"/>
    </row>
    <row r="233" spans="6:16">
      <c r="F233" s="37"/>
      <c r="G233" s="37"/>
      <c r="H233" s="37"/>
      <c r="I233" s="37"/>
      <c r="J233" s="37"/>
      <c r="K233" s="37"/>
      <c r="L233" s="37"/>
      <c r="M233" s="37"/>
      <c r="N233" s="37"/>
      <c r="O233" s="37"/>
      <c r="P233" s="37"/>
    </row>
    <row r="234" spans="6:16">
      <c r="F234" s="37"/>
      <c r="G234" s="37"/>
      <c r="H234" s="37"/>
      <c r="I234" s="37"/>
      <c r="J234" s="37"/>
      <c r="K234" s="37"/>
      <c r="L234" s="37"/>
      <c r="M234" s="37"/>
      <c r="N234" s="37"/>
      <c r="O234" s="37"/>
      <c r="P234" s="37"/>
    </row>
    <row r="235" spans="6:16">
      <c r="F235" s="37"/>
      <c r="G235" s="37"/>
      <c r="H235" s="37"/>
      <c r="I235" s="37"/>
      <c r="J235" s="37"/>
      <c r="K235" s="37"/>
      <c r="L235" s="37"/>
      <c r="M235" s="37"/>
      <c r="N235" s="37"/>
      <c r="O235" s="37"/>
      <c r="P235" s="37"/>
    </row>
    <row r="236" spans="6:16">
      <c r="F236" s="37"/>
      <c r="G236" s="37"/>
      <c r="H236" s="37"/>
      <c r="I236" s="37"/>
      <c r="J236" s="37"/>
      <c r="K236" s="37"/>
      <c r="L236" s="37"/>
      <c r="M236" s="37"/>
      <c r="N236" s="37"/>
      <c r="O236" s="37"/>
      <c r="P236" s="37"/>
    </row>
    <row r="237" spans="6:16">
      <c r="F237" s="37"/>
      <c r="G237" s="37"/>
      <c r="H237" s="37"/>
      <c r="I237" s="37"/>
      <c r="J237" s="37"/>
      <c r="K237" s="37"/>
      <c r="L237" s="37"/>
      <c r="M237" s="37"/>
      <c r="N237" s="37"/>
      <c r="O237" s="37"/>
      <c r="P237" s="37"/>
    </row>
    <row r="238" spans="6:16">
      <c r="F238" s="37"/>
      <c r="G238" s="37"/>
      <c r="H238" s="37"/>
      <c r="I238" s="37"/>
      <c r="J238" s="37"/>
      <c r="K238" s="37"/>
      <c r="L238" s="37"/>
      <c r="M238" s="37"/>
      <c r="N238" s="37"/>
      <c r="O238" s="37"/>
      <c r="P238" s="37"/>
    </row>
    <row r="239" spans="6:16">
      <c r="F239" s="37"/>
      <c r="G239" s="37"/>
      <c r="H239" s="37"/>
      <c r="I239" s="37"/>
      <c r="J239" s="37"/>
      <c r="K239" s="37"/>
      <c r="L239" s="37"/>
      <c r="M239" s="37"/>
      <c r="N239" s="37"/>
      <c r="O239" s="37"/>
      <c r="P239" s="37"/>
    </row>
    <row r="240" spans="6:16">
      <c r="F240" s="37"/>
      <c r="G240" s="37"/>
      <c r="H240" s="37"/>
      <c r="I240" s="37"/>
      <c r="J240" s="37"/>
      <c r="K240" s="37"/>
      <c r="L240" s="37"/>
      <c r="M240" s="37"/>
      <c r="N240" s="37"/>
      <c r="O240" s="37"/>
      <c r="P240" s="37"/>
    </row>
    <row r="241" spans="6:16">
      <c r="F241" s="37"/>
      <c r="G241" s="37"/>
      <c r="H241" s="37"/>
      <c r="I241" s="37"/>
      <c r="J241" s="37"/>
      <c r="K241" s="37"/>
      <c r="L241" s="37"/>
      <c r="M241" s="37"/>
      <c r="N241" s="37"/>
      <c r="O241" s="37"/>
      <c r="P241" s="37"/>
    </row>
    <row r="242" spans="6:16">
      <c r="F242" s="37"/>
      <c r="G242" s="37"/>
      <c r="H242" s="37"/>
      <c r="I242" s="37"/>
      <c r="J242" s="37"/>
      <c r="K242" s="37"/>
      <c r="L242" s="37"/>
      <c r="M242" s="37"/>
      <c r="N242" s="37"/>
      <c r="O242" s="37"/>
      <c r="P242" s="37"/>
    </row>
    <row r="243" spans="6:16">
      <c r="F243" s="37"/>
      <c r="G243" s="37"/>
      <c r="H243" s="37"/>
      <c r="I243" s="37"/>
      <c r="J243" s="37"/>
      <c r="K243" s="37"/>
      <c r="L243" s="37"/>
      <c r="M243" s="37"/>
      <c r="N243" s="37"/>
      <c r="O243" s="37"/>
      <c r="P243" s="37"/>
    </row>
    <row r="244" spans="6:16">
      <c r="F244" s="37"/>
      <c r="G244" s="37"/>
      <c r="H244" s="37"/>
      <c r="I244" s="37"/>
      <c r="J244" s="37"/>
      <c r="K244" s="37"/>
      <c r="L244" s="37"/>
      <c r="M244" s="37"/>
      <c r="N244" s="37"/>
      <c r="O244" s="37"/>
      <c r="P244" s="37"/>
    </row>
    <row r="245" spans="6:16">
      <c r="F245" s="37"/>
      <c r="G245" s="37"/>
      <c r="H245" s="37"/>
      <c r="I245" s="37"/>
      <c r="J245" s="37"/>
      <c r="K245" s="37"/>
      <c r="L245" s="37"/>
      <c r="M245" s="37"/>
      <c r="N245" s="37"/>
      <c r="O245" s="37"/>
      <c r="P245" s="37"/>
    </row>
    <row r="246" spans="6:16">
      <c r="F246" s="37"/>
      <c r="G246" s="37"/>
      <c r="H246" s="37"/>
      <c r="I246" s="37"/>
      <c r="J246" s="37"/>
      <c r="K246" s="37"/>
      <c r="L246" s="37"/>
      <c r="M246" s="37"/>
      <c r="N246" s="37"/>
      <c r="O246" s="37"/>
      <c r="P246" s="37"/>
    </row>
    <row r="247" spans="6:16">
      <c r="F247" s="37"/>
      <c r="G247" s="37"/>
      <c r="H247" s="37"/>
      <c r="I247" s="37"/>
      <c r="J247" s="37"/>
      <c r="K247" s="37"/>
      <c r="L247" s="37"/>
      <c r="M247" s="37"/>
      <c r="N247" s="37"/>
      <c r="O247" s="37"/>
      <c r="P247" s="37"/>
    </row>
    <row r="248" spans="6:16">
      <c r="F248" s="37"/>
      <c r="G248" s="37"/>
      <c r="H248" s="37"/>
      <c r="I248" s="37"/>
      <c r="J248" s="37"/>
      <c r="K248" s="37"/>
      <c r="L248" s="37"/>
      <c r="M248" s="37"/>
      <c r="N248" s="37"/>
      <c r="O248" s="37"/>
      <c r="P248" s="37"/>
    </row>
    <row r="249" spans="6:16">
      <c r="F249" s="37"/>
      <c r="G249" s="37"/>
      <c r="H249" s="37"/>
      <c r="I249" s="37"/>
      <c r="J249" s="37"/>
      <c r="K249" s="37"/>
      <c r="L249" s="37"/>
      <c r="M249" s="37"/>
      <c r="N249" s="37"/>
      <c r="O249" s="37"/>
      <c r="P249" s="37"/>
    </row>
    <row r="250" spans="6:16">
      <c r="F250" s="37"/>
      <c r="G250" s="37"/>
      <c r="H250" s="37"/>
      <c r="I250" s="37"/>
      <c r="J250" s="37"/>
      <c r="K250" s="37"/>
      <c r="L250" s="37"/>
      <c r="M250" s="37"/>
      <c r="N250" s="37"/>
      <c r="O250" s="37"/>
      <c r="P250" s="37"/>
    </row>
    <row r="251" spans="6:16">
      <c r="F251" s="37"/>
      <c r="G251" s="37"/>
      <c r="H251" s="37"/>
      <c r="I251" s="37"/>
      <c r="J251" s="37"/>
      <c r="K251" s="37"/>
      <c r="L251" s="37"/>
      <c r="M251" s="37"/>
      <c r="N251" s="37"/>
      <c r="O251" s="37"/>
      <c r="P251" s="37"/>
    </row>
    <row r="252" spans="6:16">
      <c r="F252" s="37"/>
      <c r="G252" s="37"/>
      <c r="H252" s="37"/>
      <c r="I252" s="37"/>
      <c r="J252" s="37"/>
      <c r="K252" s="37"/>
      <c r="L252" s="37"/>
      <c r="M252" s="37"/>
      <c r="N252" s="37"/>
      <c r="O252" s="37"/>
      <c r="P252" s="37"/>
    </row>
    <row r="253" spans="6:16">
      <c r="F253" s="37"/>
      <c r="G253" s="37"/>
      <c r="H253" s="37"/>
      <c r="I253" s="37"/>
      <c r="J253" s="37"/>
      <c r="K253" s="37"/>
      <c r="L253" s="37"/>
      <c r="M253" s="37"/>
      <c r="N253" s="37"/>
      <c r="O253" s="37"/>
      <c r="P253" s="37"/>
    </row>
    <row r="254" spans="6:16">
      <c r="F254" s="37"/>
      <c r="G254" s="37"/>
      <c r="H254" s="37"/>
      <c r="I254" s="37"/>
      <c r="J254" s="37"/>
      <c r="K254" s="37"/>
      <c r="L254" s="37"/>
      <c r="M254" s="37"/>
      <c r="N254" s="37"/>
      <c r="O254" s="37"/>
      <c r="P254" s="37"/>
    </row>
    <row r="255" spans="6:16">
      <c r="F255" s="37"/>
      <c r="G255" s="37"/>
      <c r="H255" s="37"/>
      <c r="I255" s="37"/>
      <c r="J255" s="37"/>
      <c r="K255" s="37"/>
      <c r="L255" s="37"/>
      <c r="M255" s="37"/>
      <c r="N255" s="37"/>
      <c r="O255" s="37"/>
      <c r="P255" s="37"/>
    </row>
    <row r="256" spans="6:16">
      <c r="F256" s="37"/>
      <c r="G256" s="37"/>
      <c r="H256" s="37"/>
      <c r="I256" s="37"/>
      <c r="J256" s="37"/>
      <c r="K256" s="37"/>
      <c r="L256" s="37"/>
      <c r="M256" s="37"/>
      <c r="N256" s="37"/>
      <c r="O256" s="37"/>
      <c r="P256" s="37"/>
    </row>
    <row r="257" spans="6:16">
      <c r="F257" s="37"/>
      <c r="G257" s="37"/>
      <c r="H257" s="37"/>
      <c r="I257" s="37"/>
      <c r="J257" s="37"/>
      <c r="K257" s="37"/>
      <c r="L257" s="37"/>
      <c r="M257" s="37"/>
      <c r="N257" s="37"/>
      <c r="O257" s="37"/>
      <c r="P257" s="37"/>
    </row>
    <row r="258" spans="6:16">
      <c r="F258" s="37"/>
      <c r="G258" s="37"/>
      <c r="H258" s="37"/>
      <c r="I258" s="37"/>
      <c r="J258" s="37"/>
      <c r="K258" s="37"/>
      <c r="L258" s="37"/>
      <c r="M258" s="37"/>
      <c r="N258" s="37"/>
      <c r="O258" s="37"/>
      <c r="P258" s="37"/>
    </row>
    <row r="259" spans="6:16">
      <c r="F259" s="37"/>
      <c r="G259" s="37"/>
      <c r="H259" s="37"/>
      <c r="I259" s="37"/>
      <c r="J259" s="37"/>
      <c r="K259" s="37"/>
      <c r="L259" s="37"/>
      <c r="M259" s="37"/>
      <c r="N259" s="37"/>
      <c r="O259" s="37"/>
      <c r="P259" s="37"/>
    </row>
    <row r="260" spans="6:16">
      <c r="F260" s="37"/>
      <c r="G260" s="37"/>
      <c r="H260" s="37"/>
      <c r="I260" s="37"/>
      <c r="J260" s="37"/>
      <c r="K260" s="37"/>
      <c r="L260" s="37"/>
      <c r="M260" s="37"/>
      <c r="N260" s="37"/>
      <c r="O260" s="37"/>
      <c r="P260" s="37"/>
    </row>
  </sheetData>
  <mergeCells count="9">
    <mergeCell ref="K7:M7"/>
    <mergeCell ref="T7:V7"/>
    <mergeCell ref="A4:V5"/>
    <mergeCell ref="A7:A8"/>
    <mergeCell ref="B7:D7"/>
    <mergeCell ref="E7:G7"/>
    <mergeCell ref="H7:J7"/>
    <mergeCell ref="N7:P7"/>
    <mergeCell ref="Q7:S7"/>
  </mergeCells>
  <phoneticPr fontId="0" type="noConversion"/>
  <pageMargins left="0.75" right="0.75" top="1" bottom="1" header="0.5" footer="0.5"/>
  <pageSetup scale="35" orientation="portrait" r:id="rId1"/>
  <headerFooter alignWithMargins="0">
    <oddFooter>&amp;C&amp;14B-&amp;P-4</oddFooter>
  </headerFooter>
  <ignoredErrors>
    <ignoredError sqref="D25:V26"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X101"/>
  <sheetViews>
    <sheetView zoomScale="75" zoomScaleNormal="75" workbookViewId="0"/>
  </sheetViews>
  <sheetFormatPr defaultRowHeight="12.75"/>
  <cols>
    <col min="1" max="1" width="11.42578125" style="37" customWidth="1"/>
    <col min="2" max="3" width="11.7109375" style="182" customWidth="1"/>
    <col min="4" max="4" width="11.5703125" style="182" customWidth="1"/>
    <col min="5" max="5" width="12.140625" style="182" bestFit="1" customWidth="1"/>
    <col min="6" max="6" width="11.7109375" style="182" bestFit="1" customWidth="1"/>
    <col min="7" max="7" width="12.28515625" style="182" customWidth="1"/>
    <col min="8" max="8" width="11" style="182" bestFit="1" customWidth="1"/>
    <col min="9" max="9" width="10.85546875" style="182" bestFit="1" customWidth="1"/>
    <col min="10" max="10" width="13.5703125" style="182" bestFit="1" customWidth="1"/>
    <col min="11" max="11" width="9.85546875" style="182" customWidth="1"/>
    <col min="12" max="12" width="10.28515625" style="182" bestFit="1" customWidth="1"/>
    <col min="13" max="13" width="13.5703125" style="182" bestFit="1" customWidth="1"/>
    <col min="14" max="14" width="9.42578125" style="182" customWidth="1"/>
    <col min="15" max="15" width="12.5703125" style="182" customWidth="1"/>
    <col min="16" max="16" width="13.5703125" style="182" bestFit="1" customWidth="1"/>
    <col min="17" max="17" width="9.28515625" style="37" customWidth="1"/>
    <col min="18" max="18" width="10" style="37" customWidth="1"/>
    <col min="19" max="19" width="12.140625" style="37" bestFit="1" customWidth="1"/>
    <col min="20" max="20" width="12.5703125" style="37" customWidth="1"/>
    <col min="21" max="21" width="12" style="37" customWidth="1"/>
    <col min="22" max="22" width="12.5703125" style="37" customWidth="1"/>
    <col min="23" max="23" width="10.85546875" style="37" bestFit="1" customWidth="1"/>
    <col min="24" max="16384" width="9.140625" style="37"/>
  </cols>
  <sheetData>
    <row r="1" spans="1:22" ht="26.25">
      <c r="A1" s="227" t="s">
        <v>190</v>
      </c>
    </row>
    <row r="2" spans="1:22" ht="18">
      <c r="A2" s="32" t="s">
        <v>264</v>
      </c>
      <c r="B2" s="96"/>
      <c r="C2" s="96"/>
      <c r="D2" s="96"/>
      <c r="E2" s="96"/>
      <c r="F2" s="96"/>
      <c r="G2" s="96"/>
      <c r="H2" s="96"/>
      <c r="I2" s="96"/>
      <c r="J2" s="96"/>
      <c r="K2" s="96"/>
      <c r="L2" s="96"/>
      <c r="M2" s="96"/>
      <c r="N2" s="96"/>
      <c r="O2" s="96"/>
      <c r="P2" s="96"/>
    </row>
    <row r="3" spans="1:22" ht="14.25">
      <c r="A3" s="39"/>
      <c r="B3" s="96"/>
      <c r="C3" s="96"/>
      <c r="D3" s="96"/>
      <c r="E3" s="96"/>
      <c r="F3" s="96"/>
      <c r="G3" s="96"/>
      <c r="H3" s="96"/>
      <c r="I3" s="96"/>
      <c r="J3" s="96"/>
      <c r="K3" s="96"/>
      <c r="L3" s="96"/>
      <c r="M3" s="96"/>
      <c r="N3" s="96"/>
      <c r="O3" s="96"/>
      <c r="P3" s="96"/>
    </row>
    <row r="4" spans="1:22" ht="15" customHeight="1">
      <c r="A4" s="616" t="s">
        <v>279</v>
      </c>
      <c r="B4" s="616"/>
      <c r="C4" s="616"/>
      <c r="D4" s="616"/>
      <c r="E4" s="616"/>
      <c r="F4" s="616"/>
      <c r="G4" s="616"/>
      <c r="H4" s="616"/>
      <c r="I4" s="616"/>
      <c r="J4" s="616"/>
      <c r="K4" s="616"/>
      <c r="L4" s="616"/>
      <c r="M4" s="616"/>
      <c r="N4" s="616"/>
      <c r="O4" s="616"/>
      <c r="P4" s="616"/>
      <c r="Q4" s="616"/>
      <c r="R4" s="616"/>
      <c r="S4" s="616"/>
      <c r="T4" s="616"/>
      <c r="U4" s="616"/>
      <c r="V4" s="616"/>
    </row>
    <row r="5" spans="1:22" ht="15" customHeight="1">
      <c r="A5" s="616"/>
      <c r="B5" s="616"/>
      <c r="C5" s="616"/>
      <c r="D5" s="616"/>
      <c r="E5" s="616"/>
      <c r="F5" s="616"/>
      <c r="G5" s="616"/>
      <c r="H5" s="616"/>
      <c r="I5" s="616"/>
      <c r="J5" s="616"/>
      <c r="K5" s="616"/>
      <c r="L5" s="616"/>
      <c r="M5" s="616"/>
      <c r="N5" s="616"/>
      <c r="O5" s="616"/>
      <c r="P5" s="616"/>
      <c r="Q5" s="616"/>
      <c r="R5" s="616"/>
      <c r="S5" s="616"/>
      <c r="T5" s="616"/>
      <c r="U5" s="616"/>
      <c r="V5" s="616"/>
    </row>
    <row r="6" spans="1:22" ht="15" customHeight="1">
      <c r="A6" s="224"/>
      <c r="B6" s="224"/>
      <c r="C6" s="224"/>
      <c r="D6" s="224"/>
      <c r="E6" s="224"/>
      <c r="F6" s="224"/>
      <c r="G6" s="224"/>
      <c r="H6" s="224"/>
      <c r="I6" s="224"/>
      <c r="J6" s="224"/>
      <c r="K6" s="224"/>
      <c r="L6" s="224"/>
      <c r="M6" s="224"/>
      <c r="N6" s="224"/>
      <c r="O6" s="224"/>
      <c r="P6" s="224"/>
    </row>
    <row r="7" spans="1:22" ht="15" thickBot="1">
      <c r="A7" s="33"/>
      <c r="B7" s="96"/>
      <c r="C7" s="96"/>
      <c r="D7" s="96"/>
      <c r="E7" s="96"/>
      <c r="F7" s="96"/>
      <c r="G7" s="96"/>
      <c r="H7" s="96"/>
      <c r="I7" s="96"/>
      <c r="J7" s="96"/>
      <c r="K7" s="96"/>
      <c r="L7" s="96"/>
      <c r="M7" s="96"/>
      <c r="N7" s="96"/>
      <c r="O7" s="96"/>
      <c r="P7" s="96"/>
    </row>
    <row r="8" spans="1:22" ht="13.5" customHeight="1" thickBot="1">
      <c r="A8" s="638" t="s">
        <v>8</v>
      </c>
      <c r="B8" s="609" t="s">
        <v>13</v>
      </c>
      <c r="C8" s="610"/>
      <c r="D8" s="611"/>
      <c r="E8" s="609" t="s">
        <v>112</v>
      </c>
      <c r="F8" s="610"/>
      <c r="G8" s="611"/>
      <c r="H8" s="609" t="s">
        <v>114</v>
      </c>
      <c r="I8" s="610"/>
      <c r="J8" s="611"/>
      <c r="K8" s="609" t="s">
        <v>111</v>
      </c>
      <c r="L8" s="610"/>
      <c r="M8" s="611"/>
      <c r="N8" s="609" t="s">
        <v>113</v>
      </c>
      <c r="O8" s="610"/>
      <c r="P8" s="611"/>
      <c r="Q8" s="609" t="s">
        <v>115</v>
      </c>
      <c r="R8" s="610"/>
      <c r="S8" s="611"/>
      <c r="T8" s="609" t="s">
        <v>7</v>
      </c>
      <c r="U8" s="610"/>
      <c r="V8" s="611"/>
    </row>
    <row r="9" spans="1:22" ht="43.5" customHeight="1" thickBot="1">
      <c r="A9" s="639"/>
      <c r="B9" s="230" t="s">
        <v>140</v>
      </c>
      <c r="C9" s="231" t="s">
        <v>138</v>
      </c>
      <c r="D9" s="232" t="s">
        <v>183</v>
      </c>
      <c r="E9" s="230" t="s">
        <v>140</v>
      </c>
      <c r="F9" s="231" t="s">
        <v>138</v>
      </c>
      <c r="G9" s="232" t="s">
        <v>183</v>
      </c>
      <c r="H9" s="230" t="s">
        <v>140</v>
      </c>
      <c r="I9" s="231" t="s">
        <v>138</v>
      </c>
      <c r="J9" s="232" t="s">
        <v>183</v>
      </c>
      <c r="K9" s="230" t="s">
        <v>140</v>
      </c>
      <c r="L9" s="231" t="s">
        <v>138</v>
      </c>
      <c r="M9" s="232" t="s">
        <v>183</v>
      </c>
      <c r="N9" s="230" t="s">
        <v>140</v>
      </c>
      <c r="O9" s="231" t="s">
        <v>138</v>
      </c>
      <c r="P9" s="232" t="s">
        <v>183</v>
      </c>
      <c r="Q9" s="230" t="s">
        <v>140</v>
      </c>
      <c r="R9" s="231" t="s">
        <v>138</v>
      </c>
      <c r="S9" s="232" t="s">
        <v>183</v>
      </c>
      <c r="T9" s="230" t="s">
        <v>140</v>
      </c>
      <c r="U9" s="231" t="s">
        <v>138</v>
      </c>
      <c r="V9" s="232" t="s">
        <v>183</v>
      </c>
    </row>
    <row r="10" spans="1:22">
      <c r="A10" s="417">
        <v>2001</v>
      </c>
      <c r="B10" s="228">
        <v>84388</v>
      </c>
      <c r="C10" s="258">
        <v>91861</v>
      </c>
      <c r="D10" s="40">
        <f t="shared" ref="D10:D25" si="0">IF(C10=0, "NA", B10/C10)</f>
        <v>0.91864882812074766</v>
      </c>
      <c r="E10" s="228">
        <v>51256</v>
      </c>
      <c r="F10" s="258">
        <v>55493</v>
      </c>
      <c r="G10" s="40">
        <f t="shared" ref="G10:G25" si="1">IF(F10=0, "NA", E10/F10)</f>
        <v>0.92364802767916676</v>
      </c>
      <c r="H10" s="228"/>
      <c r="I10" s="258"/>
      <c r="J10" s="40"/>
      <c r="K10" s="228">
        <v>174</v>
      </c>
      <c r="L10" s="258">
        <v>188</v>
      </c>
      <c r="M10" s="40">
        <f t="shared" ref="M10:M25" si="2">IF(L10=0, "NA", K10/L10)</f>
        <v>0.92553191489361697</v>
      </c>
      <c r="N10" s="228"/>
      <c r="O10" s="258"/>
      <c r="P10" s="40"/>
      <c r="Q10" s="228"/>
      <c r="R10" s="258"/>
      <c r="S10" s="40"/>
      <c r="T10" s="228">
        <f>SUM(Q10,N10,K10,H10,E10,B10)</f>
        <v>135818</v>
      </c>
      <c r="U10" s="258">
        <f>SUM(R10,O10,L10,I10,F10,C10)</f>
        <v>147542</v>
      </c>
      <c r="V10" s="40">
        <f t="shared" ref="V10:V25" si="3">IF(U10=0, "NA", T10/U10)</f>
        <v>0.92053788073904375</v>
      </c>
    </row>
    <row r="11" spans="1:22">
      <c r="A11" s="417">
        <v>2002</v>
      </c>
      <c r="B11" s="229">
        <v>98423</v>
      </c>
      <c r="C11" s="257">
        <v>105511</v>
      </c>
      <c r="D11" s="34">
        <f t="shared" si="0"/>
        <v>0.93282217020026348</v>
      </c>
      <c r="E11" s="229">
        <v>72021</v>
      </c>
      <c r="F11" s="257">
        <v>76550</v>
      </c>
      <c r="G11" s="34">
        <f t="shared" si="1"/>
        <v>0.94083605486610056</v>
      </c>
      <c r="H11" s="229"/>
      <c r="I11" s="257"/>
      <c r="J11" s="34"/>
      <c r="K11" s="229">
        <v>326</v>
      </c>
      <c r="L11" s="257">
        <v>351</v>
      </c>
      <c r="M11" s="34">
        <f t="shared" si="2"/>
        <v>0.92877492877492873</v>
      </c>
      <c r="N11" s="229"/>
      <c r="O11" s="257"/>
      <c r="P11" s="34"/>
      <c r="Q11" s="229"/>
      <c r="R11" s="257"/>
      <c r="S11" s="34"/>
      <c r="T11" s="229">
        <f t="shared" ref="T11:U25" si="4">SUM(Q11,N11,K11,H11,E11,B11)</f>
        <v>170770</v>
      </c>
      <c r="U11" s="257">
        <f t="shared" si="4"/>
        <v>182412</v>
      </c>
      <c r="V11" s="34">
        <f t="shared" si="3"/>
        <v>0.93617744446637285</v>
      </c>
    </row>
    <row r="12" spans="1:22">
      <c r="A12" s="417">
        <v>2003</v>
      </c>
      <c r="B12" s="229">
        <v>114537</v>
      </c>
      <c r="C12" s="257">
        <v>120986</v>
      </c>
      <c r="D12" s="34">
        <f t="shared" si="0"/>
        <v>0.94669631196997994</v>
      </c>
      <c r="E12" s="229">
        <v>86682</v>
      </c>
      <c r="F12" s="257">
        <v>91516</v>
      </c>
      <c r="G12" s="34">
        <f t="shared" si="1"/>
        <v>0.94717863542987024</v>
      </c>
      <c r="H12" s="229"/>
      <c r="I12" s="257"/>
      <c r="J12" s="34"/>
      <c r="K12" s="229">
        <v>392</v>
      </c>
      <c r="L12" s="257">
        <v>434</v>
      </c>
      <c r="M12" s="34">
        <f t="shared" si="2"/>
        <v>0.90322580645161288</v>
      </c>
      <c r="N12" s="229"/>
      <c r="O12" s="257"/>
      <c r="P12" s="34"/>
      <c r="Q12" s="229"/>
      <c r="R12" s="257"/>
      <c r="S12" s="34"/>
      <c r="T12" s="229">
        <f t="shared" si="4"/>
        <v>201611</v>
      </c>
      <c r="U12" s="257">
        <f t="shared" si="4"/>
        <v>212936</v>
      </c>
      <c r="V12" s="34">
        <f t="shared" si="3"/>
        <v>0.9468150054476463</v>
      </c>
    </row>
    <row r="13" spans="1:22">
      <c r="A13" s="417">
        <v>2004</v>
      </c>
      <c r="B13" s="229">
        <v>120301</v>
      </c>
      <c r="C13" s="257">
        <v>125799</v>
      </c>
      <c r="D13" s="34">
        <f t="shared" si="0"/>
        <v>0.95629536005850602</v>
      </c>
      <c r="E13" s="229">
        <v>114407</v>
      </c>
      <c r="F13" s="257">
        <v>119337</v>
      </c>
      <c r="G13" s="34">
        <f t="shared" si="1"/>
        <v>0.95868842018820655</v>
      </c>
      <c r="H13" s="229"/>
      <c r="I13" s="257"/>
      <c r="J13" s="34"/>
      <c r="K13" s="229">
        <v>156</v>
      </c>
      <c r="L13" s="257">
        <v>167</v>
      </c>
      <c r="M13" s="34">
        <f t="shared" si="2"/>
        <v>0.93413173652694614</v>
      </c>
      <c r="N13" s="229">
        <v>5</v>
      </c>
      <c r="O13" s="257">
        <v>5</v>
      </c>
      <c r="P13" s="34">
        <f t="shared" ref="P13:P25" si="5">IF(O13=0, "NA", N13/O13)</f>
        <v>1</v>
      </c>
      <c r="Q13" s="229"/>
      <c r="R13" s="257"/>
      <c r="S13" s="34"/>
      <c r="T13" s="229">
        <f t="shared" si="4"/>
        <v>234869</v>
      </c>
      <c r="U13" s="257">
        <f t="shared" si="4"/>
        <v>245308</v>
      </c>
      <c r="V13" s="34">
        <f t="shared" si="3"/>
        <v>0.95744533402905729</v>
      </c>
    </row>
    <row r="14" spans="1:22">
      <c r="A14" s="417">
        <v>2005</v>
      </c>
      <c r="B14" s="229">
        <v>135093</v>
      </c>
      <c r="C14" s="257">
        <v>139929</v>
      </c>
      <c r="D14" s="34">
        <f t="shared" si="0"/>
        <v>0.96543961580515836</v>
      </c>
      <c r="E14" s="229">
        <v>119036</v>
      </c>
      <c r="F14" s="257">
        <v>123236</v>
      </c>
      <c r="G14" s="34">
        <f t="shared" si="1"/>
        <v>0.9659190496283554</v>
      </c>
      <c r="H14" s="229"/>
      <c r="I14" s="257"/>
      <c r="J14" s="34"/>
      <c r="K14" s="229">
        <v>294</v>
      </c>
      <c r="L14" s="257">
        <v>313</v>
      </c>
      <c r="M14" s="34">
        <f t="shared" si="2"/>
        <v>0.93929712460063897</v>
      </c>
      <c r="N14" s="229">
        <v>27</v>
      </c>
      <c r="O14" s="257">
        <v>36</v>
      </c>
      <c r="P14" s="34">
        <f t="shared" si="5"/>
        <v>0.75</v>
      </c>
      <c r="Q14" s="229"/>
      <c r="R14" s="257"/>
      <c r="S14" s="34"/>
      <c r="T14" s="229">
        <f t="shared" si="4"/>
        <v>254450</v>
      </c>
      <c r="U14" s="257">
        <f t="shared" si="4"/>
        <v>263514</v>
      </c>
      <c r="V14" s="34">
        <f t="shared" si="3"/>
        <v>0.96560334555279792</v>
      </c>
    </row>
    <row r="15" spans="1:22">
      <c r="A15" s="417">
        <v>2006</v>
      </c>
      <c r="B15" s="229">
        <v>132168</v>
      </c>
      <c r="C15" s="257">
        <v>136214</v>
      </c>
      <c r="D15" s="34">
        <f t="shared" si="0"/>
        <v>0.97029673895487978</v>
      </c>
      <c r="E15" s="229">
        <v>116632</v>
      </c>
      <c r="F15" s="257">
        <v>119772</v>
      </c>
      <c r="G15" s="34">
        <f t="shared" si="1"/>
        <v>0.97378352202518115</v>
      </c>
      <c r="H15" s="229"/>
      <c r="I15" s="257"/>
      <c r="J15" s="34"/>
      <c r="K15" s="229">
        <v>271</v>
      </c>
      <c r="L15" s="257">
        <v>277</v>
      </c>
      <c r="M15" s="34">
        <f t="shared" si="2"/>
        <v>0.97833935018050544</v>
      </c>
      <c r="N15" s="229">
        <v>38</v>
      </c>
      <c r="O15" s="257">
        <v>41</v>
      </c>
      <c r="P15" s="34">
        <f t="shared" si="5"/>
        <v>0.92682926829268297</v>
      </c>
      <c r="Q15" s="229"/>
      <c r="R15" s="257"/>
      <c r="S15" s="34"/>
      <c r="T15" s="229">
        <f t="shared" si="4"/>
        <v>249109</v>
      </c>
      <c r="U15" s="257">
        <f t="shared" si="4"/>
        <v>256304</v>
      </c>
      <c r="V15" s="34">
        <f t="shared" si="3"/>
        <v>0.97192786690804667</v>
      </c>
    </row>
    <row r="16" spans="1:22">
      <c r="A16" s="417">
        <v>2007</v>
      </c>
      <c r="B16" s="229">
        <v>152785</v>
      </c>
      <c r="C16" s="257">
        <v>155900</v>
      </c>
      <c r="D16" s="34">
        <f t="shared" si="0"/>
        <v>0.98001924310455424</v>
      </c>
      <c r="E16" s="229">
        <v>115753</v>
      </c>
      <c r="F16" s="257">
        <v>118233</v>
      </c>
      <c r="G16" s="34">
        <f t="shared" si="1"/>
        <v>0.97902446863396853</v>
      </c>
      <c r="H16" s="229"/>
      <c r="I16" s="257"/>
      <c r="J16" s="34"/>
      <c r="K16" s="229">
        <v>31</v>
      </c>
      <c r="L16" s="257">
        <v>35</v>
      </c>
      <c r="M16" s="34">
        <f t="shared" si="2"/>
        <v>0.88571428571428568</v>
      </c>
      <c r="N16" s="229">
        <v>47</v>
      </c>
      <c r="O16" s="257">
        <v>51</v>
      </c>
      <c r="P16" s="34">
        <f t="shared" si="5"/>
        <v>0.92156862745098034</v>
      </c>
      <c r="Q16" s="229">
        <v>2375</v>
      </c>
      <c r="R16" s="257">
        <v>2604</v>
      </c>
      <c r="S16" s="34">
        <f t="shared" ref="S16:S25" si="6">IF(R16=0, "NA", Q16/R16)</f>
        <v>0.91205837173579107</v>
      </c>
      <c r="T16" s="229">
        <f t="shared" si="4"/>
        <v>270991</v>
      </c>
      <c r="U16" s="257">
        <f t="shared" si="4"/>
        <v>276823</v>
      </c>
      <c r="V16" s="34">
        <f t="shared" si="3"/>
        <v>0.97893238639852898</v>
      </c>
    </row>
    <row r="17" spans="1:24">
      <c r="A17" s="417">
        <v>2008</v>
      </c>
      <c r="B17" s="229">
        <v>142833</v>
      </c>
      <c r="C17" s="257">
        <v>144994</v>
      </c>
      <c r="D17" s="34">
        <f t="shared" si="0"/>
        <v>0.98509593500420711</v>
      </c>
      <c r="E17" s="229">
        <v>121625</v>
      </c>
      <c r="F17" s="257">
        <v>123504</v>
      </c>
      <c r="G17" s="34">
        <f t="shared" si="1"/>
        <v>0.98478591786500846</v>
      </c>
      <c r="H17" s="229">
        <v>9887</v>
      </c>
      <c r="I17" s="257">
        <v>10234</v>
      </c>
      <c r="J17" s="34">
        <f t="shared" ref="J17:J25" si="7">IF(I17=0, "NA", H17/I17)</f>
        <v>0.96609341410982996</v>
      </c>
      <c r="K17" s="229">
        <v>28</v>
      </c>
      <c r="L17" s="257">
        <v>29</v>
      </c>
      <c r="M17" s="34">
        <f t="shared" si="2"/>
        <v>0.96551724137931039</v>
      </c>
      <c r="N17" s="229">
        <v>68</v>
      </c>
      <c r="O17" s="257">
        <v>69</v>
      </c>
      <c r="P17" s="34">
        <f t="shared" si="5"/>
        <v>0.98550724637681164</v>
      </c>
      <c r="Q17" s="229">
        <v>2882</v>
      </c>
      <c r="R17" s="257">
        <v>3055</v>
      </c>
      <c r="S17" s="34">
        <f t="shared" si="6"/>
        <v>0.94337152209492636</v>
      </c>
      <c r="T17" s="229">
        <f t="shared" si="4"/>
        <v>277323</v>
      </c>
      <c r="U17" s="257">
        <f t="shared" si="4"/>
        <v>281885</v>
      </c>
      <c r="V17" s="34">
        <f t="shared" si="3"/>
        <v>0.98381609521613422</v>
      </c>
    </row>
    <row r="18" spans="1:24">
      <c r="A18" s="417">
        <v>2009</v>
      </c>
      <c r="B18" s="229">
        <v>126747</v>
      </c>
      <c r="C18" s="257">
        <v>128052</v>
      </c>
      <c r="D18" s="34">
        <f t="shared" si="0"/>
        <v>0.98980882766376155</v>
      </c>
      <c r="E18" s="229">
        <v>80731</v>
      </c>
      <c r="F18" s="257">
        <v>81707</v>
      </c>
      <c r="G18" s="34">
        <f t="shared" si="1"/>
        <v>0.98805487901893352</v>
      </c>
      <c r="H18" s="229">
        <v>6543</v>
      </c>
      <c r="I18" s="257">
        <v>6705</v>
      </c>
      <c r="J18" s="34">
        <f t="shared" si="7"/>
        <v>0.97583892617449663</v>
      </c>
      <c r="K18" s="229">
        <v>893</v>
      </c>
      <c r="L18" s="257">
        <v>944</v>
      </c>
      <c r="M18" s="34">
        <f t="shared" si="2"/>
        <v>0.94597457627118642</v>
      </c>
      <c r="N18" s="229">
        <v>186</v>
      </c>
      <c r="O18" s="257">
        <v>198</v>
      </c>
      <c r="P18" s="34">
        <f t="shared" si="5"/>
        <v>0.93939393939393945</v>
      </c>
      <c r="Q18" s="229">
        <v>1011</v>
      </c>
      <c r="R18" s="257">
        <v>1069</v>
      </c>
      <c r="S18" s="34">
        <f t="shared" si="6"/>
        <v>0.94574368568755851</v>
      </c>
      <c r="T18" s="229">
        <f t="shared" si="4"/>
        <v>216111</v>
      </c>
      <c r="U18" s="257">
        <f t="shared" si="4"/>
        <v>218675</v>
      </c>
      <c r="V18" s="34">
        <f t="shared" si="3"/>
        <v>0.98827483708700126</v>
      </c>
    </row>
    <row r="19" spans="1:24">
      <c r="A19" s="417">
        <v>2010</v>
      </c>
      <c r="B19" s="229">
        <v>145295</v>
      </c>
      <c r="C19" s="257">
        <v>146319</v>
      </c>
      <c r="D19" s="34">
        <f t="shared" si="0"/>
        <v>0.99300159241110175</v>
      </c>
      <c r="E19" s="229">
        <v>114507</v>
      </c>
      <c r="F19" s="257">
        <v>115392</v>
      </c>
      <c r="G19" s="34">
        <f t="shared" si="1"/>
        <v>0.99233049084858571</v>
      </c>
      <c r="H19" s="229">
        <v>6428</v>
      </c>
      <c r="I19" s="257">
        <v>6562</v>
      </c>
      <c r="J19" s="34">
        <f t="shared" si="7"/>
        <v>0.97957939652544956</v>
      </c>
      <c r="K19" s="229">
        <v>1978</v>
      </c>
      <c r="L19" s="257">
        <v>2044</v>
      </c>
      <c r="M19" s="34">
        <f t="shared" si="2"/>
        <v>0.96771037181996089</v>
      </c>
      <c r="N19" s="229">
        <v>294</v>
      </c>
      <c r="O19" s="257">
        <v>305</v>
      </c>
      <c r="P19" s="34">
        <f t="shared" si="5"/>
        <v>0.9639344262295082</v>
      </c>
      <c r="Q19" s="229">
        <v>1036</v>
      </c>
      <c r="R19" s="257">
        <v>1088</v>
      </c>
      <c r="S19" s="34">
        <f t="shared" si="6"/>
        <v>0.95220588235294112</v>
      </c>
      <c r="T19" s="229">
        <f t="shared" si="4"/>
        <v>269538</v>
      </c>
      <c r="U19" s="257">
        <f t="shared" si="4"/>
        <v>271710</v>
      </c>
      <c r="V19" s="34">
        <f t="shared" si="3"/>
        <v>0.99200618306282429</v>
      </c>
    </row>
    <row r="20" spans="1:24">
      <c r="A20" s="417">
        <v>2011</v>
      </c>
      <c r="B20" s="229">
        <v>135854</v>
      </c>
      <c r="C20" s="257">
        <v>136695</v>
      </c>
      <c r="D20" s="34">
        <f t="shared" si="0"/>
        <v>0.99384761695746004</v>
      </c>
      <c r="E20" s="229">
        <v>142914</v>
      </c>
      <c r="F20" s="257">
        <v>143613</v>
      </c>
      <c r="G20" s="34">
        <f t="shared" si="1"/>
        <v>0.9951327526059619</v>
      </c>
      <c r="H20" s="229">
        <v>10194</v>
      </c>
      <c r="I20" s="257">
        <v>10324</v>
      </c>
      <c r="J20" s="34">
        <f t="shared" si="7"/>
        <v>0.98740798140255714</v>
      </c>
      <c r="K20" s="229">
        <v>1841</v>
      </c>
      <c r="L20" s="257">
        <v>1888</v>
      </c>
      <c r="M20" s="34">
        <f t="shared" si="2"/>
        <v>0.97510593220338981</v>
      </c>
      <c r="N20" s="229">
        <v>526</v>
      </c>
      <c r="O20" s="257">
        <v>538</v>
      </c>
      <c r="P20" s="34">
        <f t="shared" si="5"/>
        <v>0.97769516728624539</v>
      </c>
      <c r="Q20" s="229">
        <v>2969</v>
      </c>
      <c r="R20" s="257">
        <v>3121</v>
      </c>
      <c r="S20" s="34">
        <f t="shared" si="6"/>
        <v>0.95129766100608781</v>
      </c>
      <c r="T20" s="229">
        <f t="shared" si="4"/>
        <v>294298</v>
      </c>
      <c r="U20" s="257">
        <f t="shared" si="4"/>
        <v>296179</v>
      </c>
      <c r="V20" s="34">
        <f t="shared" si="3"/>
        <v>0.99364911084175445</v>
      </c>
    </row>
    <row r="21" spans="1:24">
      <c r="A21" s="417">
        <v>2012</v>
      </c>
      <c r="B21" s="229">
        <v>164582</v>
      </c>
      <c r="C21" s="257">
        <v>165154</v>
      </c>
      <c r="D21" s="34">
        <f t="shared" si="0"/>
        <v>0.99653656587185291</v>
      </c>
      <c r="E21" s="229">
        <v>135053</v>
      </c>
      <c r="F21" s="257">
        <v>135515</v>
      </c>
      <c r="G21" s="34">
        <f t="shared" si="1"/>
        <v>0.9965907833081209</v>
      </c>
      <c r="H21" s="229">
        <v>10286</v>
      </c>
      <c r="I21" s="257">
        <v>10381</v>
      </c>
      <c r="J21" s="34">
        <f t="shared" si="7"/>
        <v>0.99084866583180808</v>
      </c>
      <c r="K21" s="229">
        <v>2430</v>
      </c>
      <c r="L21" s="257">
        <v>2471</v>
      </c>
      <c r="M21" s="34">
        <f t="shared" si="2"/>
        <v>0.98340752731687575</v>
      </c>
      <c r="N21" s="229">
        <v>820</v>
      </c>
      <c r="O21" s="257">
        <v>834</v>
      </c>
      <c r="P21" s="34">
        <f t="shared" si="5"/>
        <v>0.98321342925659472</v>
      </c>
      <c r="Q21" s="229">
        <v>2444</v>
      </c>
      <c r="R21" s="257">
        <v>2517</v>
      </c>
      <c r="S21" s="34">
        <f t="shared" si="6"/>
        <v>0.97099721891140245</v>
      </c>
      <c r="T21" s="229">
        <f t="shared" si="4"/>
        <v>315615</v>
      </c>
      <c r="U21" s="257">
        <f t="shared" si="4"/>
        <v>316872</v>
      </c>
      <c r="V21" s="34">
        <f t="shared" si="3"/>
        <v>0.99603309853821098</v>
      </c>
    </row>
    <row r="22" spans="1:24">
      <c r="A22" s="417">
        <v>2013</v>
      </c>
      <c r="B22" s="229">
        <v>171777</v>
      </c>
      <c r="C22" s="257">
        <v>172165</v>
      </c>
      <c r="D22" s="34">
        <f t="shared" si="0"/>
        <v>0.99774634798013528</v>
      </c>
      <c r="E22" s="229">
        <v>144650</v>
      </c>
      <c r="F22" s="257">
        <v>144951</v>
      </c>
      <c r="G22" s="34">
        <f t="shared" si="1"/>
        <v>0.99792343619567991</v>
      </c>
      <c r="H22" s="229">
        <v>9400</v>
      </c>
      <c r="I22" s="257">
        <v>9456</v>
      </c>
      <c r="J22" s="34">
        <f t="shared" si="7"/>
        <v>0.99407783417935702</v>
      </c>
      <c r="K22" s="229">
        <v>2448</v>
      </c>
      <c r="L22" s="257">
        <v>2475</v>
      </c>
      <c r="M22" s="34">
        <f t="shared" si="2"/>
        <v>0.98909090909090913</v>
      </c>
      <c r="N22" s="229">
        <v>566</v>
      </c>
      <c r="O22" s="257">
        <v>572</v>
      </c>
      <c r="P22" s="34">
        <f t="shared" si="5"/>
        <v>0.98951048951048948</v>
      </c>
      <c r="Q22" s="229">
        <v>1916</v>
      </c>
      <c r="R22" s="257">
        <v>1955</v>
      </c>
      <c r="S22" s="34">
        <f t="shared" si="6"/>
        <v>0.98005115089514061</v>
      </c>
      <c r="T22" s="229">
        <f t="shared" si="4"/>
        <v>330757</v>
      </c>
      <c r="U22" s="257">
        <f t="shared" si="4"/>
        <v>331574</v>
      </c>
      <c r="V22" s="34">
        <f t="shared" si="3"/>
        <v>0.99753599498151246</v>
      </c>
    </row>
    <row r="23" spans="1:24">
      <c r="A23" s="417">
        <v>2014</v>
      </c>
      <c r="B23" s="229">
        <v>146343</v>
      </c>
      <c r="C23" s="257">
        <v>146519</v>
      </c>
      <c r="D23" s="34">
        <f t="shared" si="0"/>
        <v>0.99879879060053645</v>
      </c>
      <c r="E23" s="229">
        <v>164280</v>
      </c>
      <c r="F23" s="257">
        <v>164582</v>
      </c>
      <c r="G23" s="34">
        <f t="shared" si="1"/>
        <v>0.99816504842570875</v>
      </c>
      <c r="H23" s="229">
        <v>9557</v>
      </c>
      <c r="I23" s="257">
        <v>9590</v>
      </c>
      <c r="J23" s="34">
        <f t="shared" si="7"/>
        <v>0.9965589155370177</v>
      </c>
      <c r="K23" s="229">
        <v>2866</v>
      </c>
      <c r="L23" s="257">
        <v>2882</v>
      </c>
      <c r="M23" s="34">
        <f t="shared" si="2"/>
        <v>0.99444829979181126</v>
      </c>
      <c r="N23" s="229">
        <v>1307</v>
      </c>
      <c r="O23" s="257">
        <v>1340</v>
      </c>
      <c r="P23" s="34">
        <f t="shared" si="5"/>
        <v>0.97537313432835826</v>
      </c>
      <c r="Q23" s="229">
        <v>1674</v>
      </c>
      <c r="R23" s="257">
        <v>1696</v>
      </c>
      <c r="S23" s="34">
        <f t="shared" si="6"/>
        <v>0.98702830188679247</v>
      </c>
      <c r="T23" s="229">
        <f t="shared" si="4"/>
        <v>326027</v>
      </c>
      <c r="U23" s="257">
        <f t="shared" si="4"/>
        <v>326609</v>
      </c>
      <c r="V23" s="34">
        <f t="shared" si="3"/>
        <v>0.99821805277870479</v>
      </c>
    </row>
    <row r="24" spans="1:24">
      <c r="A24" s="417">
        <v>2015</v>
      </c>
      <c r="B24" s="229">
        <v>31777</v>
      </c>
      <c r="C24" s="257">
        <v>31807</v>
      </c>
      <c r="D24" s="34">
        <f t="shared" si="0"/>
        <v>0.99905681139371838</v>
      </c>
      <c r="E24" s="229">
        <v>40382</v>
      </c>
      <c r="F24" s="257">
        <v>40411</v>
      </c>
      <c r="G24" s="34">
        <f t="shared" si="1"/>
        <v>0.99928237361114547</v>
      </c>
      <c r="H24" s="229">
        <v>3151</v>
      </c>
      <c r="I24" s="257">
        <v>3155</v>
      </c>
      <c r="J24" s="34">
        <f t="shared" si="7"/>
        <v>0.99873217115689383</v>
      </c>
      <c r="K24" s="229">
        <v>258</v>
      </c>
      <c r="L24" s="257">
        <v>258</v>
      </c>
      <c r="M24" s="34">
        <f t="shared" si="2"/>
        <v>1</v>
      </c>
      <c r="N24" s="229">
        <v>354</v>
      </c>
      <c r="O24" s="257">
        <v>354</v>
      </c>
      <c r="P24" s="34">
        <f t="shared" si="5"/>
        <v>1</v>
      </c>
      <c r="Q24" s="229">
        <v>945</v>
      </c>
      <c r="R24" s="257">
        <v>950</v>
      </c>
      <c r="S24" s="34">
        <f t="shared" si="6"/>
        <v>0.99473684210526314</v>
      </c>
      <c r="T24" s="229">
        <f t="shared" si="4"/>
        <v>76867</v>
      </c>
      <c r="U24" s="257">
        <f t="shared" si="4"/>
        <v>76935</v>
      </c>
      <c r="V24" s="34">
        <f t="shared" si="3"/>
        <v>0.99911613699876523</v>
      </c>
    </row>
    <row r="25" spans="1:24" ht="13.5" thickBot="1">
      <c r="A25" s="417">
        <v>2016</v>
      </c>
      <c r="B25" s="286">
        <v>288</v>
      </c>
      <c r="C25" s="295">
        <v>288</v>
      </c>
      <c r="D25" s="170">
        <f t="shared" si="0"/>
        <v>1</v>
      </c>
      <c r="E25" s="286">
        <v>325</v>
      </c>
      <c r="F25" s="295">
        <v>327</v>
      </c>
      <c r="G25" s="170">
        <f t="shared" si="1"/>
        <v>0.99388379204892963</v>
      </c>
      <c r="H25" s="286">
        <v>21</v>
      </c>
      <c r="I25" s="295">
        <v>21</v>
      </c>
      <c r="J25" s="170">
        <f t="shared" si="7"/>
        <v>1</v>
      </c>
      <c r="K25" s="286">
        <v>3</v>
      </c>
      <c r="L25" s="295">
        <v>3</v>
      </c>
      <c r="M25" s="170">
        <f t="shared" si="2"/>
        <v>1</v>
      </c>
      <c r="N25" s="286">
        <v>3</v>
      </c>
      <c r="O25" s="295">
        <v>3</v>
      </c>
      <c r="P25" s="170">
        <f t="shared" si="5"/>
        <v>1</v>
      </c>
      <c r="Q25" s="286">
        <v>3</v>
      </c>
      <c r="R25" s="295">
        <v>3</v>
      </c>
      <c r="S25" s="170">
        <f t="shared" si="6"/>
        <v>1</v>
      </c>
      <c r="T25" s="286">
        <f t="shared" si="4"/>
        <v>643</v>
      </c>
      <c r="U25" s="295">
        <f t="shared" si="4"/>
        <v>645</v>
      </c>
      <c r="V25" s="170">
        <f t="shared" si="3"/>
        <v>0.99689922480620152</v>
      </c>
    </row>
    <row r="26" spans="1:24" ht="13.5" thickBot="1">
      <c r="A26" s="35" t="s">
        <v>7</v>
      </c>
      <c r="B26" s="115">
        <f>SUM(B10:B25)</f>
        <v>1903191</v>
      </c>
      <c r="C26" s="169">
        <f>SUM(C10:C25)</f>
        <v>1948193</v>
      </c>
      <c r="D26" s="42">
        <f>B26/C26</f>
        <v>0.97690064588056724</v>
      </c>
      <c r="E26" s="115">
        <f>SUM(E10:E25)</f>
        <v>1620254</v>
      </c>
      <c r="F26" s="169">
        <f>SUM(F10:F25)</f>
        <v>1654139</v>
      </c>
      <c r="G26" s="42">
        <f>E26/F26</f>
        <v>0.97951502261901813</v>
      </c>
      <c r="H26" s="115">
        <f>SUM(H10:H25)</f>
        <v>65467</v>
      </c>
      <c r="I26" s="169">
        <f>SUM(I10:I25)</f>
        <v>66428</v>
      </c>
      <c r="J26" s="42">
        <f>H26/I26</f>
        <v>0.98553320888781837</v>
      </c>
      <c r="K26" s="115">
        <f>SUM(K10:K25)</f>
        <v>14389</v>
      </c>
      <c r="L26" s="169">
        <f>SUM(L10:L25)</f>
        <v>14759</v>
      </c>
      <c r="M26" s="42">
        <f>K26/L26</f>
        <v>0.97493055085032865</v>
      </c>
      <c r="N26" s="115">
        <f>SUM(N10:N25)</f>
        <v>4241</v>
      </c>
      <c r="O26" s="169">
        <f>SUM(O10:O25)</f>
        <v>4346</v>
      </c>
      <c r="P26" s="42">
        <f>N26/O26</f>
        <v>0.97583985273814999</v>
      </c>
      <c r="Q26" s="115">
        <f>SUM(Q10:Q25)</f>
        <v>17255</v>
      </c>
      <c r="R26" s="169">
        <f>SUM(R10:R25)</f>
        <v>18058</v>
      </c>
      <c r="S26" s="42">
        <f>Q26/R26</f>
        <v>0.95553217410565949</v>
      </c>
      <c r="T26" s="115">
        <f>SUM(T10:T25)</f>
        <v>3624797</v>
      </c>
      <c r="U26" s="169">
        <f>SUM(U10:U25)</f>
        <v>3705923</v>
      </c>
      <c r="V26" s="42">
        <f>T26/U26</f>
        <v>0.97810909724783812</v>
      </c>
    </row>
    <row r="27" spans="1:24" s="237" customFormat="1">
      <c r="A27" s="222"/>
      <c r="B27" s="250"/>
      <c r="C27" s="250"/>
      <c r="D27" s="255"/>
      <c r="E27" s="250"/>
      <c r="F27" s="250"/>
      <c r="G27" s="255"/>
      <c r="H27" s="250"/>
      <c r="I27" s="250"/>
      <c r="J27" s="255"/>
      <c r="N27" s="250"/>
      <c r="O27" s="250"/>
      <c r="P27" s="255"/>
      <c r="Q27" s="250"/>
      <c r="R27" s="250"/>
      <c r="S27" s="255"/>
      <c r="T27" s="250"/>
      <c r="U27" s="250"/>
      <c r="V27" s="255"/>
    </row>
    <row r="28" spans="1:24" s="237" customFormat="1">
      <c r="A28" s="222"/>
      <c r="B28" s="250"/>
      <c r="C28" s="250"/>
      <c r="D28" s="255"/>
      <c r="E28" s="250"/>
      <c r="F28" s="250"/>
      <c r="G28" s="255"/>
      <c r="H28" s="250"/>
      <c r="I28" s="250"/>
      <c r="J28" s="255"/>
      <c r="N28" s="250"/>
      <c r="O28" s="250"/>
      <c r="P28" s="255"/>
      <c r="Q28" s="250"/>
      <c r="R28" s="250"/>
      <c r="S28" s="255"/>
      <c r="T28" s="250"/>
      <c r="U28" s="250"/>
      <c r="V28" s="255"/>
    </row>
    <row r="29" spans="1:24">
      <c r="P29" s="237"/>
      <c r="T29" s="280"/>
    </row>
    <row r="30" spans="1:24">
      <c r="A30" s="181"/>
      <c r="P30" s="310"/>
      <c r="Q30" s="237"/>
      <c r="R30" s="237"/>
      <c r="S30" s="237"/>
      <c r="T30" s="237"/>
      <c r="U30" s="237"/>
      <c r="V30" s="237"/>
      <c r="W30" s="237"/>
      <c r="X30" s="237"/>
    </row>
    <row r="31" spans="1:24" ht="13.5" customHeight="1">
      <c r="P31" s="436"/>
      <c r="Q31" s="436"/>
      <c r="R31" s="436"/>
      <c r="S31" s="436"/>
      <c r="T31" s="436"/>
      <c r="U31" s="436"/>
      <c r="V31" s="436"/>
      <c r="W31" s="436"/>
      <c r="X31" s="237"/>
    </row>
    <row r="32" spans="1:24">
      <c r="P32" s="435"/>
      <c r="Q32" s="435"/>
      <c r="R32" s="435"/>
      <c r="S32" s="437"/>
      <c r="T32" s="488"/>
      <c r="U32" s="435"/>
      <c r="V32" s="437"/>
      <c r="W32" s="437"/>
      <c r="X32" s="237"/>
    </row>
    <row r="33" spans="16:24">
      <c r="P33" s="435"/>
      <c r="Q33" s="435"/>
      <c r="R33" s="435"/>
      <c r="S33" s="437"/>
      <c r="T33" s="435"/>
      <c r="U33" s="437"/>
      <c r="V33" s="437"/>
      <c r="W33" s="437"/>
      <c r="X33" s="305"/>
    </row>
    <row r="34" spans="16:24">
      <c r="P34" s="435"/>
      <c r="Q34" s="435"/>
      <c r="R34" s="435"/>
      <c r="S34" s="437"/>
      <c r="T34" s="435"/>
      <c r="U34" s="435"/>
      <c r="V34" s="437"/>
      <c r="W34" s="437"/>
      <c r="X34" s="304"/>
    </row>
    <row r="35" spans="16:24">
      <c r="P35" s="435"/>
      <c r="Q35" s="435"/>
      <c r="R35" s="435"/>
      <c r="S35" s="437"/>
      <c r="T35" s="435"/>
      <c r="U35" s="435"/>
      <c r="V35" s="437"/>
      <c r="W35" s="437"/>
      <c r="X35" s="237"/>
    </row>
    <row r="36" spans="16:24">
      <c r="P36" s="435"/>
      <c r="Q36" s="435"/>
      <c r="R36" s="435"/>
      <c r="S36" s="437"/>
      <c r="T36" s="435"/>
      <c r="U36" s="435"/>
      <c r="V36" s="437"/>
      <c r="W36" s="437"/>
      <c r="X36" s="237"/>
    </row>
    <row r="37" spans="16:24">
      <c r="P37" s="435"/>
      <c r="Q37" s="435"/>
      <c r="R37" s="435"/>
      <c r="S37" s="437"/>
      <c r="T37" s="435"/>
      <c r="U37" s="435"/>
      <c r="V37" s="437"/>
      <c r="W37" s="437"/>
      <c r="X37" s="237"/>
    </row>
    <row r="38" spans="16:24">
      <c r="P38" s="435"/>
      <c r="Q38" s="435"/>
      <c r="R38" s="435"/>
      <c r="S38" s="437"/>
      <c r="T38" s="435"/>
      <c r="U38" s="435"/>
      <c r="V38" s="437"/>
      <c r="W38" s="437"/>
      <c r="X38" s="237"/>
    </row>
    <row r="39" spans="16:24">
      <c r="P39" s="435"/>
      <c r="Q39" s="435"/>
      <c r="R39" s="435"/>
      <c r="S39" s="437"/>
      <c r="T39" s="435"/>
      <c r="U39" s="435"/>
      <c r="V39" s="435"/>
      <c r="W39" s="437"/>
      <c r="X39" s="237"/>
    </row>
    <row r="40" spans="16:24">
      <c r="P40" s="435"/>
      <c r="Q40" s="435"/>
      <c r="R40" s="435"/>
      <c r="S40" s="435"/>
      <c r="T40" s="435"/>
      <c r="U40" s="435"/>
      <c r="V40" s="435"/>
      <c r="W40" s="437"/>
      <c r="X40" s="237"/>
    </row>
    <row r="41" spans="16:24">
      <c r="P41" s="435"/>
      <c r="Q41" s="435"/>
      <c r="R41" s="435"/>
      <c r="S41" s="435"/>
      <c r="T41" s="435"/>
      <c r="U41" s="435"/>
      <c r="V41" s="435"/>
      <c r="W41" s="437"/>
      <c r="X41" s="237"/>
    </row>
    <row r="42" spans="16:24">
      <c r="P42" s="435"/>
      <c r="Q42" s="435"/>
      <c r="R42" s="435"/>
      <c r="S42" s="435"/>
      <c r="T42" s="435"/>
      <c r="U42" s="435"/>
      <c r="V42" s="435"/>
      <c r="W42" s="437"/>
      <c r="X42" s="237"/>
    </row>
    <row r="43" spans="16:24">
      <c r="P43" s="435"/>
      <c r="Q43" s="435"/>
      <c r="R43" s="435"/>
      <c r="S43" s="435"/>
      <c r="T43" s="435"/>
      <c r="U43" s="435"/>
      <c r="V43" s="435"/>
      <c r="W43" s="437"/>
      <c r="X43" s="237"/>
    </row>
    <row r="44" spans="16:24">
      <c r="P44" s="435"/>
      <c r="Q44" s="435"/>
      <c r="R44" s="435"/>
      <c r="S44" s="435"/>
      <c r="T44" s="435"/>
      <c r="U44" s="435"/>
      <c r="V44" s="435"/>
      <c r="W44" s="437"/>
      <c r="X44" s="237"/>
    </row>
    <row r="45" spans="16:24">
      <c r="P45" s="435"/>
      <c r="Q45" s="435"/>
      <c r="R45" s="435"/>
      <c r="S45" s="435"/>
      <c r="T45" s="435"/>
      <c r="U45" s="435"/>
      <c r="V45" s="435"/>
      <c r="W45" s="437"/>
      <c r="X45" s="237"/>
    </row>
    <row r="46" spans="16:24">
      <c r="P46" s="435"/>
      <c r="Q46" s="435"/>
      <c r="R46" s="435"/>
      <c r="S46" s="435"/>
      <c r="T46" s="435"/>
      <c r="U46" s="435"/>
      <c r="V46" s="435"/>
      <c r="W46" s="437"/>
      <c r="X46" s="237"/>
    </row>
    <row r="47" spans="16:24">
      <c r="P47" s="435"/>
      <c r="Q47" s="435"/>
      <c r="R47" s="435"/>
      <c r="S47" s="435"/>
      <c r="T47" s="435"/>
      <c r="U47" s="435"/>
      <c r="V47" s="435"/>
      <c r="W47" s="437"/>
      <c r="X47" s="237"/>
    </row>
    <row r="48" spans="16:24">
      <c r="P48" s="355"/>
      <c r="Q48" s="356"/>
      <c r="R48" s="356"/>
      <c r="S48" s="356"/>
      <c r="T48" s="356"/>
      <c r="U48" s="355"/>
      <c r="V48" s="356"/>
      <c r="W48" s="356"/>
      <c r="X48" s="237"/>
    </row>
    <row r="49" spans="16:24">
      <c r="P49" s="237"/>
      <c r="Q49" s="237"/>
      <c r="R49" s="237"/>
      <c r="S49" s="237"/>
      <c r="T49" s="237"/>
      <c r="U49" s="237"/>
      <c r="V49" s="237"/>
      <c r="W49" s="237"/>
      <c r="X49" s="237"/>
    </row>
    <row r="50" spans="16:24">
      <c r="P50" s="237"/>
      <c r="Q50" s="237"/>
      <c r="R50" s="237"/>
      <c r="S50" s="237"/>
      <c r="T50" s="237"/>
      <c r="U50" s="237"/>
      <c r="V50" s="237"/>
      <c r="W50" s="237"/>
      <c r="X50" s="237"/>
    </row>
    <row r="51" spans="16:24">
      <c r="P51" s="237"/>
      <c r="Q51" s="237"/>
      <c r="R51" s="237"/>
      <c r="S51" s="237"/>
      <c r="T51" s="237"/>
      <c r="U51" s="237"/>
      <c r="V51" s="237"/>
      <c r="W51" s="237"/>
      <c r="X51" s="237"/>
    </row>
    <row r="52" spans="16:24">
      <c r="P52" s="237"/>
      <c r="Q52" s="237"/>
      <c r="R52" s="237"/>
      <c r="S52" s="237"/>
      <c r="T52" s="237"/>
      <c r="U52" s="237"/>
      <c r="V52" s="237"/>
      <c r="W52" s="237"/>
      <c r="X52" s="237"/>
    </row>
    <row r="53" spans="16:24">
      <c r="P53" s="237"/>
      <c r="Q53" s="237"/>
      <c r="R53" s="237"/>
      <c r="S53" s="237"/>
      <c r="T53" s="237"/>
      <c r="U53" s="237"/>
      <c r="V53" s="237"/>
      <c r="W53" s="237"/>
      <c r="X53" s="237"/>
    </row>
    <row r="54" spans="16:24">
      <c r="P54" s="237"/>
      <c r="Q54" s="310"/>
      <c r="R54" s="237"/>
      <c r="S54" s="237"/>
      <c r="T54" s="237"/>
      <c r="U54" s="237"/>
      <c r="V54" s="237"/>
      <c r="W54" s="237"/>
      <c r="X54" s="237"/>
    </row>
    <row r="55" spans="16:24" ht="13.5" customHeight="1">
      <c r="P55" s="361"/>
      <c r="Q55" s="361"/>
      <c r="R55" s="361"/>
      <c r="S55" s="361"/>
      <c r="T55" s="361"/>
      <c r="U55" s="361"/>
      <c r="V55" s="361"/>
      <c r="W55" s="361"/>
      <c r="X55" s="237"/>
    </row>
    <row r="56" spans="16:24">
      <c r="P56" s="362"/>
      <c r="Q56" s="362"/>
      <c r="R56" s="362"/>
      <c r="S56" s="362"/>
      <c r="T56" s="362"/>
      <c r="U56" s="362"/>
      <c r="V56" s="363"/>
      <c r="W56" s="363"/>
      <c r="X56" s="237"/>
    </row>
    <row r="57" spans="16:24">
      <c r="P57" s="362"/>
      <c r="Q57" s="362"/>
      <c r="R57" s="363"/>
      <c r="S57" s="362"/>
      <c r="T57" s="362"/>
      <c r="U57" s="362"/>
      <c r="V57" s="363"/>
      <c r="W57" s="363"/>
      <c r="X57" s="237"/>
    </row>
    <row r="58" spans="16:24">
      <c r="P58" s="362"/>
      <c r="Q58" s="362"/>
      <c r="R58" s="363"/>
      <c r="S58" s="362"/>
      <c r="T58" s="362"/>
      <c r="U58" s="362"/>
      <c r="V58" s="363"/>
      <c r="W58" s="363"/>
      <c r="X58" s="237"/>
    </row>
    <row r="59" spans="16:24">
      <c r="P59" s="362"/>
      <c r="Q59" s="362"/>
      <c r="R59" s="362"/>
      <c r="S59" s="362"/>
      <c r="T59" s="362"/>
      <c r="U59" s="362"/>
      <c r="V59" s="363"/>
      <c r="W59" s="363"/>
      <c r="X59" s="237"/>
    </row>
    <row r="60" spans="16:24">
      <c r="P60" s="362"/>
      <c r="Q60" s="362"/>
      <c r="R60" s="362"/>
      <c r="S60" s="362"/>
      <c r="T60" s="362"/>
      <c r="U60" s="362"/>
      <c r="V60" s="363"/>
      <c r="W60" s="363"/>
      <c r="X60" s="237"/>
    </row>
    <row r="61" spans="16:24">
      <c r="P61" s="362"/>
      <c r="Q61" s="362"/>
      <c r="R61" s="362"/>
      <c r="S61" s="362"/>
      <c r="T61" s="362"/>
      <c r="U61" s="362"/>
      <c r="V61" s="363"/>
      <c r="W61" s="363"/>
      <c r="X61" s="237"/>
    </row>
    <row r="62" spans="16:24">
      <c r="P62" s="362"/>
      <c r="Q62" s="362"/>
      <c r="R62" s="362"/>
      <c r="S62" s="362"/>
      <c r="T62" s="362"/>
      <c r="U62" s="362"/>
      <c r="V62" s="363"/>
      <c r="W62" s="363"/>
      <c r="X62" s="237"/>
    </row>
    <row r="63" spans="16:24">
      <c r="P63" s="362"/>
      <c r="Q63" s="362"/>
      <c r="R63" s="362"/>
      <c r="S63" s="362"/>
      <c r="T63" s="362"/>
      <c r="U63" s="362"/>
      <c r="V63" s="363"/>
      <c r="W63" s="363"/>
      <c r="X63" s="237"/>
    </row>
    <row r="64" spans="16:24">
      <c r="P64" s="362"/>
      <c r="Q64" s="362"/>
      <c r="R64" s="362"/>
      <c r="S64" s="362"/>
      <c r="T64" s="362"/>
      <c r="U64" s="362"/>
      <c r="V64" s="362"/>
      <c r="W64" s="362"/>
      <c r="X64" s="237"/>
    </row>
    <row r="65" spans="16:24">
      <c r="P65" s="362"/>
      <c r="Q65" s="362"/>
      <c r="R65" s="362"/>
      <c r="S65" s="362"/>
      <c r="T65" s="362"/>
      <c r="U65" s="362"/>
      <c r="V65" s="362"/>
      <c r="W65" s="362"/>
      <c r="X65" s="237"/>
    </row>
    <row r="66" spans="16:24">
      <c r="P66" s="362"/>
      <c r="Q66" s="362"/>
      <c r="R66" s="362"/>
      <c r="S66" s="362"/>
      <c r="T66" s="362"/>
      <c r="U66" s="362"/>
      <c r="V66" s="362"/>
      <c r="W66" s="362"/>
      <c r="X66" s="237"/>
    </row>
    <row r="67" spans="16:24">
      <c r="P67" s="362"/>
      <c r="Q67" s="362"/>
      <c r="R67" s="362"/>
      <c r="S67" s="362"/>
      <c r="T67" s="362"/>
      <c r="U67" s="362"/>
      <c r="V67" s="362"/>
      <c r="W67" s="362"/>
      <c r="X67" s="237"/>
    </row>
    <row r="68" spans="16:24">
      <c r="P68" s="362"/>
      <c r="Q68" s="362"/>
      <c r="R68" s="362"/>
      <c r="S68" s="362"/>
      <c r="T68" s="362"/>
      <c r="U68" s="362"/>
      <c r="V68" s="362"/>
      <c r="W68" s="362"/>
      <c r="X68" s="237"/>
    </row>
    <row r="69" spans="16:24">
      <c r="P69" s="362"/>
      <c r="Q69" s="362"/>
      <c r="R69" s="362"/>
      <c r="S69" s="362"/>
      <c r="T69" s="362"/>
      <c r="U69" s="362"/>
      <c r="V69" s="362"/>
      <c r="W69" s="362"/>
      <c r="X69" s="237"/>
    </row>
    <row r="70" spans="16:24">
      <c r="P70" s="362"/>
      <c r="Q70" s="362"/>
      <c r="R70" s="362"/>
      <c r="S70" s="362"/>
      <c r="T70" s="362"/>
      <c r="U70" s="362"/>
      <c r="V70" s="362"/>
      <c r="W70" s="362"/>
      <c r="X70" s="237"/>
    </row>
    <row r="71" spans="16:24">
      <c r="P71" s="362"/>
      <c r="Q71" s="363"/>
      <c r="R71" s="363"/>
      <c r="S71" s="362"/>
      <c r="T71" s="362"/>
      <c r="U71" s="362"/>
      <c r="V71" s="362"/>
      <c r="W71" s="362"/>
      <c r="X71" s="237"/>
    </row>
    <row r="72" spans="16:24">
      <c r="P72" s="362"/>
      <c r="Q72" s="363"/>
      <c r="R72" s="363"/>
      <c r="S72" s="363"/>
      <c r="T72" s="363"/>
      <c r="U72" s="362"/>
      <c r="V72" s="363"/>
      <c r="W72" s="363"/>
      <c r="X72" s="237"/>
    </row>
    <row r="73" spans="16:24">
      <c r="P73" s="237"/>
      <c r="Q73" s="237"/>
      <c r="R73" s="237"/>
      <c r="S73" s="237"/>
      <c r="T73" s="237"/>
      <c r="U73" s="237"/>
      <c r="V73" s="237"/>
      <c r="W73" s="237"/>
      <c r="X73" s="237"/>
    </row>
    <row r="74" spans="16:24">
      <c r="P74" s="237"/>
      <c r="Q74" s="237"/>
      <c r="R74" s="237"/>
      <c r="S74" s="237"/>
      <c r="T74" s="237"/>
      <c r="U74" s="237"/>
      <c r="V74" s="237"/>
      <c r="W74" s="237"/>
      <c r="X74" s="237"/>
    </row>
    <row r="75" spans="16:24">
      <c r="P75" s="237"/>
      <c r="Q75" s="237"/>
      <c r="R75" s="237"/>
      <c r="S75" s="237"/>
      <c r="T75" s="237"/>
      <c r="U75" s="237"/>
      <c r="V75" s="237"/>
      <c r="W75" s="237"/>
      <c r="X75" s="237"/>
    </row>
    <row r="76" spans="16:24">
      <c r="P76" s="237"/>
      <c r="Q76" s="237"/>
      <c r="R76" s="237"/>
      <c r="S76" s="237"/>
      <c r="T76" s="237"/>
      <c r="U76" s="237"/>
      <c r="V76" s="237"/>
      <c r="W76" s="237"/>
      <c r="X76" s="237"/>
    </row>
    <row r="77" spans="16:24">
      <c r="P77" s="237"/>
      <c r="Q77" s="237"/>
      <c r="R77" s="237"/>
      <c r="S77" s="237"/>
      <c r="T77" s="237"/>
      <c r="U77" s="237"/>
      <c r="V77" s="237"/>
      <c r="W77" s="237"/>
      <c r="X77" s="237"/>
    </row>
    <row r="78" spans="16:24">
      <c r="P78" s="237"/>
      <c r="Q78" s="237"/>
      <c r="R78" s="237"/>
      <c r="S78" s="237"/>
      <c r="T78" s="237"/>
      <c r="U78" s="237"/>
      <c r="V78" s="237"/>
      <c r="W78" s="237"/>
      <c r="X78" s="237"/>
    </row>
    <row r="79" spans="16:24">
      <c r="P79" s="237"/>
      <c r="Q79" s="237"/>
      <c r="R79" s="237"/>
      <c r="S79" s="237"/>
      <c r="T79" s="237"/>
      <c r="U79" s="237"/>
      <c r="V79" s="237"/>
      <c r="W79" s="237"/>
      <c r="X79" s="237"/>
    </row>
    <row r="80" spans="16:24">
      <c r="P80" s="237"/>
      <c r="Q80" s="237"/>
      <c r="R80" s="237"/>
      <c r="S80" s="237"/>
      <c r="T80" s="237"/>
      <c r="U80" s="237"/>
      <c r="V80" s="237"/>
      <c r="W80" s="237"/>
      <c r="X80" s="237"/>
    </row>
    <row r="81" spans="16:24">
      <c r="P81" s="237"/>
      <c r="Q81" s="237"/>
      <c r="R81" s="237"/>
      <c r="S81" s="237"/>
      <c r="T81" s="237"/>
      <c r="U81" s="237"/>
      <c r="V81" s="237"/>
      <c r="W81" s="237"/>
      <c r="X81" s="237"/>
    </row>
    <row r="82" spans="16:24">
      <c r="P82" s="37"/>
      <c r="Q82" s="237"/>
      <c r="R82" s="237"/>
      <c r="S82" s="237"/>
      <c r="T82" s="237"/>
      <c r="U82" s="237"/>
      <c r="V82" s="237"/>
    </row>
    <row r="83" spans="16:24">
      <c r="P83" s="37"/>
      <c r="Q83" s="237"/>
      <c r="R83" s="237"/>
      <c r="S83" s="237"/>
      <c r="T83" s="237"/>
      <c r="U83" s="237"/>
      <c r="V83" s="237"/>
    </row>
    <row r="84" spans="16:24">
      <c r="P84" s="37"/>
      <c r="Q84" s="237"/>
      <c r="R84" s="237"/>
      <c r="S84" s="237"/>
      <c r="T84" s="237"/>
      <c r="U84" s="237"/>
      <c r="V84" s="237"/>
    </row>
    <row r="85" spans="16:24">
      <c r="P85" s="37"/>
      <c r="Q85" s="237"/>
      <c r="R85" s="237"/>
      <c r="S85" s="237"/>
      <c r="T85" s="237"/>
      <c r="U85" s="237"/>
      <c r="V85" s="237"/>
    </row>
    <row r="86" spans="16:24">
      <c r="P86" s="37"/>
      <c r="Q86" s="237"/>
      <c r="R86" s="237"/>
      <c r="S86" s="237"/>
      <c r="T86" s="237"/>
      <c r="U86" s="237"/>
      <c r="V86" s="237"/>
    </row>
    <row r="87" spans="16:24">
      <c r="P87" s="37"/>
      <c r="Q87" s="237"/>
      <c r="R87" s="237"/>
      <c r="S87" s="237"/>
      <c r="T87" s="237"/>
      <c r="U87" s="237"/>
      <c r="V87" s="237"/>
    </row>
    <row r="88" spans="16:24">
      <c r="P88" s="37"/>
      <c r="Q88" s="237"/>
      <c r="R88" s="237"/>
      <c r="S88" s="237"/>
      <c r="T88" s="237"/>
      <c r="U88" s="237"/>
      <c r="V88" s="237"/>
    </row>
    <row r="89" spans="16:24">
      <c r="P89" s="37"/>
      <c r="Q89" s="237"/>
      <c r="R89" s="237"/>
      <c r="S89" s="237"/>
      <c r="T89" s="237"/>
      <c r="U89" s="237"/>
      <c r="V89" s="237"/>
    </row>
    <row r="90" spans="16:24">
      <c r="P90" s="37"/>
      <c r="Q90" s="237"/>
      <c r="R90" s="237"/>
      <c r="S90" s="237"/>
      <c r="T90" s="237"/>
      <c r="U90" s="237"/>
      <c r="V90" s="237"/>
    </row>
    <row r="91" spans="16:24">
      <c r="P91" s="37"/>
      <c r="Q91" s="237"/>
      <c r="R91" s="237"/>
      <c r="S91" s="237"/>
      <c r="T91" s="237"/>
      <c r="U91" s="237"/>
      <c r="V91" s="237"/>
    </row>
    <row r="92" spans="16:24">
      <c r="P92" s="37"/>
      <c r="Q92" s="237"/>
      <c r="R92" s="237"/>
      <c r="S92" s="237"/>
      <c r="T92" s="237"/>
      <c r="U92" s="237"/>
      <c r="V92" s="237"/>
    </row>
    <row r="93" spans="16:24">
      <c r="P93" s="37"/>
      <c r="Q93" s="237"/>
      <c r="R93" s="237"/>
      <c r="S93" s="237"/>
      <c r="T93" s="237"/>
      <c r="U93" s="237"/>
      <c r="V93" s="237"/>
    </row>
    <row r="94" spans="16:24">
      <c r="P94" s="37"/>
      <c r="Q94" s="237"/>
      <c r="R94" s="237"/>
      <c r="S94" s="237"/>
      <c r="T94" s="237"/>
      <c r="U94" s="237"/>
      <c r="V94" s="237"/>
    </row>
    <row r="95" spans="16:24">
      <c r="Q95" s="237"/>
      <c r="R95" s="237"/>
      <c r="S95" s="237"/>
      <c r="T95" s="237"/>
      <c r="U95" s="237"/>
      <c r="V95" s="237"/>
    </row>
    <row r="96" spans="16:24">
      <c r="Q96" s="237"/>
      <c r="R96" s="237"/>
      <c r="S96" s="237"/>
      <c r="T96" s="237"/>
      <c r="U96" s="237"/>
      <c r="V96" s="237"/>
    </row>
    <row r="97" spans="17:22">
      <c r="Q97" s="237"/>
      <c r="R97" s="237"/>
      <c r="S97" s="237"/>
      <c r="T97" s="237"/>
      <c r="U97" s="237"/>
      <c r="V97" s="237"/>
    </row>
    <row r="98" spans="17:22">
      <c r="Q98" s="237"/>
      <c r="R98" s="237"/>
      <c r="S98" s="237"/>
      <c r="T98" s="237"/>
      <c r="U98" s="237"/>
      <c r="V98" s="237"/>
    </row>
    <row r="99" spans="17:22">
      <c r="Q99" s="237"/>
      <c r="R99" s="237"/>
      <c r="S99" s="237"/>
      <c r="T99" s="237"/>
      <c r="U99" s="237"/>
      <c r="V99" s="237"/>
    </row>
    <row r="100" spans="17:22">
      <c r="Q100" s="237"/>
      <c r="R100" s="237"/>
      <c r="S100" s="237"/>
      <c r="T100" s="237"/>
      <c r="U100" s="237"/>
      <c r="V100" s="237"/>
    </row>
    <row r="101" spans="17:22">
      <c r="Q101" s="237"/>
      <c r="R101" s="237"/>
      <c r="S101" s="237"/>
      <c r="T101" s="237"/>
      <c r="U101" s="237"/>
      <c r="V101" s="237"/>
    </row>
  </sheetData>
  <mergeCells count="9">
    <mergeCell ref="A8:A9"/>
    <mergeCell ref="H8:J8"/>
    <mergeCell ref="A4:V5"/>
    <mergeCell ref="N8:P8"/>
    <mergeCell ref="Q8:S8"/>
    <mergeCell ref="K8:M8"/>
    <mergeCell ref="T8:V8"/>
    <mergeCell ref="B8:D8"/>
    <mergeCell ref="E8:G8"/>
  </mergeCells>
  <phoneticPr fontId="0" type="noConversion"/>
  <pageMargins left="0.75" right="0.75" top="1" bottom="1" header="0.5" footer="0.5"/>
  <pageSetup scale="36" orientation="portrait" r:id="rId1"/>
  <headerFooter alignWithMargins="0">
    <oddFooter>&amp;C&amp;14B-&amp;P-4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Z54"/>
  <sheetViews>
    <sheetView zoomScale="75" zoomScaleNormal="75" workbookViewId="0"/>
  </sheetViews>
  <sheetFormatPr defaultRowHeight="12.75"/>
  <cols>
    <col min="1" max="1" width="10.140625" style="179" customWidth="1"/>
    <col min="2" max="2" width="9.85546875" style="178" customWidth="1"/>
    <col min="3" max="3" width="11.7109375" style="178" customWidth="1"/>
    <col min="4" max="4" width="12" style="178" customWidth="1"/>
    <col min="5" max="5" width="9.85546875" style="178" customWidth="1"/>
    <col min="6" max="7" width="11.7109375" style="178" customWidth="1"/>
    <col min="8" max="9" width="9.28515625" style="178" customWidth="1"/>
    <col min="10" max="10" width="12.140625" style="178" customWidth="1"/>
    <col min="11" max="12" width="9.42578125" style="178" customWidth="1"/>
    <col min="13" max="13" width="12.140625" style="178" customWidth="1"/>
    <col min="14" max="15" width="10.28515625" style="178" customWidth="1"/>
    <col min="16" max="16" width="13" style="178" customWidth="1"/>
    <col min="17" max="17" width="9.28515625" style="179" customWidth="1"/>
    <col min="18" max="18" width="9.140625" style="179"/>
    <col min="19" max="19" width="11.7109375" style="179" customWidth="1"/>
    <col min="20" max="20" width="9.5703125" style="179" customWidth="1"/>
    <col min="21" max="21" width="12" style="179" bestFit="1" customWidth="1"/>
    <col min="22" max="22" width="12.5703125" style="179" customWidth="1"/>
    <col min="23" max="16384" width="9.140625" style="179"/>
  </cols>
  <sheetData>
    <row r="1" spans="1:22" ht="26.25">
      <c r="A1" s="227" t="s">
        <v>190</v>
      </c>
    </row>
    <row r="2" spans="1:22" ht="18" customHeight="1">
      <c r="A2" s="641" t="s">
        <v>119</v>
      </c>
      <c r="B2" s="641"/>
      <c r="C2" s="641"/>
      <c r="D2" s="641"/>
      <c r="E2" s="641"/>
      <c r="F2" s="641"/>
      <c r="G2" s="641"/>
      <c r="H2" s="641"/>
      <c r="I2" s="641"/>
      <c r="J2" s="641"/>
      <c r="K2" s="641"/>
      <c r="L2" s="641"/>
      <c r="M2" s="641"/>
      <c r="N2" s="641"/>
      <c r="O2" s="641"/>
      <c r="P2" s="641"/>
      <c r="Q2" s="641"/>
      <c r="R2" s="641"/>
      <c r="S2" s="641"/>
    </row>
    <row r="3" spans="1:22" ht="40.5" customHeight="1">
      <c r="A3" s="641"/>
      <c r="B3" s="641"/>
      <c r="C3" s="641"/>
      <c r="D3" s="641"/>
      <c r="E3" s="641"/>
      <c r="F3" s="641"/>
      <c r="G3" s="641"/>
      <c r="H3" s="641"/>
      <c r="I3" s="641"/>
      <c r="J3" s="641"/>
      <c r="K3" s="641"/>
      <c r="L3" s="641"/>
      <c r="M3" s="641"/>
      <c r="N3" s="641"/>
      <c r="O3" s="641"/>
      <c r="P3" s="641"/>
      <c r="Q3" s="641"/>
      <c r="R3" s="641"/>
      <c r="S3" s="641"/>
    </row>
    <row r="4" spans="1:22" ht="14.25">
      <c r="A4" s="244" t="s">
        <v>25</v>
      </c>
      <c r="B4" s="11"/>
      <c r="C4" s="11"/>
      <c r="D4" s="11"/>
      <c r="E4" s="11"/>
      <c r="F4" s="11"/>
      <c r="G4" s="11"/>
      <c r="H4" s="11"/>
      <c r="I4" s="11"/>
      <c r="J4" s="11"/>
      <c r="K4" s="11"/>
      <c r="L4" s="11"/>
      <c r="M4" s="11"/>
      <c r="N4" s="11"/>
      <c r="O4" s="11"/>
      <c r="P4" s="11"/>
    </row>
    <row r="5" spans="1:22" ht="15" customHeight="1">
      <c r="A5" s="630" t="s">
        <v>280</v>
      </c>
      <c r="B5" s="630"/>
      <c r="C5" s="630"/>
      <c r="D5" s="630"/>
      <c r="E5" s="630"/>
      <c r="F5" s="630"/>
      <c r="G5" s="630"/>
      <c r="H5" s="630"/>
      <c r="I5" s="630"/>
      <c r="J5" s="630"/>
      <c r="K5" s="630"/>
      <c r="L5" s="630"/>
      <c r="M5" s="630"/>
      <c r="N5" s="630"/>
      <c r="O5" s="630"/>
      <c r="P5" s="630"/>
      <c r="Q5" s="630"/>
      <c r="R5" s="630"/>
      <c r="S5" s="630"/>
      <c r="T5" s="630"/>
      <c r="U5" s="630"/>
      <c r="V5" s="630"/>
    </row>
    <row r="6" spans="1:22" ht="14.25" customHeight="1">
      <c r="A6" s="630"/>
      <c r="B6" s="630"/>
      <c r="C6" s="630"/>
      <c r="D6" s="630"/>
      <c r="E6" s="630"/>
      <c r="F6" s="630"/>
      <c r="G6" s="630"/>
      <c r="H6" s="630"/>
      <c r="I6" s="630"/>
      <c r="J6" s="630"/>
      <c r="K6" s="630"/>
      <c r="L6" s="630"/>
      <c r="M6" s="630"/>
      <c r="N6" s="630"/>
      <c r="O6" s="630"/>
      <c r="P6" s="630"/>
      <c r="Q6" s="630"/>
      <c r="R6" s="630"/>
      <c r="S6" s="630"/>
      <c r="T6" s="630"/>
      <c r="U6" s="630"/>
      <c r="V6" s="630"/>
    </row>
    <row r="7" spans="1:22" ht="9.75" customHeight="1">
      <c r="A7" s="630"/>
      <c r="B7" s="630"/>
      <c r="C7" s="630"/>
      <c r="D7" s="630"/>
      <c r="E7" s="630"/>
      <c r="F7" s="630"/>
      <c r="G7" s="630"/>
      <c r="H7" s="630"/>
      <c r="I7" s="630"/>
      <c r="J7" s="630"/>
      <c r="K7" s="630"/>
      <c r="L7" s="630"/>
      <c r="M7" s="630"/>
      <c r="N7" s="630"/>
      <c r="O7" s="630"/>
      <c r="P7" s="630"/>
      <c r="Q7" s="630"/>
      <c r="R7" s="630"/>
      <c r="S7" s="630"/>
      <c r="T7" s="630"/>
      <c r="U7" s="630"/>
      <c r="V7" s="630"/>
    </row>
    <row r="8" spans="1:22" ht="15" thickBot="1">
      <c r="A8" s="1"/>
      <c r="B8" s="11"/>
      <c r="C8" s="11"/>
      <c r="D8" s="11"/>
      <c r="E8" s="11"/>
      <c r="F8" s="11"/>
      <c r="G8" s="11"/>
      <c r="H8" s="11"/>
      <c r="I8" s="11"/>
      <c r="J8" s="11"/>
      <c r="K8" s="11"/>
      <c r="L8" s="11"/>
      <c r="M8" s="11"/>
      <c r="N8" s="11"/>
      <c r="O8" s="11"/>
      <c r="P8" s="11"/>
    </row>
    <row r="9" spans="1:22" ht="13.5" customHeight="1">
      <c r="A9" s="638" t="s">
        <v>8</v>
      </c>
      <c r="B9" s="609" t="s">
        <v>13</v>
      </c>
      <c r="C9" s="610"/>
      <c r="D9" s="611"/>
      <c r="E9" s="609" t="s">
        <v>112</v>
      </c>
      <c r="F9" s="610"/>
      <c r="G9" s="611"/>
      <c r="H9" s="609" t="s">
        <v>114</v>
      </c>
      <c r="I9" s="610"/>
      <c r="J9" s="611"/>
      <c r="K9" s="609" t="s">
        <v>111</v>
      </c>
      <c r="L9" s="610"/>
      <c r="M9" s="611"/>
      <c r="N9" s="609" t="s">
        <v>113</v>
      </c>
      <c r="O9" s="610"/>
      <c r="P9" s="611"/>
      <c r="Q9" s="609" t="s">
        <v>115</v>
      </c>
      <c r="R9" s="610"/>
      <c r="S9" s="611"/>
      <c r="T9" s="609" t="s">
        <v>7</v>
      </c>
      <c r="U9" s="610"/>
      <c r="V9" s="611"/>
    </row>
    <row r="10" spans="1:22" ht="42.75" customHeight="1" thickBot="1">
      <c r="A10" s="639"/>
      <c r="B10" s="233" t="s">
        <v>107</v>
      </c>
      <c r="C10" s="234" t="s">
        <v>1</v>
      </c>
      <c r="D10" s="235" t="s">
        <v>183</v>
      </c>
      <c r="E10" s="233" t="s">
        <v>107</v>
      </c>
      <c r="F10" s="234" t="s">
        <v>1</v>
      </c>
      <c r="G10" s="235" t="s">
        <v>183</v>
      </c>
      <c r="H10" s="233" t="s">
        <v>107</v>
      </c>
      <c r="I10" s="234" t="s">
        <v>1</v>
      </c>
      <c r="J10" s="235" t="s">
        <v>183</v>
      </c>
      <c r="K10" s="233" t="s">
        <v>107</v>
      </c>
      <c r="L10" s="234" t="s">
        <v>1</v>
      </c>
      <c r="M10" s="235" t="s">
        <v>183</v>
      </c>
      <c r="N10" s="233" t="s">
        <v>107</v>
      </c>
      <c r="O10" s="234" t="s">
        <v>1</v>
      </c>
      <c r="P10" s="235" t="s">
        <v>183</v>
      </c>
      <c r="Q10" s="233" t="s">
        <v>107</v>
      </c>
      <c r="R10" s="234" t="s">
        <v>1</v>
      </c>
      <c r="S10" s="235" t="s">
        <v>183</v>
      </c>
      <c r="T10" s="233" t="s">
        <v>107</v>
      </c>
      <c r="U10" s="234" t="s">
        <v>1</v>
      </c>
      <c r="V10" s="235" t="s">
        <v>183</v>
      </c>
    </row>
    <row r="11" spans="1:22" s="180" customFormat="1">
      <c r="A11" s="438">
        <v>2001</v>
      </c>
      <c r="B11" s="228">
        <v>10855</v>
      </c>
      <c r="C11" s="258">
        <v>91861</v>
      </c>
      <c r="D11" s="40">
        <f t="shared" ref="D11:D26" si="0">IF(C11=0, "NA", B11/C11)</f>
        <v>0.11816766636548699</v>
      </c>
      <c r="E11" s="228">
        <v>7031</v>
      </c>
      <c r="F11" s="258">
        <v>55493</v>
      </c>
      <c r="G11" s="40">
        <f t="shared" ref="G11:G26" si="1">IF(F11=0, "NA", E11/F11)</f>
        <v>0.12670066494873228</v>
      </c>
      <c r="H11" s="228"/>
      <c r="I11" s="258"/>
      <c r="J11" s="40"/>
      <c r="K11" s="228">
        <v>0</v>
      </c>
      <c r="L11" s="258">
        <v>188</v>
      </c>
      <c r="M11" s="40">
        <f t="shared" ref="M11:M26" si="2">IF(L11=0, "NA", K11/L11)</f>
        <v>0</v>
      </c>
      <c r="N11" s="228"/>
      <c r="O11" s="258"/>
      <c r="P11" s="40"/>
      <c r="Q11" s="228"/>
      <c r="R11" s="258"/>
      <c r="S11" s="40"/>
      <c r="T11" s="228">
        <f>SUM(Q11,N11,K11,H11,E11,B11)</f>
        <v>17886</v>
      </c>
      <c r="U11" s="258">
        <f>SUM(R11,O11,L11,I11,F11,C11)</f>
        <v>147542</v>
      </c>
      <c r="V11" s="40">
        <f t="shared" ref="V11:V26" si="3">IF(U11=0, "NA", T11/U11)</f>
        <v>0.12122649821745672</v>
      </c>
    </row>
    <row r="12" spans="1:22" s="180" customFormat="1">
      <c r="A12" s="438">
        <v>2002</v>
      </c>
      <c r="B12" s="229">
        <v>9915</v>
      </c>
      <c r="C12" s="257">
        <v>105511</v>
      </c>
      <c r="D12" s="34">
        <f t="shared" si="0"/>
        <v>9.3971244704343621E-2</v>
      </c>
      <c r="E12" s="229">
        <v>7296</v>
      </c>
      <c r="F12" s="257">
        <v>76550</v>
      </c>
      <c r="G12" s="34">
        <f t="shared" si="1"/>
        <v>9.5310254735467018E-2</v>
      </c>
      <c r="H12" s="229"/>
      <c r="I12" s="257"/>
      <c r="J12" s="34"/>
      <c r="K12" s="229">
        <v>0</v>
      </c>
      <c r="L12" s="257">
        <v>351</v>
      </c>
      <c r="M12" s="34">
        <f t="shared" si="2"/>
        <v>0</v>
      </c>
      <c r="N12" s="229"/>
      <c r="O12" s="257"/>
      <c r="P12" s="34"/>
      <c r="Q12" s="229"/>
      <c r="R12" s="257"/>
      <c r="S12" s="34"/>
      <c r="T12" s="229">
        <f t="shared" ref="T12:U26" si="4">SUM(Q12,N12,K12,H12,E12,B12)</f>
        <v>17211</v>
      </c>
      <c r="U12" s="257">
        <f t="shared" si="4"/>
        <v>182412</v>
      </c>
      <c r="V12" s="34">
        <f t="shared" si="3"/>
        <v>9.435234524044471E-2</v>
      </c>
    </row>
    <row r="13" spans="1:22" s="180" customFormat="1">
      <c r="A13" s="438">
        <v>2003</v>
      </c>
      <c r="B13" s="229">
        <v>9392</v>
      </c>
      <c r="C13" s="257">
        <v>120986</v>
      </c>
      <c r="D13" s="34">
        <f t="shared" si="0"/>
        <v>7.7628816557287622E-2</v>
      </c>
      <c r="E13" s="229">
        <v>7410</v>
      </c>
      <c r="F13" s="257">
        <v>91516</v>
      </c>
      <c r="G13" s="34">
        <f t="shared" si="1"/>
        <v>8.0969447965383107E-2</v>
      </c>
      <c r="H13" s="229"/>
      <c r="I13" s="257"/>
      <c r="J13" s="34"/>
      <c r="K13" s="229">
        <v>0</v>
      </c>
      <c r="L13" s="257">
        <v>434</v>
      </c>
      <c r="M13" s="34">
        <f t="shared" si="2"/>
        <v>0</v>
      </c>
      <c r="N13" s="229"/>
      <c r="O13" s="257"/>
      <c r="P13" s="34"/>
      <c r="Q13" s="229"/>
      <c r="R13" s="257"/>
      <c r="S13" s="34"/>
      <c r="T13" s="229">
        <f t="shared" si="4"/>
        <v>16802</v>
      </c>
      <c r="U13" s="257">
        <f t="shared" si="4"/>
        <v>212936</v>
      </c>
      <c r="V13" s="34">
        <f t="shared" si="3"/>
        <v>7.890633805462674E-2</v>
      </c>
    </row>
    <row r="14" spans="1:22" s="180" customFormat="1">
      <c r="A14" s="438">
        <v>2004</v>
      </c>
      <c r="B14" s="229">
        <v>8211</v>
      </c>
      <c r="C14" s="257">
        <v>125799</v>
      </c>
      <c r="D14" s="34">
        <f t="shared" si="0"/>
        <v>6.5270789115970715E-2</v>
      </c>
      <c r="E14" s="229">
        <v>7597</v>
      </c>
      <c r="F14" s="257">
        <v>119337</v>
      </c>
      <c r="G14" s="34">
        <f t="shared" si="1"/>
        <v>6.3660055137970614E-2</v>
      </c>
      <c r="H14" s="229"/>
      <c r="I14" s="257"/>
      <c r="J14" s="34"/>
      <c r="K14" s="229">
        <v>10</v>
      </c>
      <c r="L14" s="257">
        <v>167</v>
      </c>
      <c r="M14" s="34">
        <f t="shared" si="2"/>
        <v>5.9880239520958084E-2</v>
      </c>
      <c r="N14" s="229">
        <v>0</v>
      </c>
      <c r="O14" s="257">
        <v>5</v>
      </c>
      <c r="P14" s="34">
        <f t="shared" ref="P14:P26" si="5">IF(O14=0, "NA", N14/O14)</f>
        <v>0</v>
      </c>
      <c r="Q14" s="229"/>
      <c r="R14" s="257"/>
      <c r="S14" s="34"/>
      <c r="T14" s="229">
        <f t="shared" si="4"/>
        <v>15818</v>
      </c>
      <c r="U14" s="257">
        <f t="shared" si="4"/>
        <v>245308</v>
      </c>
      <c r="V14" s="34">
        <f t="shared" si="3"/>
        <v>6.4482201966507405E-2</v>
      </c>
    </row>
    <row r="15" spans="1:22" s="180" customFormat="1">
      <c r="A15" s="438">
        <v>2005</v>
      </c>
      <c r="B15" s="229">
        <v>7267</v>
      </c>
      <c r="C15" s="257">
        <v>139929</v>
      </c>
      <c r="D15" s="34">
        <f t="shared" si="0"/>
        <v>5.1933480550850786E-2</v>
      </c>
      <c r="E15" s="229">
        <v>6859</v>
      </c>
      <c r="F15" s="257">
        <v>123236</v>
      </c>
      <c r="G15" s="34">
        <f t="shared" si="1"/>
        <v>5.5657437761693011E-2</v>
      </c>
      <c r="H15" s="229"/>
      <c r="I15" s="257"/>
      <c r="J15" s="34"/>
      <c r="K15" s="229">
        <v>11</v>
      </c>
      <c r="L15" s="257">
        <v>313</v>
      </c>
      <c r="M15" s="34">
        <f t="shared" si="2"/>
        <v>3.5143769968051117E-2</v>
      </c>
      <c r="N15" s="229">
        <v>0</v>
      </c>
      <c r="O15" s="257">
        <v>36</v>
      </c>
      <c r="P15" s="34">
        <f t="shared" si="5"/>
        <v>0</v>
      </c>
      <c r="Q15" s="229"/>
      <c r="R15" s="257"/>
      <c r="S15" s="34"/>
      <c r="T15" s="229">
        <f t="shared" si="4"/>
        <v>14137</v>
      </c>
      <c r="U15" s="257">
        <f t="shared" si="4"/>
        <v>263514</v>
      </c>
      <c r="V15" s="34">
        <f t="shared" si="3"/>
        <v>5.3648003521634527E-2</v>
      </c>
    </row>
    <row r="16" spans="1:22" s="180" customFormat="1">
      <c r="A16" s="438">
        <v>2006</v>
      </c>
      <c r="B16" s="229">
        <v>6060</v>
      </c>
      <c r="C16" s="257">
        <v>136214</v>
      </c>
      <c r="D16" s="34">
        <f t="shared" si="0"/>
        <v>4.4488819064119695E-2</v>
      </c>
      <c r="E16" s="229">
        <v>5396</v>
      </c>
      <c r="F16" s="257">
        <v>119772</v>
      </c>
      <c r="G16" s="34">
        <f t="shared" si="1"/>
        <v>4.5052265972013492E-2</v>
      </c>
      <c r="H16" s="229"/>
      <c r="I16" s="257"/>
      <c r="J16" s="34"/>
      <c r="K16" s="229">
        <v>5</v>
      </c>
      <c r="L16" s="257">
        <v>277</v>
      </c>
      <c r="M16" s="34">
        <f t="shared" si="2"/>
        <v>1.8050541516245487E-2</v>
      </c>
      <c r="N16" s="229">
        <v>0</v>
      </c>
      <c r="O16" s="257">
        <v>41</v>
      </c>
      <c r="P16" s="34">
        <f t="shared" si="5"/>
        <v>0</v>
      </c>
      <c r="Q16" s="229"/>
      <c r="R16" s="257"/>
      <c r="S16" s="34"/>
      <c r="T16" s="229">
        <f t="shared" si="4"/>
        <v>11461</v>
      </c>
      <c r="U16" s="257">
        <f t="shared" si="4"/>
        <v>256304</v>
      </c>
      <c r="V16" s="34">
        <f t="shared" si="3"/>
        <v>4.4716430488794555E-2</v>
      </c>
    </row>
    <row r="17" spans="1:24" s="180" customFormat="1">
      <c r="A17" s="438">
        <v>2007</v>
      </c>
      <c r="B17" s="229">
        <v>4916</v>
      </c>
      <c r="C17" s="257">
        <v>155900</v>
      </c>
      <c r="D17" s="34">
        <f t="shared" si="0"/>
        <v>3.1533033996151379E-2</v>
      </c>
      <c r="E17" s="229">
        <v>4228</v>
      </c>
      <c r="F17" s="257">
        <v>118233</v>
      </c>
      <c r="G17" s="34">
        <f t="shared" si="1"/>
        <v>3.5759897828863345E-2</v>
      </c>
      <c r="H17" s="229"/>
      <c r="I17" s="257"/>
      <c r="J17" s="34"/>
      <c r="K17" s="229">
        <v>1</v>
      </c>
      <c r="L17" s="257">
        <v>35</v>
      </c>
      <c r="M17" s="34">
        <f t="shared" si="2"/>
        <v>2.8571428571428571E-2</v>
      </c>
      <c r="N17" s="229">
        <v>0</v>
      </c>
      <c r="O17" s="257">
        <v>51</v>
      </c>
      <c r="P17" s="34">
        <f t="shared" si="5"/>
        <v>0</v>
      </c>
      <c r="Q17" s="229">
        <v>62</v>
      </c>
      <c r="R17" s="257">
        <v>2604</v>
      </c>
      <c r="S17" s="34">
        <f t="shared" ref="S17:S26" si="6">IF(R17=0, "NA", Q17/R17)</f>
        <v>2.3809523809523808E-2</v>
      </c>
      <c r="T17" s="229">
        <f t="shared" si="4"/>
        <v>9207</v>
      </c>
      <c r="U17" s="257">
        <f t="shared" si="4"/>
        <v>276823</v>
      </c>
      <c r="V17" s="34">
        <f t="shared" si="3"/>
        <v>3.3259519620840755E-2</v>
      </c>
    </row>
    <row r="18" spans="1:24" s="180" customFormat="1">
      <c r="A18" s="438">
        <v>2008</v>
      </c>
      <c r="B18" s="229">
        <v>3964</v>
      </c>
      <c r="C18" s="257">
        <v>144994</v>
      </c>
      <c r="D18" s="34">
        <f t="shared" si="0"/>
        <v>2.7339062306026455E-2</v>
      </c>
      <c r="E18" s="229">
        <v>3497</v>
      </c>
      <c r="F18" s="257">
        <v>123504</v>
      </c>
      <c r="G18" s="34">
        <f t="shared" si="1"/>
        <v>2.8314872392796994E-2</v>
      </c>
      <c r="H18" s="229">
        <v>574</v>
      </c>
      <c r="I18" s="257">
        <v>10234</v>
      </c>
      <c r="J18" s="34">
        <f t="shared" ref="J18:J26" si="7">IF(I18=0, "NA", H18/I18)</f>
        <v>5.6087551299589603E-2</v>
      </c>
      <c r="K18" s="229">
        <v>1</v>
      </c>
      <c r="L18" s="257">
        <v>29</v>
      </c>
      <c r="M18" s="34">
        <f t="shared" si="2"/>
        <v>3.4482758620689655E-2</v>
      </c>
      <c r="N18" s="229">
        <v>0</v>
      </c>
      <c r="O18" s="257">
        <v>69</v>
      </c>
      <c r="P18" s="34">
        <f t="shared" si="5"/>
        <v>0</v>
      </c>
      <c r="Q18" s="229">
        <v>199</v>
      </c>
      <c r="R18" s="257">
        <v>3055</v>
      </c>
      <c r="S18" s="34">
        <f t="shared" si="6"/>
        <v>6.513911620294599E-2</v>
      </c>
      <c r="T18" s="229">
        <f t="shared" si="4"/>
        <v>8235</v>
      </c>
      <c r="U18" s="257">
        <f t="shared" si="4"/>
        <v>281885</v>
      </c>
      <c r="V18" s="34">
        <f t="shared" si="3"/>
        <v>2.9214041187008887E-2</v>
      </c>
    </row>
    <row r="19" spans="1:24" s="180" customFormat="1">
      <c r="A19" s="438">
        <v>2009</v>
      </c>
      <c r="B19" s="229">
        <v>3224</v>
      </c>
      <c r="C19" s="257">
        <v>128052</v>
      </c>
      <c r="D19" s="34">
        <f t="shared" si="0"/>
        <v>2.5177271733358323E-2</v>
      </c>
      <c r="E19" s="229">
        <v>1901</v>
      </c>
      <c r="F19" s="257">
        <v>81707</v>
      </c>
      <c r="G19" s="34">
        <f t="shared" si="1"/>
        <v>2.3266060435458407E-2</v>
      </c>
      <c r="H19" s="229">
        <v>431</v>
      </c>
      <c r="I19" s="257">
        <v>6705</v>
      </c>
      <c r="J19" s="34">
        <f t="shared" si="7"/>
        <v>6.4280387770320663E-2</v>
      </c>
      <c r="K19" s="229">
        <v>52</v>
      </c>
      <c r="L19" s="257">
        <v>944</v>
      </c>
      <c r="M19" s="34">
        <f t="shared" si="2"/>
        <v>5.5084745762711863E-2</v>
      </c>
      <c r="N19" s="229">
        <v>17</v>
      </c>
      <c r="O19" s="257">
        <v>198</v>
      </c>
      <c r="P19" s="34">
        <f t="shared" si="5"/>
        <v>8.5858585858585856E-2</v>
      </c>
      <c r="Q19" s="229">
        <v>39</v>
      </c>
      <c r="R19" s="257">
        <v>1069</v>
      </c>
      <c r="S19" s="34">
        <f t="shared" si="6"/>
        <v>3.6482694106641719E-2</v>
      </c>
      <c r="T19" s="229">
        <f t="shared" si="4"/>
        <v>5664</v>
      </c>
      <c r="U19" s="257">
        <f t="shared" si="4"/>
        <v>218675</v>
      </c>
      <c r="V19" s="34">
        <f t="shared" si="3"/>
        <v>2.5901451926374757E-2</v>
      </c>
    </row>
    <row r="20" spans="1:24" s="180" customFormat="1">
      <c r="A20" s="438">
        <v>2010</v>
      </c>
      <c r="B20" s="229">
        <v>2881</v>
      </c>
      <c r="C20" s="257">
        <v>146319</v>
      </c>
      <c r="D20" s="34">
        <f t="shared" si="0"/>
        <v>1.9689855726187304E-2</v>
      </c>
      <c r="E20" s="229">
        <v>2250</v>
      </c>
      <c r="F20" s="257">
        <v>115392</v>
      </c>
      <c r="G20" s="34">
        <f t="shared" si="1"/>
        <v>1.9498752079866889E-2</v>
      </c>
      <c r="H20" s="229">
        <v>371</v>
      </c>
      <c r="I20" s="257">
        <v>6562</v>
      </c>
      <c r="J20" s="34">
        <f t="shared" si="7"/>
        <v>5.6537640963121E-2</v>
      </c>
      <c r="K20" s="229">
        <v>217</v>
      </c>
      <c r="L20" s="257">
        <v>2044</v>
      </c>
      <c r="M20" s="34">
        <f t="shared" si="2"/>
        <v>0.10616438356164383</v>
      </c>
      <c r="N20" s="229">
        <v>30</v>
      </c>
      <c r="O20" s="257">
        <v>305</v>
      </c>
      <c r="P20" s="34">
        <f t="shared" si="5"/>
        <v>9.8360655737704916E-2</v>
      </c>
      <c r="Q20" s="229">
        <v>72</v>
      </c>
      <c r="R20" s="257">
        <v>1088</v>
      </c>
      <c r="S20" s="34">
        <f t="shared" si="6"/>
        <v>6.6176470588235295E-2</v>
      </c>
      <c r="T20" s="229">
        <f t="shared" si="4"/>
        <v>5821</v>
      </c>
      <c r="U20" s="257">
        <f t="shared" si="4"/>
        <v>271710</v>
      </c>
      <c r="V20" s="34">
        <f t="shared" si="3"/>
        <v>2.1423576607412315E-2</v>
      </c>
    </row>
    <row r="21" spans="1:24" s="180" customFormat="1">
      <c r="A21" s="438">
        <v>2011</v>
      </c>
      <c r="B21" s="229">
        <v>2357</v>
      </c>
      <c r="C21" s="257">
        <v>136695</v>
      </c>
      <c r="D21" s="34">
        <f t="shared" si="0"/>
        <v>1.724276674348001E-2</v>
      </c>
      <c r="E21" s="229">
        <v>2191</v>
      </c>
      <c r="F21" s="257">
        <v>143613</v>
      </c>
      <c r="G21" s="34">
        <f t="shared" si="1"/>
        <v>1.5256279027664627E-2</v>
      </c>
      <c r="H21" s="229">
        <v>498</v>
      </c>
      <c r="I21" s="257">
        <v>10324</v>
      </c>
      <c r="J21" s="34">
        <f t="shared" si="7"/>
        <v>4.8237117396357998E-2</v>
      </c>
      <c r="K21" s="229">
        <v>128</v>
      </c>
      <c r="L21" s="257">
        <v>1888</v>
      </c>
      <c r="M21" s="34">
        <f t="shared" si="2"/>
        <v>6.7796610169491525E-2</v>
      </c>
      <c r="N21" s="229">
        <v>42</v>
      </c>
      <c r="O21" s="257">
        <v>538</v>
      </c>
      <c r="P21" s="34">
        <f t="shared" si="5"/>
        <v>7.8066914498141265E-2</v>
      </c>
      <c r="Q21" s="229">
        <v>401</v>
      </c>
      <c r="R21" s="257">
        <v>3121</v>
      </c>
      <c r="S21" s="34">
        <f t="shared" si="6"/>
        <v>0.12848446010893944</v>
      </c>
      <c r="T21" s="229">
        <f t="shared" si="4"/>
        <v>5617</v>
      </c>
      <c r="U21" s="257">
        <f t="shared" si="4"/>
        <v>296179</v>
      </c>
      <c r="V21" s="34">
        <f t="shared" si="3"/>
        <v>1.8964882722947947E-2</v>
      </c>
    </row>
    <row r="22" spans="1:24" s="180" customFormat="1">
      <c r="A22" s="438">
        <v>2012</v>
      </c>
      <c r="B22" s="229">
        <v>3153</v>
      </c>
      <c r="C22" s="257">
        <v>165154</v>
      </c>
      <c r="D22" s="34">
        <f t="shared" si="0"/>
        <v>1.909127238819526E-2</v>
      </c>
      <c r="E22" s="229">
        <v>2120</v>
      </c>
      <c r="F22" s="257">
        <v>135515</v>
      </c>
      <c r="G22" s="34">
        <f t="shared" si="1"/>
        <v>1.5644024646718074E-2</v>
      </c>
      <c r="H22" s="229">
        <v>311</v>
      </c>
      <c r="I22" s="257">
        <v>10381</v>
      </c>
      <c r="J22" s="34">
        <f t="shared" si="7"/>
        <v>2.9958578171659762E-2</v>
      </c>
      <c r="K22" s="229">
        <v>153</v>
      </c>
      <c r="L22" s="257">
        <v>2471</v>
      </c>
      <c r="M22" s="34">
        <f t="shared" si="2"/>
        <v>6.1918251719951439E-2</v>
      </c>
      <c r="N22" s="229">
        <v>85</v>
      </c>
      <c r="O22" s="257">
        <v>834</v>
      </c>
      <c r="P22" s="34">
        <f t="shared" si="5"/>
        <v>0.10191846522781775</v>
      </c>
      <c r="Q22" s="229">
        <v>276</v>
      </c>
      <c r="R22" s="257">
        <v>2517</v>
      </c>
      <c r="S22" s="34">
        <f t="shared" si="6"/>
        <v>0.10965435041716329</v>
      </c>
      <c r="T22" s="229">
        <f t="shared" si="4"/>
        <v>6098</v>
      </c>
      <c r="U22" s="257">
        <f t="shared" si="4"/>
        <v>316872</v>
      </c>
      <c r="V22" s="34">
        <f t="shared" si="3"/>
        <v>1.9244363654724938E-2</v>
      </c>
    </row>
    <row r="23" spans="1:24" s="180" customFormat="1">
      <c r="A23" s="438">
        <v>2013</v>
      </c>
      <c r="B23" s="229">
        <v>2527</v>
      </c>
      <c r="C23" s="257">
        <v>172165</v>
      </c>
      <c r="D23" s="34">
        <f t="shared" si="0"/>
        <v>1.4677780036592803E-2</v>
      </c>
      <c r="E23" s="229">
        <v>1448</v>
      </c>
      <c r="F23" s="257">
        <v>144951</v>
      </c>
      <c r="G23" s="34">
        <f t="shared" si="1"/>
        <v>9.9895826865630446E-3</v>
      </c>
      <c r="H23" s="229">
        <v>221</v>
      </c>
      <c r="I23" s="257">
        <v>9456</v>
      </c>
      <c r="J23" s="34">
        <f t="shared" si="7"/>
        <v>2.3371404399323181E-2</v>
      </c>
      <c r="K23" s="229">
        <v>111</v>
      </c>
      <c r="L23" s="257">
        <v>2475</v>
      </c>
      <c r="M23" s="34">
        <f t="shared" si="2"/>
        <v>4.4848484848484846E-2</v>
      </c>
      <c r="N23" s="229">
        <v>27</v>
      </c>
      <c r="O23" s="257">
        <v>572</v>
      </c>
      <c r="P23" s="34">
        <f t="shared" si="5"/>
        <v>4.72027972027972E-2</v>
      </c>
      <c r="Q23" s="229">
        <v>176</v>
      </c>
      <c r="R23" s="257">
        <v>1955</v>
      </c>
      <c r="S23" s="34">
        <f t="shared" si="6"/>
        <v>9.0025575447570338E-2</v>
      </c>
      <c r="T23" s="229">
        <f t="shared" si="4"/>
        <v>4510</v>
      </c>
      <c r="U23" s="257">
        <f t="shared" si="4"/>
        <v>331574</v>
      </c>
      <c r="V23" s="34">
        <f t="shared" si="3"/>
        <v>1.3601790248933873E-2</v>
      </c>
    </row>
    <row r="24" spans="1:24" s="180" customFormat="1">
      <c r="A24" s="438">
        <v>2014</v>
      </c>
      <c r="B24" s="229">
        <v>1668</v>
      </c>
      <c r="C24" s="257">
        <v>146519</v>
      </c>
      <c r="D24" s="34">
        <f t="shared" si="0"/>
        <v>1.1384189081279561E-2</v>
      </c>
      <c r="E24" s="229">
        <v>1236</v>
      </c>
      <c r="F24" s="257">
        <v>164582</v>
      </c>
      <c r="G24" s="34">
        <f t="shared" si="1"/>
        <v>7.5099342576952525E-3</v>
      </c>
      <c r="H24" s="229">
        <v>205</v>
      </c>
      <c r="I24" s="257">
        <v>9590</v>
      </c>
      <c r="J24" s="34">
        <f t="shared" si="7"/>
        <v>2.1376433785192911E-2</v>
      </c>
      <c r="K24" s="229">
        <v>99</v>
      </c>
      <c r="L24" s="257">
        <v>2882</v>
      </c>
      <c r="M24" s="34">
        <f t="shared" si="2"/>
        <v>3.4351145038167941E-2</v>
      </c>
      <c r="N24" s="229">
        <v>92</v>
      </c>
      <c r="O24" s="257">
        <v>1340</v>
      </c>
      <c r="P24" s="34">
        <f t="shared" si="5"/>
        <v>6.8656716417910449E-2</v>
      </c>
      <c r="Q24" s="229">
        <v>143</v>
      </c>
      <c r="R24" s="257">
        <v>1696</v>
      </c>
      <c r="S24" s="34">
        <f t="shared" si="6"/>
        <v>8.4316037735849059E-2</v>
      </c>
      <c r="T24" s="229">
        <f t="shared" si="4"/>
        <v>3443</v>
      </c>
      <c r="U24" s="257">
        <f t="shared" si="4"/>
        <v>326609</v>
      </c>
      <c r="V24" s="34">
        <f t="shared" si="3"/>
        <v>1.0541656843504006E-2</v>
      </c>
    </row>
    <row r="25" spans="1:24" s="180" customFormat="1">
      <c r="A25" s="438">
        <v>2015</v>
      </c>
      <c r="B25" s="229">
        <v>700</v>
      </c>
      <c r="C25" s="257">
        <v>31807</v>
      </c>
      <c r="D25" s="34">
        <f t="shared" si="0"/>
        <v>2.2007734146571509E-2</v>
      </c>
      <c r="E25" s="229">
        <v>466</v>
      </c>
      <c r="F25" s="257">
        <v>40411</v>
      </c>
      <c r="G25" s="34">
        <f t="shared" si="1"/>
        <v>1.1531513696765732E-2</v>
      </c>
      <c r="H25" s="229">
        <v>118</v>
      </c>
      <c r="I25" s="257">
        <v>3155</v>
      </c>
      <c r="J25" s="34">
        <f t="shared" si="7"/>
        <v>3.7400950871632331E-2</v>
      </c>
      <c r="K25" s="229">
        <v>13</v>
      </c>
      <c r="L25" s="257">
        <v>258</v>
      </c>
      <c r="M25" s="34">
        <f t="shared" si="2"/>
        <v>5.0387596899224806E-2</v>
      </c>
      <c r="N25" s="229">
        <v>17</v>
      </c>
      <c r="O25" s="257">
        <v>354</v>
      </c>
      <c r="P25" s="34">
        <f t="shared" si="5"/>
        <v>4.8022598870056499E-2</v>
      </c>
      <c r="Q25" s="229">
        <v>52</v>
      </c>
      <c r="R25" s="257">
        <v>950</v>
      </c>
      <c r="S25" s="34">
        <f t="shared" si="6"/>
        <v>5.473684210526316E-2</v>
      </c>
      <c r="T25" s="229">
        <f t="shared" si="4"/>
        <v>1366</v>
      </c>
      <c r="U25" s="257">
        <f t="shared" si="4"/>
        <v>76935</v>
      </c>
      <c r="V25" s="34">
        <f t="shared" si="3"/>
        <v>1.775524793656983E-2</v>
      </c>
    </row>
    <row r="26" spans="1:24" s="180" customFormat="1" ht="13.5" thickBot="1">
      <c r="A26" s="438">
        <v>2016</v>
      </c>
      <c r="B26" s="245">
        <v>30</v>
      </c>
      <c r="C26" s="259">
        <v>288</v>
      </c>
      <c r="D26" s="41">
        <f t="shared" si="0"/>
        <v>0.10416666666666667</v>
      </c>
      <c r="E26" s="245">
        <v>37</v>
      </c>
      <c r="F26" s="259">
        <v>327</v>
      </c>
      <c r="G26" s="41">
        <f t="shared" si="1"/>
        <v>0.11314984709480122</v>
      </c>
      <c r="H26" s="245">
        <v>8</v>
      </c>
      <c r="I26" s="259">
        <v>21</v>
      </c>
      <c r="J26" s="41">
        <f t="shared" si="7"/>
        <v>0.38095238095238093</v>
      </c>
      <c r="K26" s="245">
        <v>1</v>
      </c>
      <c r="L26" s="259">
        <v>3</v>
      </c>
      <c r="M26" s="41">
        <f t="shared" si="2"/>
        <v>0.33333333333333331</v>
      </c>
      <c r="N26" s="245">
        <v>0</v>
      </c>
      <c r="O26" s="259">
        <v>3</v>
      </c>
      <c r="P26" s="41">
        <f t="shared" si="5"/>
        <v>0</v>
      </c>
      <c r="Q26" s="245">
        <v>1</v>
      </c>
      <c r="R26" s="259">
        <v>3</v>
      </c>
      <c r="S26" s="41">
        <f t="shared" si="6"/>
        <v>0.33333333333333331</v>
      </c>
      <c r="T26" s="245">
        <f t="shared" si="4"/>
        <v>77</v>
      </c>
      <c r="U26" s="259">
        <f t="shared" si="4"/>
        <v>645</v>
      </c>
      <c r="V26" s="41">
        <f t="shared" si="3"/>
        <v>0.11937984496124031</v>
      </c>
    </row>
    <row r="27" spans="1:24" s="180" customFormat="1" ht="13.5" thickBot="1">
      <c r="A27" s="35" t="s">
        <v>7</v>
      </c>
      <c r="B27" s="115">
        <f>SUM(B11:B26)</f>
        <v>77120</v>
      </c>
      <c r="C27" s="169">
        <f>SUM(C11:C26)</f>
        <v>1948193</v>
      </c>
      <c r="D27" s="42">
        <f>B27/C27</f>
        <v>3.9585400419773605E-2</v>
      </c>
      <c r="E27" s="115">
        <f>SUM(E11:E26)</f>
        <v>60963</v>
      </c>
      <c r="F27" s="169">
        <f>SUM(F11:F26)</f>
        <v>1654139</v>
      </c>
      <c r="G27" s="42">
        <f>E27/F27</f>
        <v>3.6854822962278259E-2</v>
      </c>
      <c r="H27" s="115">
        <f>SUM(H11:H26)</f>
        <v>2737</v>
      </c>
      <c r="I27" s="169">
        <f>SUM(I11:I26)</f>
        <v>66428</v>
      </c>
      <c r="J27" s="42">
        <f>H27/I27</f>
        <v>4.1202504967784666E-2</v>
      </c>
      <c r="K27" s="115">
        <f>SUM(K11:K26)</f>
        <v>802</v>
      </c>
      <c r="L27" s="169">
        <f>SUM(L11:L26)</f>
        <v>14759</v>
      </c>
      <c r="M27" s="42">
        <f>K27/L27</f>
        <v>5.4339724913612032E-2</v>
      </c>
      <c r="N27" s="115">
        <f>SUM(N11:N26)</f>
        <v>310</v>
      </c>
      <c r="O27" s="169">
        <f>SUM(O11:O26)</f>
        <v>4346</v>
      </c>
      <c r="P27" s="42">
        <f>N27/O27</f>
        <v>7.1329958582604699E-2</v>
      </c>
      <c r="Q27" s="115">
        <f>SUM(Q11:Q26)</f>
        <v>1421</v>
      </c>
      <c r="R27" s="169">
        <f>SUM(R11:R26)</f>
        <v>18058</v>
      </c>
      <c r="S27" s="42">
        <f>Q27/R27</f>
        <v>7.8690884926348431E-2</v>
      </c>
      <c r="T27" s="115">
        <f>SUM(T11:T26)</f>
        <v>143353</v>
      </c>
      <c r="U27" s="169">
        <f>SUM(U11:U26)</f>
        <v>3705923</v>
      </c>
      <c r="V27" s="42">
        <f>T27/U27</f>
        <v>3.8682131280115641E-2</v>
      </c>
    </row>
    <row r="28" spans="1:24" s="180" customFormat="1">
      <c r="A28" s="222"/>
      <c r="B28" s="250"/>
      <c r="C28" s="250"/>
      <c r="D28" s="255"/>
      <c r="E28" s="250"/>
      <c r="F28" s="250"/>
      <c r="G28" s="255"/>
      <c r="H28" s="250"/>
      <c r="I28" s="250"/>
      <c r="J28" s="255"/>
      <c r="K28" s="256"/>
      <c r="L28" s="256"/>
      <c r="M28" s="256"/>
      <c r="N28" s="250"/>
      <c r="O28" s="250"/>
      <c r="P28" s="255"/>
      <c r="Q28" s="250"/>
      <c r="R28" s="250"/>
      <c r="S28" s="255"/>
      <c r="T28" s="479"/>
      <c r="U28" s="479"/>
      <c r="V28" s="480"/>
      <c r="W28" s="250"/>
      <c r="X28" s="250"/>
    </row>
    <row r="30" spans="1:24">
      <c r="Q30" s="237"/>
      <c r="R30" s="237"/>
      <c r="S30" s="237"/>
      <c r="T30" s="237"/>
      <c r="U30" s="237"/>
      <c r="V30" s="237"/>
      <c r="W30" s="237"/>
      <c r="X30" s="237"/>
    </row>
    <row r="31" spans="1:24" ht="12.75" customHeight="1">
      <c r="A31" s="181"/>
      <c r="Q31" s="440"/>
      <c r="R31" s="440"/>
      <c r="S31" s="440"/>
      <c r="T31" s="440"/>
      <c r="U31" s="440"/>
      <c r="V31" s="440"/>
      <c r="W31" s="440"/>
      <c r="X31" s="440"/>
    </row>
    <row r="32" spans="1:24">
      <c r="Q32" s="439"/>
      <c r="R32" s="439"/>
      <c r="S32" s="439"/>
      <c r="T32" s="441"/>
      <c r="U32" s="441"/>
      <c r="V32" s="441"/>
      <c r="W32" s="441"/>
      <c r="X32" s="441"/>
    </row>
    <row r="33" spans="17:26">
      <c r="Q33" s="439"/>
      <c r="R33" s="439"/>
      <c r="S33" s="439"/>
      <c r="T33" s="441"/>
      <c r="U33" s="441"/>
      <c r="V33" s="441"/>
      <c r="W33" s="441"/>
      <c r="X33" s="441"/>
    </row>
    <row r="34" spans="17:26">
      <c r="Q34" s="439"/>
      <c r="R34" s="439"/>
      <c r="S34" s="439"/>
      <c r="T34" s="441"/>
      <c r="U34" s="441"/>
      <c r="V34" s="441"/>
      <c r="W34" s="441"/>
      <c r="X34" s="441"/>
    </row>
    <row r="35" spans="17:26">
      <c r="Q35" s="439"/>
      <c r="R35" s="439"/>
      <c r="S35" s="439"/>
      <c r="T35" s="441"/>
      <c r="U35" s="441"/>
      <c r="V35" s="441"/>
      <c r="W35" s="441"/>
      <c r="X35" s="441"/>
    </row>
    <row r="36" spans="17:26">
      <c r="Q36" s="439"/>
      <c r="R36" s="439"/>
      <c r="S36" s="439"/>
      <c r="T36" s="441"/>
      <c r="U36" s="439"/>
      <c r="V36" s="441"/>
      <c r="W36" s="441"/>
      <c r="X36" s="441"/>
    </row>
    <row r="37" spans="17:26">
      <c r="Q37" s="439"/>
      <c r="R37" s="439"/>
      <c r="S37" s="439"/>
      <c r="T37" s="441"/>
      <c r="U37" s="439"/>
      <c r="V37" s="441"/>
      <c r="W37" s="441"/>
      <c r="X37" s="441"/>
    </row>
    <row r="38" spans="17:26">
      <c r="Q38" s="439"/>
      <c r="R38" s="439"/>
      <c r="S38" s="439"/>
      <c r="T38" s="441"/>
      <c r="U38" s="439"/>
      <c r="V38" s="441"/>
      <c r="W38" s="441"/>
      <c r="X38" s="441"/>
    </row>
    <row r="39" spans="17:26">
      <c r="Q39" s="439"/>
      <c r="R39" s="439"/>
      <c r="S39" s="439"/>
      <c r="T39" s="441"/>
      <c r="U39" s="441"/>
      <c r="V39" s="439"/>
      <c r="W39" s="439"/>
      <c r="X39" s="441"/>
    </row>
    <row r="40" spans="17:26">
      <c r="Q40" s="439"/>
      <c r="R40" s="439"/>
      <c r="S40" s="439"/>
      <c r="T40" s="439"/>
      <c r="U40" s="439"/>
      <c r="V40" s="441"/>
      <c r="W40" s="439"/>
      <c r="X40" s="441"/>
      <c r="Y40" s="237"/>
      <c r="Z40" s="237"/>
    </row>
    <row r="41" spans="17:26">
      <c r="Q41" s="439"/>
      <c r="R41" s="439"/>
      <c r="S41" s="439"/>
      <c r="T41" s="439"/>
      <c r="U41" s="439"/>
      <c r="V41" s="439"/>
      <c r="W41" s="439"/>
      <c r="X41" s="441"/>
      <c r="Y41" s="237"/>
      <c r="Z41" s="237"/>
    </row>
    <row r="42" spans="17:26">
      <c r="Q42" s="439"/>
      <c r="R42" s="439"/>
      <c r="S42" s="439"/>
      <c r="T42" s="439"/>
      <c r="U42" s="439"/>
      <c r="V42" s="439"/>
      <c r="W42" s="439"/>
      <c r="X42" s="441"/>
      <c r="Y42" s="364"/>
      <c r="Z42" s="237"/>
    </row>
    <row r="43" spans="17:26">
      <c r="Q43" s="439"/>
      <c r="R43" s="439"/>
      <c r="S43" s="439"/>
      <c r="T43" s="439"/>
      <c r="U43" s="439"/>
      <c r="V43" s="439"/>
      <c r="W43" s="439"/>
      <c r="X43" s="441"/>
      <c r="Y43" s="366"/>
      <c r="Z43" s="237"/>
    </row>
    <row r="44" spans="17:26">
      <c r="Q44" s="439"/>
      <c r="R44" s="439"/>
      <c r="S44" s="439"/>
      <c r="T44" s="439"/>
      <c r="U44" s="439"/>
      <c r="V44" s="439"/>
      <c r="W44" s="439"/>
      <c r="X44" s="441"/>
      <c r="Y44" s="366"/>
      <c r="Z44" s="237"/>
    </row>
    <row r="45" spans="17:26">
      <c r="Q45" s="439"/>
      <c r="R45" s="439"/>
      <c r="S45" s="439"/>
      <c r="T45" s="439"/>
      <c r="U45" s="439"/>
      <c r="V45" s="439"/>
      <c r="W45" s="439"/>
      <c r="X45" s="441"/>
      <c r="Y45" s="366"/>
      <c r="Z45" s="237"/>
    </row>
    <row r="46" spans="17:26">
      <c r="Q46" s="439"/>
      <c r="R46" s="439"/>
      <c r="S46" s="439"/>
      <c r="T46" s="439"/>
      <c r="U46" s="439"/>
      <c r="V46" s="439"/>
      <c r="W46" s="439"/>
      <c r="X46" s="441"/>
      <c r="Y46" s="366"/>
      <c r="Z46" s="237"/>
    </row>
    <row r="47" spans="17:26">
      <c r="Q47" s="439"/>
      <c r="R47" s="439"/>
      <c r="S47" s="439"/>
      <c r="T47" s="439"/>
      <c r="U47" s="439"/>
      <c r="V47" s="441"/>
      <c r="W47" s="439"/>
      <c r="X47" s="441"/>
      <c r="Y47" s="366"/>
      <c r="Z47" s="237"/>
    </row>
    <row r="48" spans="17:26">
      <c r="R48" s="365"/>
      <c r="S48" s="365"/>
      <c r="T48" s="366"/>
      <c r="U48" s="365"/>
      <c r="V48" s="365"/>
      <c r="W48" s="365"/>
      <c r="X48" s="366"/>
      <c r="Y48" s="366"/>
      <c r="Z48" s="237"/>
    </row>
    <row r="54" ht="12.75" customHeight="1"/>
  </sheetData>
  <mergeCells count="10">
    <mergeCell ref="A2:S3"/>
    <mergeCell ref="A5:V7"/>
    <mergeCell ref="N9:P9"/>
    <mergeCell ref="T9:V9"/>
    <mergeCell ref="B9:D9"/>
    <mergeCell ref="Q9:S9"/>
    <mergeCell ref="A9:A10"/>
    <mergeCell ref="K9:M9"/>
    <mergeCell ref="E9:G9"/>
    <mergeCell ref="H9:J9"/>
  </mergeCells>
  <phoneticPr fontId="0" type="noConversion"/>
  <pageMargins left="0.75" right="0.75" top="1" bottom="1" header="0.5" footer="0.5"/>
  <pageSetup scale="39" orientation="portrait" r:id="rId1"/>
  <headerFooter alignWithMargins="0">
    <oddFooter>&amp;C&amp;14B-&amp;P-4</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72"/>
  <sheetViews>
    <sheetView zoomScale="75" zoomScaleNormal="75" workbookViewId="0"/>
  </sheetViews>
  <sheetFormatPr defaultColWidth="7.5703125" defaultRowHeight="12.75"/>
  <cols>
    <col min="1" max="1" width="10.28515625" style="314" customWidth="1"/>
    <col min="2" max="2" width="9.42578125" style="443" customWidth="1"/>
    <col min="3" max="3" width="10.5703125" style="443" customWidth="1"/>
    <col min="4" max="4" width="10.7109375" style="443" customWidth="1"/>
    <col min="5" max="5" width="9.42578125" style="443" customWidth="1"/>
    <col min="6" max="6" width="10.7109375" style="443" customWidth="1"/>
    <col min="7" max="7" width="11" style="443" customWidth="1"/>
    <col min="8" max="8" width="9.42578125" style="443" customWidth="1"/>
    <col min="9" max="10" width="10.5703125" style="443" customWidth="1"/>
    <col min="11" max="11" width="9.42578125" style="443" customWidth="1"/>
    <col min="12" max="13" width="10.85546875" style="443" customWidth="1"/>
    <col min="14" max="14" width="9.42578125" style="443" customWidth="1"/>
    <col min="15" max="15" width="10.42578125" style="443" customWidth="1"/>
    <col min="16" max="16" width="10.5703125" style="443" customWidth="1"/>
    <col min="17" max="17" width="9.42578125" style="314" customWidth="1"/>
    <col min="18" max="18" width="11.140625" style="314" customWidth="1"/>
    <col min="19" max="19" width="10.85546875" style="314" customWidth="1"/>
    <col min="20" max="20" width="9.42578125" style="314" customWidth="1"/>
    <col min="21" max="21" width="10.140625" style="314" customWidth="1"/>
    <col min="22" max="22" width="10.85546875" style="314" customWidth="1"/>
    <col min="23" max="16384" width="7.5703125" style="314"/>
  </cols>
  <sheetData>
    <row r="1" spans="1:22" ht="26.25">
      <c r="A1" s="227" t="s">
        <v>190</v>
      </c>
    </row>
    <row r="2" spans="1:22" ht="18" customHeight="1">
      <c r="A2" s="642" t="s">
        <v>283</v>
      </c>
      <c r="B2" s="642"/>
      <c r="C2" s="642"/>
      <c r="D2" s="642"/>
      <c r="E2" s="642"/>
      <c r="F2" s="642"/>
      <c r="G2" s="642"/>
      <c r="H2" s="642"/>
      <c r="I2" s="642"/>
      <c r="J2" s="642"/>
      <c r="K2" s="642"/>
      <c r="L2" s="642"/>
      <c r="M2" s="642"/>
      <c r="N2" s="642"/>
      <c r="O2" s="642"/>
      <c r="P2" s="642"/>
      <c r="Q2" s="642"/>
      <c r="R2" s="642"/>
      <c r="S2" s="642"/>
      <c r="T2" s="642"/>
      <c r="U2" s="642"/>
      <c r="V2" s="642"/>
    </row>
    <row r="3" spans="1:22" ht="18" customHeight="1">
      <c r="A3" s="642"/>
      <c r="B3" s="642"/>
      <c r="C3" s="642"/>
      <c r="D3" s="642"/>
      <c r="E3" s="642"/>
      <c r="F3" s="642"/>
      <c r="G3" s="642"/>
      <c r="H3" s="642"/>
      <c r="I3" s="642"/>
      <c r="J3" s="642"/>
      <c r="K3" s="642"/>
      <c r="L3" s="642"/>
      <c r="M3" s="642"/>
      <c r="N3" s="642"/>
      <c r="O3" s="642"/>
      <c r="P3" s="642"/>
      <c r="Q3" s="642"/>
      <c r="R3" s="642"/>
      <c r="S3" s="642"/>
      <c r="T3" s="642"/>
      <c r="U3" s="642"/>
      <c r="V3" s="642"/>
    </row>
    <row r="4" spans="1:22" ht="14.25">
      <c r="A4" s="12"/>
      <c r="B4" s="11"/>
      <c r="C4" s="11"/>
      <c r="D4" s="11"/>
      <c r="E4" s="11"/>
      <c r="F4" s="11"/>
      <c r="G4" s="11"/>
      <c r="H4" s="11"/>
      <c r="I4" s="11"/>
      <c r="J4" s="11"/>
      <c r="K4" s="11"/>
      <c r="L4" s="11"/>
      <c r="M4" s="11"/>
      <c r="N4" s="11"/>
      <c r="O4" s="11"/>
      <c r="P4" s="11"/>
    </row>
    <row r="5" spans="1:22" ht="12.75" customHeight="1">
      <c r="A5" s="630" t="s">
        <v>282</v>
      </c>
      <c r="B5" s="630"/>
      <c r="C5" s="630"/>
      <c r="D5" s="630"/>
      <c r="E5" s="630"/>
      <c r="F5" s="630"/>
      <c r="G5" s="630"/>
      <c r="H5" s="630"/>
      <c r="I5" s="630"/>
      <c r="J5" s="630"/>
      <c r="K5" s="630"/>
      <c r="L5" s="630"/>
      <c r="M5" s="630"/>
      <c r="N5" s="630"/>
      <c r="O5" s="630"/>
      <c r="P5" s="630"/>
      <c r="Q5" s="630"/>
      <c r="R5" s="630"/>
      <c r="S5" s="630"/>
      <c r="T5" s="630"/>
      <c r="U5" s="630"/>
      <c r="V5" s="630"/>
    </row>
    <row r="6" spans="1:22" ht="14.25" customHeight="1">
      <c r="A6" s="630"/>
      <c r="B6" s="630"/>
      <c r="C6" s="630"/>
      <c r="D6" s="630"/>
      <c r="E6" s="630"/>
      <c r="F6" s="630"/>
      <c r="G6" s="630"/>
      <c r="H6" s="630"/>
      <c r="I6" s="630"/>
      <c r="J6" s="630"/>
      <c r="K6" s="630"/>
      <c r="L6" s="630"/>
      <c r="M6" s="630"/>
      <c r="N6" s="630"/>
      <c r="O6" s="630"/>
      <c r="P6" s="630"/>
      <c r="Q6" s="630"/>
      <c r="R6" s="630"/>
      <c r="S6" s="630"/>
      <c r="T6" s="630"/>
      <c r="U6" s="630"/>
      <c r="V6" s="630"/>
    </row>
    <row r="7" spans="1:22" ht="18" customHeight="1">
      <c r="A7" s="630"/>
      <c r="B7" s="630"/>
      <c r="C7" s="630"/>
      <c r="D7" s="630"/>
      <c r="E7" s="630"/>
      <c r="F7" s="630"/>
      <c r="G7" s="630"/>
      <c r="H7" s="630"/>
      <c r="I7" s="630"/>
      <c r="J7" s="630"/>
      <c r="K7" s="630"/>
      <c r="L7" s="630"/>
      <c r="M7" s="630"/>
      <c r="N7" s="630"/>
      <c r="O7" s="630"/>
      <c r="P7" s="630"/>
      <c r="Q7" s="630"/>
      <c r="R7" s="630"/>
      <c r="S7" s="630"/>
      <c r="T7" s="630"/>
      <c r="U7" s="630"/>
      <c r="V7" s="630"/>
    </row>
    <row r="8" spans="1:22" ht="15" thickBot="1">
      <c r="A8" s="1"/>
      <c r="B8" s="11"/>
      <c r="C8" s="11"/>
      <c r="D8" s="11"/>
      <c r="E8" s="11"/>
      <c r="F8" s="11"/>
      <c r="G8" s="11"/>
      <c r="H8" s="11"/>
      <c r="I8" s="11"/>
      <c r="J8" s="11"/>
      <c r="K8" s="11"/>
      <c r="L8" s="11"/>
      <c r="M8" s="11"/>
      <c r="N8" s="11"/>
      <c r="O8" s="11"/>
      <c r="P8" s="11"/>
    </row>
    <row r="9" spans="1:22" ht="13.5" customHeight="1">
      <c r="A9" s="638" t="s">
        <v>8</v>
      </c>
      <c r="B9" s="609" t="s">
        <v>13</v>
      </c>
      <c r="C9" s="610"/>
      <c r="D9" s="611"/>
      <c r="E9" s="609" t="s">
        <v>112</v>
      </c>
      <c r="F9" s="610"/>
      <c r="G9" s="611"/>
      <c r="H9" s="609" t="s">
        <v>114</v>
      </c>
      <c r="I9" s="610"/>
      <c r="J9" s="611"/>
      <c r="K9" s="609" t="s">
        <v>111</v>
      </c>
      <c r="L9" s="610"/>
      <c r="M9" s="611"/>
      <c r="N9" s="609" t="s">
        <v>113</v>
      </c>
      <c r="O9" s="610"/>
      <c r="P9" s="611"/>
      <c r="Q9" s="609" t="s">
        <v>115</v>
      </c>
      <c r="R9" s="610"/>
      <c r="S9" s="611"/>
      <c r="T9" s="609" t="s">
        <v>7</v>
      </c>
      <c r="U9" s="610"/>
      <c r="V9" s="611"/>
    </row>
    <row r="10" spans="1:22" ht="42.75" customHeight="1" thickBot="1">
      <c r="A10" s="643"/>
      <c r="B10" s="233" t="s">
        <v>117</v>
      </c>
      <c r="C10" s="234" t="s">
        <v>139</v>
      </c>
      <c r="D10" s="235" t="s">
        <v>183</v>
      </c>
      <c r="E10" s="233" t="s">
        <v>117</v>
      </c>
      <c r="F10" s="234" t="s">
        <v>139</v>
      </c>
      <c r="G10" s="235" t="s">
        <v>183</v>
      </c>
      <c r="H10" s="233" t="s">
        <v>117</v>
      </c>
      <c r="I10" s="234" t="s">
        <v>139</v>
      </c>
      <c r="J10" s="235" t="s">
        <v>183</v>
      </c>
      <c r="K10" s="233" t="s">
        <v>117</v>
      </c>
      <c r="L10" s="234" t="s">
        <v>139</v>
      </c>
      <c r="M10" s="235" t="s">
        <v>183</v>
      </c>
      <c r="N10" s="233" t="s">
        <v>117</v>
      </c>
      <c r="O10" s="234" t="s">
        <v>139</v>
      </c>
      <c r="P10" s="235" t="s">
        <v>183</v>
      </c>
      <c r="Q10" s="233" t="s">
        <v>117</v>
      </c>
      <c r="R10" s="234" t="s">
        <v>139</v>
      </c>
      <c r="S10" s="235" t="s">
        <v>183</v>
      </c>
      <c r="T10" s="233" t="s">
        <v>117</v>
      </c>
      <c r="U10" s="234" t="s">
        <v>139</v>
      </c>
      <c r="V10" s="235" t="s">
        <v>183</v>
      </c>
    </row>
    <row r="11" spans="1:22" s="447" customFormat="1">
      <c r="A11" s="444">
        <v>2001</v>
      </c>
      <c r="B11" s="445">
        <v>2329</v>
      </c>
      <c r="C11" s="446">
        <v>12572</v>
      </c>
      <c r="D11" s="318">
        <f t="shared" ref="D11:D22" si="0">IF(C11=0, "NA", B11/C11)</f>
        <v>0.18525294304804327</v>
      </c>
      <c r="E11" s="445">
        <v>1552</v>
      </c>
      <c r="F11" s="446">
        <v>8456</v>
      </c>
      <c r="G11" s="318">
        <f t="shared" ref="G11:G22" si="1">IF(F11=0, "NA", E11/F11)</f>
        <v>0.18353831598864712</v>
      </c>
      <c r="H11" s="445"/>
      <c r="I11" s="446"/>
      <c r="J11" s="318"/>
      <c r="K11" s="445">
        <v>0</v>
      </c>
      <c r="L11" s="446">
        <v>10</v>
      </c>
      <c r="M11" s="318">
        <f t="shared" ref="M11:M22" si="2">IF(L11=0, "NA", K11/L11)</f>
        <v>0</v>
      </c>
      <c r="N11" s="445"/>
      <c r="O11" s="446"/>
      <c r="P11" s="318"/>
      <c r="Q11" s="445"/>
      <c r="R11" s="446"/>
      <c r="S11" s="318"/>
      <c r="T11" s="445">
        <f>SUM(Q11,N11,K11,H11,E11,B11)</f>
        <v>3881</v>
      </c>
      <c r="U11" s="446">
        <f>SUM(R11,O11,L11,I11,F11,C11)</f>
        <v>21038</v>
      </c>
      <c r="V11" s="318">
        <f t="shared" ref="V11:V22" si="3">IF(U11=0, "NA", T11/U11)</f>
        <v>0.18447571061888013</v>
      </c>
    </row>
    <row r="12" spans="1:22" s="447" customFormat="1">
      <c r="A12" s="444">
        <v>2002</v>
      </c>
      <c r="B12" s="448">
        <v>1793</v>
      </c>
      <c r="C12" s="449">
        <v>12006</v>
      </c>
      <c r="D12" s="317">
        <f t="shared" si="0"/>
        <v>0.14934199566883224</v>
      </c>
      <c r="E12" s="448">
        <v>1386</v>
      </c>
      <c r="F12" s="449">
        <v>9378</v>
      </c>
      <c r="G12" s="317">
        <f t="shared" si="1"/>
        <v>0.14779270633397312</v>
      </c>
      <c r="H12" s="448"/>
      <c r="I12" s="449"/>
      <c r="J12" s="317"/>
      <c r="K12" s="448">
        <v>0</v>
      </c>
      <c r="L12" s="449">
        <v>15</v>
      </c>
      <c r="M12" s="317">
        <f t="shared" si="2"/>
        <v>0</v>
      </c>
      <c r="N12" s="448"/>
      <c r="O12" s="449"/>
      <c r="P12" s="317"/>
      <c r="Q12" s="448"/>
      <c r="R12" s="449"/>
      <c r="S12" s="317"/>
      <c r="T12" s="448">
        <f t="shared" ref="T12:T26" si="4">SUM(Q12,N12,K12,H12,E12,B12)</f>
        <v>3179</v>
      </c>
      <c r="U12" s="449">
        <f t="shared" ref="U12:U26" si="5">SUM(R12,O12,L12,I12,F12,C12)</f>
        <v>21399</v>
      </c>
      <c r="V12" s="317">
        <f t="shared" si="3"/>
        <v>0.14855834384784336</v>
      </c>
    </row>
    <row r="13" spans="1:22" s="447" customFormat="1">
      <c r="A13" s="444">
        <v>2003</v>
      </c>
      <c r="B13" s="448">
        <v>1630</v>
      </c>
      <c r="C13" s="449">
        <v>11623</v>
      </c>
      <c r="D13" s="317">
        <f t="shared" si="0"/>
        <v>0.14023918093435431</v>
      </c>
      <c r="E13" s="448">
        <v>1211</v>
      </c>
      <c r="F13" s="449">
        <v>9785</v>
      </c>
      <c r="G13" s="317">
        <f t="shared" si="1"/>
        <v>0.12376085845682167</v>
      </c>
      <c r="H13" s="448"/>
      <c r="I13" s="449"/>
      <c r="J13" s="317"/>
      <c r="K13" s="448">
        <v>0</v>
      </c>
      <c r="L13" s="449">
        <v>31</v>
      </c>
      <c r="M13" s="317">
        <f t="shared" si="2"/>
        <v>0</v>
      </c>
      <c r="N13" s="448"/>
      <c r="O13" s="449"/>
      <c r="P13" s="317"/>
      <c r="Q13" s="448"/>
      <c r="R13" s="449"/>
      <c r="S13" s="317"/>
      <c r="T13" s="448">
        <f t="shared" si="4"/>
        <v>2841</v>
      </c>
      <c r="U13" s="449">
        <f t="shared" si="5"/>
        <v>21439</v>
      </c>
      <c r="V13" s="317">
        <f t="shared" si="3"/>
        <v>0.13251550911889548</v>
      </c>
    </row>
    <row r="14" spans="1:22" s="447" customFormat="1">
      <c r="A14" s="444">
        <v>2004</v>
      </c>
      <c r="B14" s="448">
        <v>1313</v>
      </c>
      <c r="C14" s="449">
        <v>10180</v>
      </c>
      <c r="D14" s="317">
        <f t="shared" si="0"/>
        <v>0.12897838899803538</v>
      </c>
      <c r="E14" s="448">
        <v>1122</v>
      </c>
      <c r="F14" s="449">
        <v>10126</v>
      </c>
      <c r="G14" s="317">
        <f t="shared" si="1"/>
        <v>0.1108038712225953</v>
      </c>
      <c r="H14" s="448"/>
      <c r="I14" s="449"/>
      <c r="J14" s="317"/>
      <c r="K14" s="448">
        <v>0</v>
      </c>
      <c r="L14" s="449">
        <v>9</v>
      </c>
      <c r="M14" s="317">
        <f t="shared" si="2"/>
        <v>0</v>
      </c>
      <c r="N14" s="448"/>
      <c r="O14" s="449"/>
      <c r="P14" s="317"/>
      <c r="Q14" s="448"/>
      <c r="R14" s="449"/>
      <c r="S14" s="317"/>
      <c r="T14" s="448">
        <f t="shared" si="4"/>
        <v>2435</v>
      </c>
      <c r="U14" s="449">
        <f t="shared" si="5"/>
        <v>20315</v>
      </c>
      <c r="V14" s="317">
        <f t="shared" si="3"/>
        <v>0.1198621708097465</v>
      </c>
    </row>
    <row r="15" spans="1:22" s="447" customFormat="1">
      <c r="A15" s="444">
        <v>2005</v>
      </c>
      <c r="B15" s="448">
        <v>1055</v>
      </c>
      <c r="C15" s="449">
        <v>9310</v>
      </c>
      <c r="D15" s="317">
        <f t="shared" si="0"/>
        <v>0.11331901181525242</v>
      </c>
      <c r="E15" s="448">
        <v>1059</v>
      </c>
      <c r="F15" s="449">
        <v>9144</v>
      </c>
      <c r="G15" s="317">
        <f t="shared" si="1"/>
        <v>0.11581364829396325</v>
      </c>
      <c r="H15" s="448"/>
      <c r="I15" s="449"/>
      <c r="J15" s="317"/>
      <c r="K15" s="448">
        <v>0</v>
      </c>
      <c r="L15" s="449">
        <v>16</v>
      </c>
      <c r="M15" s="317">
        <f t="shared" si="2"/>
        <v>0</v>
      </c>
      <c r="N15" s="448">
        <v>0</v>
      </c>
      <c r="O15" s="449">
        <v>6</v>
      </c>
      <c r="P15" s="317">
        <f t="shared" ref="P15:P22" si="6">IF(O15=0, "NA", N15/O15)</f>
        <v>0</v>
      </c>
      <c r="Q15" s="448"/>
      <c r="R15" s="449"/>
      <c r="S15" s="317"/>
      <c r="T15" s="448">
        <f t="shared" si="4"/>
        <v>2114</v>
      </c>
      <c r="U15" s="449">
        <f t="shared" si="5"/>
        <v>18476</v>
      </c>
      <c r="V15" s="317">
        <f t="shared" si="3"/>
        <v>0.11441870534747781</v>
      </c>
    </row>
    <row r="16" spans="1:22" s="447" customFormat="1">
      <c r="A16" s="444">
        <v>2006</v>
      </c>
      <c r="B16" s="448">
        <v>817</v>
      </c>
      <c r="C16" s="449">
        <v>7969</v>
      </c>
      <c r="D16" s="317">
        <f t="shared" si="0"/>
        <v>0.10252227381101769</v>
      </c>
      <c r="E16" s="448">
        <v>733</v>
      </c>
      <c r="F16" s="449">
        <v>7023</v>
      </c>
      <c r="G16" s="317">
        <f t="shared" si="1"/>
        <v>0.10437135127438417</v>
      </c>
      <c r="H16" s="448"/>
      <c r="I16" s="449"/>
      <c r="J16" s="317"/>
      <c r="K16" s="448">
        <v>0</v>
      </c>
      <c r="L16" s="449">
        <v>9</v>
      </c>
      <c r="M16" s="317">
        <f t="shared" si="2"/>
        <v>0</v>
      </c>
      <c r="N16" s="448">
        <v>0</v>
      </c>
      <c r="O16" s="449">
        <v>3</v>
      </c>
      <c r="P16" s="317">
        <f t="shared" si="6"/>
        <v>0</v>
      </c>
      <c r="Q16" s="448"/>
      <c r="R16" s="449"/>
      <c r="S16" s="317"/>
      <c r="T16" s="448">
        <f t="shared" si="4"/>
        <v>1550</v>
      </c>
      <c r="U16" s="449">
        <f t="shared" si="5"/>
        <v>15004</v>
      </c>
      <c r="V16" s="317">
        <f t="shared" si="3"/>
        <v>0.10330578512396695</v>
      </c>
    </row>
    <row r="17" spans="1:24" s="447" customFormat="1">
      <c r="A17" s="444">
        <v>2007</v>
      </c>
      <c r="B17" s="448">
        <v>558</v>
      </c>
      <c r="C17" s="449">
        <v>6453</v>
      </c>
      <c r="D17" s="317">
        <f t="shared" si="0"/>
        <v>8.6471408647140868E-2</v>
      </c>
      <c r="E17" s="448">
        <v>541</v>
      </c>
      <c r="F17" s="449">
        <v>5661</v>
      </c>
      <c r="G17" s="317">
        <f t="shared" si="1"/>
        <v>9.5566154389683799E-2</v>
      </c>
      <c r="H17" s="448"/>
      <c r="I17" s="449"/>
      <c r="J17" s="317"/>
      <c r="K17" s="448">
        <v>0</v>
      </c>
      <c r="L17" s="449">
        <v>3</v>
      </c>
      <c r="M17" s="317">
        <f t="shared" si="2"/>
        <v>0</v>
      </c>
      <c r="N17" s="448">
        <v>0</v>
      </c>
      <c r="O17" s="449">
        <v>2</v>
      </c>
      <c r="P17" s="317">
        <f t="shared" si="6"/>
        <v>0</v>
      </c>
      <c r="Q17" s="448">
        <v>7</v>
      </c>
      <c r="R17" s="449">
        <v>246</v>
      </c>
      <c r="S17" s="317">
        <f t="shared" ref="S17:S22" si="7">IF(R17=0, "NA", Q17/R17)</f>
        <v>2.8455284552845527E-2</v>
      </c>
      <c r="T17" s="448">
        <f t="shared" si="4"/>
        <v>1106</v>
      </c>
      <c r="U17" s="449">
        <f t="shared" si="5"/>
        <v>12365</v>
      </c>
      <c r="V17" s="317">
        <f t="shared" si="3"/>
        <v>8.9446016983420945E-2</v>
      </c>
    </row>
    <row r="18" spans="1:24" s="447" customFormat="1">
      <c r="A18" s="444">
        <v>2008</v>
      </c>
      <c r="B18" s="448">
        <v>532</v>
      </c>
      <c r="C18" s="449">
        <v>5204</v>
      </c>
      <c r="D18" s="317">
        <f t="shared" si="0"/>
        <v>0.10222905457340507</v>
      </c>
      <c r="E18" s="448">
        <v>517</v>
      </c>
      <c r="F18" s="449">
        <v>4655</v>
      </c>
      <c r="G18" s="317">
        <f t="shared" si="1"/>
        <v>0.11106337271750806</v>
      </c>
      <c r="H18" s="448">
        <v>55</v>
      </c>
      <c r="I18" s="449">
        <v>727</v>
      </c>
      <c r="J18" s="317">
        <f t="shared" ref="J18:J22" si="8">IF(I18=0, "NA", H18/I18)</f>
        <v>7.5653370013755161E-2</v>
      </c>
      <c r="K18" s="448">
        <v>0</v>
      </c>
      <c r="L18" s="449">
        <v>1</v>
      </c>
      <c r="M18" s="317">
        <f t="shared" si="2"/>
        <v>0</v>
      </c>
      <c r="N18" s="448">
        <v>0</v>
      </c>
      <c r="O18" s="449">
        <v>1</v>
      </c>
      <c r="P18" s="317">
        <f t="shared" si="6"/>
        <v>0</v>
      </c>
      <c r="Q18" s="448">
        <v>48</v>
      </c>
      <c r="R18" s="449">
        <v>290</v>
      </c>
      <c r="S18" s="317">
        <f t="shared" si="7"/>
        <v>0.16551724137931034</v>
      </c>
      <c r="T18" s="448">
        <f t="shared" si="4"/>
        <v>1152</v>
      </c>
      <c r="U18" s="449">
        <f t="shared" si="5"/>
        <v>10878</v>
      </c>
      <c r="V18" s="317">
        <f t="shared" si="3"/>
        <v>0.10590182018753447</v>
      </c>
    </row>
    <row r="19" spans="1:24" s="447" customFormat="1">
      <c r="A19" s="444">
        <v>2009</v>
      </c>
      <c r="B19" s="448">
        <v>467</v>
      </c>
      <c r="C19" s="449">
        <v>4115</v>
      </c>
      <c r="D19" s="317">
        <f t="shared" si="0"/>
        <v>0.1134872417982989</v>
      </c>
      <c r="E19" s="448">
        <v>235</v>
      </c>
      <c r="F19" s="449">
        <v>2532</v>
      </c>
      <c r="G19" s="317">
        <f t="shared" si="1"/>
        <v>9.281200631911532E-2</v>
      </c>
      <c r="H19" s="448">
        <v>89</v>
      </c>
      <c r="I19" s="449">
        <v>554</v>
      </c>
      <c r="J19" s="317">
        <f t="shared" si="8"/>
        <v>0.16064981949458484</v>
      </c>
      <c r="K19" s="448">
        <v>12</v>
      </c>
      <c r="L19" s="449">
        <v>74</v>
      </c>
      <c r="M19" s="317">
        <f t="shared" si="2"/>
        <v>0.16216216216216217</v>
      </c>
      <c r="N19" s="448">
        <v>6</v>
      </c>
      <c r="O19" s="449">
        <v>27</v>
      </c>
      <c r="P19" s="317">
        <f t="shared" si="6"/>
        <v>0.22222222222222221</v>
      </c>
      <c r="Q19" s="448">
        <v>6</v>
      </c>
      <c r="R19" s="449">
        <v>79</v>
      </c>
      <c r="S19" s="317">
        <f t="shared" si="7"/>
        <v>7.5949367088607597E-2</v>
      </c>
      <c r="T19" s="448">
        <f t="shared" si="4"/>
        <v>815</v>
      </c>
      <c r="U19" s="449">
        <f t="shared" si="5"/>
        <v>7381</v>
      </c>
      <c r="V19" s="317">
        <f t="shared" si="3"/>
        <v>0.11041864246037122</v>
      </c>
    </row>
    <row r="20" spans="1:24" s="447" customFormat="1">
      <c r="A20" s="444">
        <v>2010</v>
      </c>
      <c r="B20" s="448">
        <v>433</v>
      </c>
      <c r="C20" s="449">
        <v>3695</v>
      </c>
      <c r="D20" s="317">
        <f t="shared" si="0"/>
        <v>0.11718538565629229</v>
      </c>
      <c r="E20" s="448">
        <v>247</v>
      </c>
      <c r="F20" s="449">
        <v>2890</v>
      </c>
      <c r="G20" s="317">
        <f t="shared" si="1"/>
        <v>8.5467128027681666E-2</v>
      </c>
      <c r="H20" s="448">
        <v>59</v>
      </c>
      <c r="I20" s="449">
        <v>469</v>
      </c>
      <c r="J20" s="317">
        <f t="shared" si="8"/>
        <v>0.1257995735607676</v>
      </c>
      <c r="K20" s="448">
        <v>71</v>
      </c>
      <c r="L20" s="449">
        <v>276</v>
      </c>
      <c r="M20" s="317">
        <f t="shared" si="2"/>
        <v>0.25724637681159418</v>
      </c>
      <c r="N20" s="448">
        <v>11</v>
      </c>
      <c r="O20" s="449">
        <v>42</v>
      </c>
      <c r="P20" s="317">
        <f t="shared" si="6"/>
        <v>0.26190476190476192</v>
      </c>
      <c r="Q20" s="448">
        <v>19</v>
      </c>
      <c r="R20" s="449">
        <v>107</v>
      </c>
      <c r="S20" s="317">
        <f t="shared" si="7"/>
        <v>0.17757009345794392</v>
      </c>
      <c r="T20" s="448">
        <f t="shared" si="4"/>
        <v>840</v>
      </c>
      <c r="U20" s="449">
        <f t="shared" si="5"/>
        <v>7479</v>
      </c>
      <c r="V20" s="317">
        <f t="shared" si="3"/>
        <v>0.11231448054552748</v>
      </c>
    </row>
    <row r="21" spans="1:24" s="447" customFormat="1">
      <c r="A21" s="444">
        <v>2011</v>
      </c>
      <c r="B21" s="448">
        <v>257</v>
      </c>
      <c r="C21" s="449">
        <v>3015</v>
      </c>
      <c r="D21" s="317">
        <f t="shared" si="0"/>
        <v>8.5240464344941952E-2</v>
      </c>
      <c r="E21" s="448">
        <v>216</v>
      </c>
      <c r="F21" s="449">
        <v>2757</v>
      </c>
      <c r="G21" s="317">
        <f t="shared" si="1"/>
        <v>7.8346028291621322E-2</v>
      </c>
      <c r="H21" s="448">
        <v>75</v>
      </c>
      <c r="I21" s="449">
        <v>579</v>
      </c>
      <c r="J21" s="317">
        <f t="shared" si="8"/>
        <v>0.12953367875647667</v>
      </c>
      <c r="K21" s="448">
        <v>50</v>
      </c>
      <c r="L21" s="449">
        <v>182</v>
      </c>
      <c r="M21" s="317">
        <f t="shared" si="2"/>
        <v>0.27472527472527475</v>
      </c>
      <c r="N21" s="448">
        <v>18</v>
      </c>
      <c r="O21" s="449">
        <v>62</v>
      </c>
      <c r="P21" s="317">
        <f t="shared" si="6"/>
        <v>0.29032258064516131</v>
      </c>
      <c r="Q21" s="448">
        <v>145</v>
      </c>
      <c r="R21" s="449">
        <v>569</v>
      </c>
      <c r="S21" s="317">
        <f t="shared" si="7"/>
        <v>0.25483304042179261</v>
      </c>
      <c r="T21" s="448">
        <f t="shared" si="4"/>
        <v>761</v>
      </c>
      <c r="U21" s="449">
        <f t="shared" si="5"/>
        <v>7164</v>
      </c>
      <c r="V21" s="317">
        <f t="shared" si="3"/>
        <v>0.10622557230597432</v>
      </c>
    </row>
    <row r="22" spans="1:24" s="447" customFormat="1">
      <c r="A22" s="444">
        <v>2012</v>
      </c>
      <c r="B22" s="448">
        <v>363</v>
      </c>
      <c r="C22" s="449">
        <v>3745</v>
      </c>
      <c r="D22" s="317">
        <f t="shared" si="0"/>
        <v>9.6929238985313748E-2</v>
      </c>
      <c r="E22" s="448">
        <v>184</v>
      </c>
      <c r="F22" s="449">
        <v>2491</v>
      </c>
      <c r="G22" s="317">
        <f t="shared" si="1"/>
        <v>7.3865917302288239E-2</v>
      </c>
      <c r="H22" s="448">
        <v>53</v>
      </c>
      <c r="I22" s="449">
        <v>382</v>
      </c>
      <c r="J22" s="317">
        <f t="shared" si="8"/>
        <v>0.13874345549738221</v>
      </c>
      <c r="K22" s="448">
        <v>32</v>
      </c>
      <c r="L22" s="449">
        <v>195</v>
      </c>
      <c r="M22" s="317">
        <f t="shared" si="2"/>
        <v>0.1641025641025641</v>
      </c>
      <c r="N22" s="448">
        <v>25</v>
      </c>
      <c r="O22" s="449">
        <v>111</v>
      </c>
      <c r="P22" s="317">
        <f t="shared" si="6"/>
        <v>0.22522522522522523</v>
      </c>
      <c r="Q22" s="448">
        <v>90</v>
      </c>
      <c r="R22" s="449">
        <v>362</v>
      </c>
      <c r="S22" s="317">
        <f t="shared" si="7"/>
        <v>0.24861878453038674</v>
      </c>
      <c r="T22" s="448">
        <f t="shared" si="4"/>
        <v>747</v>
      </c>
      <c r="U22" s="449">
        <f t="shared" si="5"/>
        <v>7286</v>
      </c>
      <c r="V22" s="317">
        <f t="shared" si="3"/>
        <v>0.10252539116113094</v>
      </c>
    </row>
    <row r="23" spans="1:24" s="447" customFormat="1">
      <c r="A23" s="444">
        <v>2013</v>
      </c>
      <c r="B23" s="448">
        <v>329</v>
      </c>
      <c r="C23" s="449">
        <v>2968</v>
      </c>
      <c r="D23" s="317">
        <f>IF(C23=0, "NA", B23/C23)</f>
        <v>0.11084905660377359</v>
      </c>
      <c r="E23" s="448">
        <v>153</v>
      </c>
      <c r="F23" s="449">
        <v>1763</v>
      </c>
      <c r="G23" s="317">
        <f>IF(F23=0, "NA", E23/F23)</f>
        <v>8.6783891094724896E-2</v>
      </c>
      <c r="H23" s="448">
        <v>41</v>
      </c>
      <c r="I23" s="449">
        <v>262</v>
      </c>
      <c r="J23" s="317">
        <f>IF(I23=0, "NA", H23/I23)</f>
        <v>0.15648854961832062</v>
      </c>
      <c r="K23" s="448">
        <v>12</v>
      </c>
      <c r="L23" s="449">
        <v>133</v>
      </c>
      <c r="M23" s="317">
        <f>IF(L23=0, "NA", K23/L23)</f>
        <v>9.0225563909774431E-2</v>
      </c>
      <c r="N23" s="448">
        <v>7</v>
      </c>
      <c r="O23" s="449">
        <v>36</v>
      </c>
      <c r="P23" s="317">
        <f>IF(O23=0, "NA", N23/O23)</f>
        <v>0.19444444444444445</v>
      </c>
      <c r="Q23" s="448">
        <v>74</v>
      </c>
      <c r="R23" s="449">
        <v>226</v>
      </c>
      <c r="S23" s="317">
        <f>IF(R23=0, "NA", Q23/R23)</f>
        <v>0.32743362831858408</v>
      </c>
      <c r="T23" s="448">
        <f t="shared" si="4"/>
        <v>616</v>
      </c>
      <c r="U23" s="449">
        <f t="shared" si="5"/>
        <v>5388</v>
      </c>
      <c r="V23" s="317">
        <f>IF(U23=0, "NA", T23/U23)</f>
        <v>0.11432813659985153</v>
      </c>
    </row>
    <row r="24" spans="1:24" s="447" customFormat="1">
      <c r="A24" s="444">
        <v>2014</v>
      </c>
      <c r="B24" s="448">
        <v>217</v>
      </c>
      <c r="C24" s="449">
        <v>1945</v>
      </c>
      <c r="D24" s="317">
        <f>IF(C24=0, "NA", B24/C24)</f>
        <v>0.11156812339331619</v>
      </c>
      <c r="E24" s="448">
        <v>110</v>
      </c>
      <c r="F24" s="449">
        <v>1472</v>
      </c>
      <c r="G24" s="317">
        <f>IF(F24=0, "NA", E24/F24)</f>
        <v>7.4728260869565216E-2</v>
      </c>
      <c r="H24" s="448">
        <v>28</v>
      </c>
      <c r="I24" s="449">
        <v>247</v>
      </c>
      <c r="J24" s="317">
        <f>IF(I24=0, "NA", H24/I24)</f>
        <v>0.11336032388663968</v>
      </c>
      <c r="K24" s="448">
        <v>15</v>
      </c>
      <c r="L24" s="449">
        <v>112</v>
      </c>
      <c r="M24" s="317">
        <f>IF(L24=0, "NA", K24/L24)</f>
        <v>0.13392857142857142</v>
      </c>
      <c r="N24" s="448">
        <v>28</v>
      </c>
      <c r="O24" s="449">
        <v>127</v>
      </c>
      <c r="P24" s="317">
        <f>IF(O24=0, "NA", N24/O24)</f>
        <v>0.22047244094488189</v>
      </c>
      <c r="Q24" s="448">
        <v>54</v>
      </c>
      <c r="R24" s="449">
        <v>173</v>
      </c>
      <c r="S24" s="317">
        <f>IF(R24=0, "NA", Q24/R24)</f>
        <v>0.31213872832369943</v>
      </c>
      <c r="T24" s="448">
        <f t="shared" si="4"/>
        <v>452</v>
      </c>
      <c r="U24" s="449">
        <f t="shared" si="5"/>
        <v>4076</v>
      </c>
      <c r="V24" s="317">
        <f>IF(U24=0, "NA", T24/U24)</f>
        <v>0.11089303238469088</v>
      </c>
    </row>
    <row r="25" spans="1:24" s="447" customFormat="1">
      <c r="A25" s="444">
        <v>2015</v>
      </c>
      <c r="B25" s="448">
        <v>88</v>
      </c>
      <c r="C25" s="449">
        <v>692</v>
      </c>
      <c r="D25" s="317">
        <f>IF(C25=0, "NA", B25/C25)</f>
        <v>0.12716763005780346</v>
      </c>
      <c r="E25" s="448">
        <v>47</v>
      </c>
      <c r="F25" s="449">
        <v>481</v>
      </c>
      <c r="G25" s="317">
        <f>IF(F25=0, "NA", E25/F25)</f>
        <v>9.7713097713097719E-2</v>
      </c>
      <c r="H25" s="448">
        <v>20</v>
      </c>
      <c r="I25" s="449">
        <v>114</v>
      </c>
      <c r="J25" s="317">
        <f>IF(I25=0, "NA", H25/I25)</f>
        <v>0.17543859649122806</v>
      </c>
      <c r="K25" s="448">
        <v>2</v>
      </c>
      <c r="L25" s="449">
        <v>14</v>
      </c>
      <c r="M25" s="317">
        <f>IF(L25=0, "NA", K25/L25)</f>
        <v>0.14285714285714285</v>
      </c>
      <c r="N25" s="448">
        <v>4</v>
      </c>
      <c r="O25" s="449">
        <v>16</v>
      </c>
      <c r="P25" s="317">
        <f>IF(O25=0, "NA", N25/O25)</f>
        <v>0.25</v>
      </c>
      <c r="Q25" s="448">
        <v>16</v>
      </c>
      <c r="R25" s="449">
        <v>59</v>
      </c>
      <c r="S25" s="317">
        <f>IF(R25=0, "NA", Q25/R25)</f>
        <v>0.2711864406779661</v>
      </c>
      <c r="T25" s="448">
        <f t="shared" si="4"/>
        <v>177</v>
      </c>
      <c r="U25" s="449">
        <f t="shared" si="5"/>
        <v>1376</v>
      </c>
      <c r="V25" s="317">
        <f>IF(U25=0, "NA", T25/U25)</f>
        <v>0.12863372093023256</v>
      </c>
    </row>
    <row r="26" spans="1:24" s="447" customFormat="1" ht="13.5" thickBot="1">
      <c r="A26" s="481">
        <v>2016</v>
      </c>
      <c r="B26" s="450">
        <v>4</v>
      </c>
      <c r="C26" s="451">
        <v>26</v>
      </c>
      <c r="D26" s="452">
        <f>IF(C26=0, "NA", B26/C26)</f>
        <v>0.15384615384615385</v>
      </c>
      <c r="E26" s="450">
        <v>4</v>
      </c>
      <c r="F26" s="451">
        <v>33</v>
      </c>
      <c r="G26" s="452">
        <f>IF(F26=0, "NA", E26/F26)</f>
        <v>0.12121212121212122</v>
      </c>
      <c r="H26" s="450">
        <v>0</v>
      </c>
      <c r="I26" s="451">
        <v>6</v>
      </c>
      <c r="J26" s="452">
        <f>IF(I26=0, "NA", H26/I26)</f>
        <v>0</v>
      </c>
      <c r="K26" s="450"/>
      <c r="L26" s="451"/>
      <c r="M26" s="452"/>
      <c r="N26" s="450"/>
      <c r="O26" s="451"/>
      <c r="P26" s="452"/>
      <c r="Q26" s="450">
        <v>1</v>
      </c>
      <c r="R26" s="451">
        <v>1</v>
      </c>
      <c r="S26" s="452">
        <f>IF(R26=0, "NA", Q26/R26)</f>
        <v>1</v>
      </c>
      <c r="T26" s="450">
        <f t="shared" si="4"/>
        <v>9</v>
      </c>
      <c r="U26" s="451">
        <f t="shared" si="5"/>
        <v>66</v>
      </c>
      <c r="V26" s="452">
        <f>IF(U26=0, "NA", T26/U26)</f>
        <v>0.13636363636363635</v>
      </c>
    </row>
    <row r="27" spans="1:24" s="447" customFormat="1" ht="13.5" thickBot="1">
      <c r="A27" s="285" t="s">
        <v>7</v>
      </c>
      <c r="B27" s="115">
        <f>SUM(B11:B26)</f>
        <v>12185</v>
      </c>
      <c r="C27" s="169">
        <f>SUM(C11:C26)</f>
        <v>95518</v>
      </c>
      <c r="D27" s="42">
        <f>B27/C27</f>
        <v>0.12756757888565506</v>
      </c>
      <c r="E27" s="115">
        <f>SUM(E11:E26)</f>
        <v>9317</v>
      </c>
      <c r="F27" s="169">
        <f>SUM(F11:F26)</f>
        <v>78647</v>
      </c>
      <c r="G27" s="42">
        <f>E27/F27</f>
        <v>0.11846605719226416</v>
      </c>
      <c r="H27" s="115">
        <f>SUM(H11:H26)</f>
        <v>420</v>
      </c>
      <c r="I27" s="169">
        <f>SUM(I11:I26)</f>
        <v>3340</v>
      </c>
      <c r="J27" s="42">
        <f>H27/I27</f>
        <v>0.12574850299401197</v>
      </c>
      <c r="K27" s="115">
        <f>SUM(K11:K26)</f>
        <v>194</v>
      </c>
      <c r="L27" s="169">
        <f>SUM(L11:L26)</f>
        <v>1080</v>
      </c>
      <c r="M27" s="42">
        <f>K27/L27</f>
        <v>0.17962962962962964</v>
      </c>
      <c r="N27" s="115">
        <f>SUM(N11:N26)</f>
        <v>99</v>
      </c>
      <c r="O27" s="169">
        <f>SUM(O11:O26)</f>
        <v>433</v>
      </c>
      <c r="P27" s="42">
        <f>N27/O27</f>
        <v>0.22863741339491916</v>
      </c>
      <c r="Q27" s="115">
        <f>SUM(Q11:Q26)</f>
        <v>460</v>
      </c>
      <c r="R27" s="169">
        <f>SUM(R11:R26)</f>
        <v>2112</v>
      </c>
      <c r="S27" s="42">
        <f>Q27/R27</f>
        <v>0.2178030303030303</v>
      </c>
      <c r="T27" s="115">
        <f>SUM(T11:T26)</f>
        <v>22675</v>
      </c>
      <c r="U27" s="169">
        <f>SUM(U11:U26)</f>
        <v>181130</v>
      </c>
      <c r="V27" s="42">
        <f>T27/U27</f>
        <v>0.12518633026003423</v>
      </c>
    </row>
    <row r="28" spans="1:24" s="447" customFormat="1">
      <c r="A28" s="413"/>
      <c r="B28" s="453"/>
      <c r="C28" s="453"/>
      <c r="D28" s="344"/>
      <c r="E28" s="453"/>
      <c r="F28" s="453"/>
      <c r="G28" s="344"/>
      <c r="H28" s="453"/>
      <c r="I28" s="453"/>
      <c r="J28" s="344"/>
      <c r="K28" s="453"/>
      <c r="L28" s="453"/>
      <c r="M28" s="344"/>
      <c r="N28" s="453"/>
      <c r="O28" s="453"/>
      <c r="P28" s="344"/>
      <c r="Q28" s="453"/>
      <c r="R28" s="453"/>
    </row>
    <row r="29" spans="1:24" ht="12.75" customHeight="1">
      <c r="G29" s="314"/>
      <c r="H29" s="314"/>
      <c r="I29" s="314"/>
      <c r="J29" s="314"/>
      <c r="K29" s="314"/>
      <c r="L29" s="314"/>
      <c r="M29" s="314"/>
      <c r="N29" s="314"/>
      <c r="O29" s="314"/>
      <c r="P29" s="314"/>
      <c r="Q29" s="310"/>
      <c r="R29" s="310"/>
      <c r="S29" s="310"/>
      <c r="T29" s="310"/>
      <c r="U29" s="457"/>
      <c r="V29" s="457"/>
      <c r="W29" s="310"/>
      <c r="X29" s="310"/>
    </row>
    <row r="30" spans="1:24" ht="12.75" customHeight="1">
      <c r="G30" s="314"/>
      <c r="H30" s="314"/>
      <c r="I30" s="314"/>
      <c r="J30" s="314"/>
      <c r="K30" s="314"/>
      <c r="L30" s="314"/>
      <c r="M30" s="314"/>
      <c r="N30" s="314"/>
      <c r="O30" s="314"/>
      <c r="P30" s="310"/>
      <c r="Q30" s="310"/>
      <c r="R30" s="310"/>
      <c r="S30" s="310"/>
      <c r="T30" s="310"/>
      <c r="U30" s="310"/>
      <c r="V30" s="310"/>
      <c r="W30" s="310"/>
      <c r="X30" s="310"/>
    </row>
    <row r="31" spans="1:24" ht="12.75" customHeight="1">
      <c r="A31" s="454"/>
      <c r="N31" s="314"/>
      <c r="O31" s="314"/>
      <c r="P31" s="369"/>
      <c r="Q31" s="369"/>
      <c r="R31" s="369"/>
      <c r="S31" s="369"/>
      <c r="T31" s="369"/>
      <c r="U31" s="369"/>
      <c r="V31" s="369"/>
      <c r="W31" s="369"/>
      <c r="X31" s="310"/>
    </row>
    <row r="32" spans="1:24">
      <c r="P32" s="367"/>
      <c r="Q32" s="458"/>
      <c r="R32" s="458"/>
      <c r="S32" s="458"/>
      <c r="T32" s="458"/>
      <c r="U32" s="458"/>
      <c r="V32" s="458"/>
      <c r="W32" s="458"/>
      <c r="X32" s="458"/>
    </row>
    <row r="33" spans="16:24">
      <c r="P33" s="367"/>
      <c r="Q33" s="459"/>
      <c r="R33" s="459"/>
      <c r="S33" s="459"/>
      <c r="T33" s="460"/>
      <c r="U33" s="459"/>
      <c r="V33" s="459"/>
      <c r="W33" s="460"/>
      <c r="X33" s="460"/>
    </row>
    <row r="34" spans="16:24">
      <c r="P34" s="367"/>
      <c r="Q34" s="459"/>
      <c r="R34" s="459"/>
      <c r="S34" s="459"/>
      <c r="T34" s="460"/>
      <c r="U34" s="459"/>
      <c r="V34" s="459"/>
      <c r="W34" s="460"/>
      <c r="X34" s="460"/>
    </row>
    <row r="35" spans="16:24">
      <c r="P35" s="367"/>
      <c r="Q35" s="459"/>
      <c r="R35" s="459"/>
      <c r="S35" s="459"/>
      <c r="T35" s="460"/>
      <c r="U35" s="459"/>
      <c r="V35" s="460"/>
      <c r="W35" s="460"/>
      <c r="X35" s="460"/>
    </row>
    <row r="36" spans="16:24">
      <c r="P36" s="367"/>
      <c r="Q36" s="459"/>
      <c r="R36" s="459"/>
      <c r="S36" s="459"/>
      <c r="T36" s="460"/>
      <c r="U36" s="459"/>
      <c r="V36" s="460"/>
      <c r="W36" s="460"/>
      <c r="X36" s="460"/>
    </row>
    <row r="37" spans="16:24">
      <c r="P37" s="367"/>
      <c r="Q37" s="459"/>
      <c r="R37" s="459"/>
      <c r="S37" s="459"/>
      <c r="T37" s="460"/>
      <c r="U37" s="459"/>
      <c r="V37" s="460"/>
      <c r="W37" s="460"/>
      <c r="X37" s="460"/>
    </row>
    <row r="38" spans="16:24">
      <c r="P38" s="367"/>
      <c r="Q38" s="459"/>
      <c r="R38" s="459"/>
      <c r="S38" s="459"/>
      <c r="T38" s="460"/>
      <c r="U38" s="459"/>
      <c r="V38" s="460"/>
      <c r="W38" s="460"/>
      <c r="X38" s="460"/>
    </row>
    <row r="39" spans="16:24">
      <c r="P39" s="367"/>
      <c r="Q39" s="459"/>
      <c r="R39" s="459"/>
      <c r="S39" s="459"/>
      <c r="T39" s="460"/>
      <c r="U39" s="459"/>
      <c r="V39" s="460"/>
      <c r="W39" s="460"/>
      <c r="X39" s="460"/>
    </row>
    <row r="40" spans="16:24">
      <c r="P40" s="367"/>
      <c r="Q40" s="459"/>
      <c r="R40" s="459"/>
      <c r="S40" s="459"/>
      <c r="T40" s="460"/>
      <c r="U40" s="459"/>
      <c r="V40" s="459"/>
      <c r="W40" s="459"/>
      <c r="X40" s="460"/>
    </row>
    <row r="41" spans="16:24">
      <c r="P41" s="367"/>
      <c r="Q41" s="459"/>
      <c r="R41" s="459"/>
      <c r="S41" s="459"/>
      <c r="T41" s="459"/>
      <c r="U41" s="459"/>
      <c r="V41" s="459"/>
      <c r="W41" s="459"/>
      <c r="X41" s="460"/>
    </row>
    <row r="42" spans="16:24">
      <c r="P42" s="367"/>
      <c r="Q42" s="459"/>
      <c r="R42" s="459"/>
      <c r="S42" s="459"/>
      <c r="T42" s="459"/>
      <c r="U42" s="459"/>
      <c r="V42" s="459"/>
      <c r="W42" s="459"/>
      <c r="X42" s="460"/>
    </row>
    <row r="43" spans="16:24">
      <c r="P43" s="367"/>
      <c r="Q43" s="459"/>
      <c r="R43" s="459"/>
      <c r="S43" s="459"/>
      <c r="T43" s="459"/>
      <c r="U43" s="459"/>
      <c r="V43" s="459"/>
      <c r="W43" s="459"/>
      <c r="X43" s="460"/>
    </row>
    <row r="44" spans="16:24">
      <c r="P44" s="367"/>
      <c r="Q44" s="459"/>
      <c r="R44" s="459"/>
      <c r="S44" s="459"/>
      <c r="T44" s="459"/>
      <c r="U44" s="459"/>
      <c r="V44" s="459"/>
      <c r="W44" s="459"/>
      <c r="X44" s="460"/>
    </row>
    <row r="45" spans="16:24">
      <c r="P45" s="367"/>
      <c r="Q45" s="459"/>
      <c r="R45" s="459"/>
      <c r="S45" s="459"/>
      <c r="T45" s="459"/>
      <c r="U45" s="459"/>
      <c r="V45" s="459"/>
      <c r="W45" s="459"/>
      <c r="X45" s="460"/>
    </row>
    <row r="46" spans="16:24">
      <c r="P46" s="367"/>
      <c r="Q46" s="459"/>
      <c r="R46" s="459"/>
      <c r="S46" s="459"/>
      <c r="T46" s="459"/>
      <c r="U46" s="459"/>
      <c r="V46" s="459"/>
      <c r="W46" s="459"/>
      <c r="X46" s="460"/>
    </row>
    <row r="47" spans="16:24">
      <c r="P47" s="367"/>
      <c r="Q47" s="459"/>
      <c r="R47" s="459"/>
      <c r="S47" s="459"/>
      <c r="T47" s="459"/>
      <c r="U47" s="459"/>
      <c r="V47" s="459"/>
      <c r="W47" s="459"/>
      <c r="X47" s="460"/>
    </row>
    <row r="48" spans="16:24">
      <c r="P48" s="310"/>
      <c r="Q48" s="459"/>
      <c r="R48" s="459"/>
      <c r="S48" s="459"/>
      <c r="T48" s="459"/>
      <c r="U48" s="459"/>
      <c r="V48" s="460"/>
      <c r="W48" s="459"/>
      <c r="X48" s="460"/>
    </row>
    <row r="49" spans="16:24">
      <c r="P49" s="310"/>
      <c r="Q49" s="310"/>
      <c r="R49" s="310"/>
      <c r="S49" s="310"/>
      <c r="T49" s="310"/>
      <c r="U49" s="310"/>
      <c r="V49" s="310"/>
      <c r="W49" s="310"/>
      <c r="X49" s="310"/>
    </row>
    <row r="50" spans="16:24">
      <c r="P50" s="310"/>
      <c r="Q50" s="310"/>
      <c r="R50" s="310"/>
      <c r="S50" s="310"/>
      <c r="T50" s="310"/>
      <c r="U50" s="310"/>
      <c r="V50" s="310"/>
      <c r="W50" s="310"/>
      <c r="X50" s="310"/>
    </row>
    <row r="51" spans="16:24">
      <c r="P51" s="310"/>
      <c r="Q51" s="310"/>
      <c r="R51" s="310"/>
      <c r="S51" s="310"/>
      <c r="T51" s="310"/>
      <c r="U51" s="310"/>
      <c r="V51" s="310"/>
      <c r="W51" s="310"/>
      <c r="X51" s="310"/>
    </row>
    <row r="52" spans="16:24">
      <c r="P52" s="310"/>
      <c r="Q52" s="310"/>
      <c r="R52" s="310"/>
      <c r="S52" s="310"/>
      <c r="T52" s="310"/>
      <c r="U52" s="310"/>
      <c r="V52" s="310"/>
      <c r="W52" s="310"/>
      <c r="X52" s="310"/>
    </row>
    <row r="53" spans="16:24" ht="12.75" customHeight="1">
      <c r="P53" s="310"/>
      <c r="Q53" s="461"/>
      <c r="R53" s="461"/>
      <c r="S53" s="461"/>
      <c r="T53" s="461"/>
      <c r="U53" s="461"/>
      <c r="V53" s="461"/>
      <c r="W53" s="461"/>
      <c r="X53" s="461"/>
    </row>
    <row r="54" spans="16:24">
      <c r="P54" s="369"/>
      <c r="Q54" s="462"/>
      <c r="R54" s="462"/>
      <c r="S54" s="462"/>
      <c r="T54" s="463"/>
      <c r="U54" s="463"/>
      <c r="V54" s="463"/>
      <c r="W54" s="463"/>
      <c r="X54" s="463"/>
    </row>
    <row r="55" spans="16:24">
      <c r="P55" s="367"/>
      <c r="Q55" s="462"/>
      <c r="R55" s="462"/>
      <c r="S55" s="462"/>
      <c r="T55" s="463"/>
      <c r="U55" s="463"/>
      <c r="V55" s="463"/>
      <c r="W55" s="463"/>
      <c r="X55" s="463"/>
    </row>
    <row r="56" spans="16:24">
      <c r="P56" s="367"/>
      <c r="Q56" s="462"/>
      <c r="R56" s="462"/>
      <c r="S56" s="462"/>
      <c r="T56" s="463"/>
      <c r="U56" s="463"/>
      <c r="V56" s="463"/>
      <c r="W56" s="463"/>
      <c r="X56" s="463"/>
    </row>
    <row r="57" spans="16:24">
      <c r="P57" s="367"/>
      <c r="Q57" s="462"/>
      <c r="R57" s="462"/>
      <c r="S57" s="462"/>
      <c r="T57" s="463"/>
      <c r="U57" s="463"/>
      <c r="V57" s="463"/>
      <c r="W57" s="463"/>
      <c r="X57" s="463"/>
    </row>
    <row r="58" spans="16:24">
      <c r="P58" s="367"/>
      <c r="Q58" s="462"/>
      <c r="R58" s="462"/>
      <c r="S58" s="462"/>
      <c r="T58" s="463"/>
      <c r="U58" s="462"/>
      <c r="V58" s="463"/>
      <c r="W58" s="463"/>
      <c r="X58" s="463"/>
    </row>
    <row r="59" spans="16:24">
      <c r="P59" s="367"/>
      <c r="Q59" s="462"/>
      <c r="R59" s="462"/>
      <c r="S59" s="462"/>
      <c r="T59" s="463"/>
      <c r="U59" s="462"/>
      <c r="V59" s="463"/>
      <c r="W59" s="463"/>
      <c r="X59" s="463"/>
    </row>
    <row r="60" spans="16:24">
      <c r="P60" s="367"/>
      <c r="Q60" s="462"/>
      <c r="R60" s="462"/>
      <c r="S60" s="462"/>
      <c r="T60" s="463"/>
      <c r="U60" s="463"/>
      <c r="V60" s="463"/>
      <c r="W60" s="463"/>
      <c r="X60" s="463"/>
    </row>
    <row r="61" spans="16:24">
      <c r="P61" s="367"/>
      <c r="Q61" s="462"/>
      <c r="R61" s="462"/>
      <c r="S61" s="462"/>
      <c r="T61" s="463"/>
      <c r="U61" s="463"/>
      <c r="V61" s="463"/>
      <c r="W61" s="462"/>
      <c r="X61" s="463"/>
    </row>
    <row r="62" spans="16:24">
      <c r="P62" s="367"/>
      <c r="Q62" s="462"/>
      <c r="R62" s="462"/>
      <c r="S62" s="462"/>
      <c r="T62" s="462"/>
      <c r="U62" s="463"/>
      <c r="V62" s="463"/>
      <c r="W62" s="462"/>
      <c r="X62" s="463"/>
    </row>
    <row r="63" spans="16:24">
      <c r="P63" s="367"/>
      <c r="Q63" s="462"/>
      <c r="R63" s="462"/>
      <c r="S63" s="462"/>
      <c r="T63" s="462"/>
      <c r="U63" s="462"/>
      <c r="V63" s="462"/>
      <c r="W63" s="462"/>
      <c r="X63" s="463"/>
    </row>
    <row r="64" spans="16:24">
      <c r="P64" s="367"/>
      <c r="Q64" s="462"/>
      <c r="R64" s="462"/>
      <c r="S64" s="462"/>
      <c r="T64" s="462"/>
      <c r="U64" s="462"/>
      <c r="V64" s="462"/>
      <c r="W64" s="462"/>
      <c r="X64" s="463"/>
    </row>
    <row r="65" spans="16:24">
      <c r="P65" s="367"/>
      <c r="Q65" s="462"/>
      <c r="R65" s="462"/>
      <c r="S65" s="462"/>
      <c r="T65" s="462"/>
      <c r="U65" s="462"/>
      <c r="V65" s="462"/>
      <c r="W65" s="462"/>
      <c r="X65" s="463"/>
    </row>
    <row r="66" spans="16:24">
      <c r="P66" s="367"/>
      <c r="Q66" s="462"/>
      <c r="R66" s="462"/>
      <c r="S66" s="462"/>
      <c r="T66" s="462"/>
      <c r="U66" s="462"/>
      <c r="V66" s="463"/>
      <c r="W66" s="462"/>
      <c r="X66" s="463"/>
    </row>
    <row r="67" spans="16:24">
      <c r="P67" s="367"/>
      <c r="Q67" s="462"/>
      <c r="R67" s="462"/>
      <c r="S67" s="462"/>
      <c r="T67" s="462"/>
      <c r="U67" s="462"/>
      <c r="V67" s="462"/>
      <c r="W67" s="462"/>
      <c r="X67" s="463"/>
    </row>
    <row r="68" spans="16:24">
      <c r="P68" s="367"/>
      <c r="Q68" s="462"/>
      <c r="R68" s="462"/>
      <c r="S68" s="462"/>
      <c r="T68" s="462"/>
      <c r="U68" s="462"/>
      <c r="V68" s="462"/>
      <c r="W68" s="462"/>
      <c r="X68" s="463"/>
    </row>
    <row r="69" spans="16:24">
      <c r="P69" s="367"/>
      <c r="Q69" s="462"/>
      <c r="R69" s="462"/>
      <c r="S69" s="462"/>
      <c r="T69" s="462"/>
      <c r="U69" s="463"/>
      <c r="V69" s="463"/>
      <c r="W69" s="462"/>
      <c r="X69" s="463"/>
    </row>
    <row r="70" spans="16:24">
      <c r="P70" s="367"/>
      <c r="Q70" s="368"/>
      <c r="R70" s="368"/>
      <c r="S70" s="368"/>
      <c r="T70" s="367"/>
      <c r="U70" s="367"/>
      <c r="V70" s="368"/>
      <c r="W70" s="367"/>
      <c r="X70" s="310"/>
    </row>
    <row r="71" spans="16:24">
      <c r="P71" s="455"/>
      <c r="Q71" s="310"/>
      <c r="R71" s="310"/>
      <c r="S71" s="310"/>
      <c r="T71" s="310"/>
      <c r="U71" s="310"/>
      <c r="V71" s="310"/>
      <c r="W71" s="310"/>
      <c r="X71" s="310"/>
    </row>
    <row r="72" spans="16:24">
      <c r="P72" s="455"/>
      <c r="Q72" s="310"/>
      <c r="R72" s="310"/>
      <c r="S72" s="310"/>
      <c r="T72" s="310"/>
      <c r="U72" s="310"/>
      <c r="V72" s="310"/>
      <c r="W72" s="310"/>
      <c r="X72" s="310"/>
    </row>
  </sheetData>
  <mergeCells count="10">
    <mergeCell ref="T9:V9"/>
    <mergeCell ref="K9:M9"/>
    <mergeCell ref="A2:V3"/>
    <mergeCell ref="A5:V7"/>
    <mergeCell ref="Q9:S9"/>
    <mergeCell ref="A9:A10"/>
    <mergeCell ref="B9:D9"/>
    <mergeCell ref="E9:G9"/>
    <mergeCell ref="H9:J9"/>
    <mergeCell ref="N9:P9"/>
  </mergeCells>
  <phoneticPr fontId="0" type="noConversion"/>
  <pageMargins left="0.75" right="0.75" top="1" bottom="1" header="0.5" footer="0.5"/>
  <pageSetup scale="4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34"/>
  <sheetViews>
    <sheetView zoomScaleNormal="100" workbookViewId="0"/>
  </sheetViews>
  <sheetFormatPr defaultRowHeight="12.75"/>
  <cols>
    <col min="1" max="1" width="13.7109375" style="290" customWidth="1"/>
    <col min="2" max="2" width="36" style="290" bestFit="1" customWidth="1"/>
    <col min="3" max="3" width="18.7109375" style="290" customWidth="1"/>
    <col min="4" max="4" width="19.7109375" style="290" bestFit="1" customWidth="1"/>
    <col min="5" max="16384" width="9.140625" style="179"/>
  </cols>
  <sheetData>
    <row r="1" spans="1:4" ht="18">
      <c r="A1" s="291" t="s">
        <v>194</v>
      </c>
    </row>
    <row r="3" spans="1:4" ht="12.75" customHeight="1">
      <c r="A3" s="644" t="s">
        <v>281</v>
      </c>
      <c r="B3" s="644"/>
      <c r="C3" s="644"/>
      <c r="D3" s="644"/>
    </row>
    <row r="4" spans="1:4">
      <c r="A4" s="644"/>
      <c r="B4" s="644"/>
      <c r="C4" s="644"/>
      <c r="D4" s="644"/>
    </row>
    <row r="5" spans="1:4">
      <c r="A5" s="644"/>
      <c r="B5" s="644"/>
      <c r="C5" s="644"/>
      <c r="D5" s="644"/>
    </row>
    <row r="6" spans="1:4">
      <c r="A6" s="644"/>
      <c r="B6" s="644"/>
      <c r="C6" s="644"/>
      <c r="D6" s="644"/>
    </row>
    <row r="7" spans="1:4">
      <c r="A7" s="644"/>
      <c r="B7" s="644"/>
      <c r="C7" s="644"/>
      <c r="D7" s="644"/>
    </row>
    <row r="8" spans="1:4">
      <c r="A8" s="644"/>
      <c r="B8" s="644"/>
      <c r="C8" s="644"/>
      <c r="D8" s="644"/>
    </row>
    <row r="9" spans="1:4">
      <c r="A9" s="644"/>
      <c r="B9" s="644"/>
      <c r="C9" s="644"/>
      <c r="D9" s="644"/>
    </row>
    <row r="10" spans="1:4">
      <c r="A10" s="464"/>
      <c r="B10" s="464"/>
      <c r="C10" s="464"/>
      <c r="D10" s="464"/>
    </row>
    <row r="11" spans="1:4" ht="13.5" thickBot="1">
      <c r="A11" s="178"/>
      <c r="B11" s="178"/>
      <c r="C11" s="178"/>
      <c r="D11" s="178"/>
    </row>
    <row r="12" spans="1:4" ht="26.25" thickBot="1">
      <c r="A12" s="490" t="s">
        <v>145</v>
      </c>
      <c r="B12" s="491" t="s">
        <v>146</v>
      </c>
      <c r="C12" s="496" t="s">
        <v>147</v>
      </c>
      <c r="D12" s="492" t="s">
        <v>144</v>
      </c>
    </row>
    <row r="13" spans="1:4">
      <c r="A13" s="493">
        <v>2001</v>
      </c>
      <c r="B13" s="493" t="s">
        <v>151</v>
      </c>
      <c r="C13" s="493" t="s">
        <v>184</v>
      </c>
      <c r="D13" s="493">
        <v>13</v>
      </c>
    </row>
    <row r="14" spans="1:4">
      <c r="A14" s="493">
        <v>2002</v>
      </c>
      <c r="B14" s="493" t="s">
        <v>151</v>
      </c>
      <c r="C14" s="493" t="s">
        <v>184</v>
      </c>
      <c r="D14" s="493">
        <v>29</v>
      </c>
    </row>
    <row r="15" spans="1:4">
      <c r="A15" s="493">
        <v>2002</v>
      </c>
      <c r="B15" s="493" t="s">
        <v>152</v>
      </c>
      <c r="C15" s="493" t="s">
        <v>149</v>
      </c>
      <c r="D15" s="493">
        <v>1</v>
      </c>
    </row>
    <row r="16" spans="1:4">
      <c r="A16" s="493">
        <v>2003</v>
      </c>
      <c r="B16" s="493" t="s">
        <v>152</v>
      </c>
      <c r="C16" s="493" t="s">
        <v>149</v>
      </c>
      <c r="D16" s="493">
        <v>1</v>
      </c>
    </row>
    <row r="17" spans="1:5">
      <c r="A17" s="493">
        <v>2006</v>
      </c>
      <c r="B17" s="493" t="s">
        <v>153</v>
      </c>
      <c r="C17" s="493" t="s">
        <v>148</v>
      </c>
      <c r="D17" s="493">
        <v>5</v>
      </c>
    </row>
    <row r="18" spans="1:5">
      <c r="A18" s="493">
        <v>2006</v>
      </c>
      <c r="B18" s="493" t="s">
        <v>154</v>
      </c>
      <c r="C18" s="493" t="s">
        <v>150</v>
      </c>
      <c r="D18" s="493">
        <v>3</v>
      </c>
    </row>
    <row r="19" spans="1:5">
      <c r="A19" s="493"/>
      <c r="B19" s="493"/>
      <c r="C19" s="493" t="s">
        <v>81</v>
      </c>
      <c r="D19" s="493">
        <f>SUM(D13:D18)</f>
        <v>52</v>
      </c>
    </row>
    <row r="22" spans="1:5">
      <c r="A22" s="599" t="s">
        <v>212</v>
      </c>
      <c r="B22" s="599"/>
      <c r="C22" s="599"/>
      <c r="D22" s="599"/>
    </row>
    <row r="23" spans="1:5">
      <c r="A23" s="599"/>
      <c r="B23" s="599"/>
      <c r="C23" s="599"/>
      <c r="D23" s="599"/>
    </row>
    <row r="24" spans="1:5" ht="12.75" customHeight="1">
      <c r="A24" s="599"/>
      <c r="B24" s="599"/>
      <c r="C24" s="599"/>
      <c r="D24" s="599"/>
    </row>
    <row r="25" spans="1:5" ht="13.5" thickBot="1">
      <c r="A25" s="321"/>
      <c r="B25" s="321"/>
      <c r="C25" s="321"/>
      <c r="D25" s="321"/>
      <c r="E25" s="314"/>
    </row>
    <row r="26" spans="1:5" ht="26.25" thickBot="1">
      <c r="A26" s="490" t="s">
        <v>186</v>
      </c>
      <c r="B26" s="491" t="s">
        <v>210</v>
      </c>
      <c r="C26" s="496" t="s">
        <v>211</v>
      </c>
      <c r="D26" s="492" t="s">
        <v>213</v>
      </c>
    </row>
    <row r="27" spans="1:5">
      <c r="A27" s="493" t="s">
        <v>187</v>
      </c>
      <c r="B27" s="88" t="s">
        <v>205</v>
      </c>
      <c r="C27" s="88" t="s">
        <v>197</v>
      </c>
      <c r="D27" s="498" t="s">
        <v>198</v>
      </c>
    </row>
    <row r="28" spans="1:5">
      <c r="A28" s="494" t="s">
        <v>202</v>
      </c>
      <c r="B28" s="484" t="s">
        <v>206</v>
      </c>
      <c r="C28" s="484" t="s">
        <v>198</v>
      </c>
      <c r="D28" s="499" t="s">
        <v>199</v>
      </c>
    </row>
    <row r="29" spans="1:5">
      <c r="A29" s="494" t="s">
        <v>203</v>
      </c>
      <c r="B29" s="484" t="s">
        <v>206</v>
      </c>
      <c r="C29" s="484" t="s">
        <v>198</v>
      </c>
      <c r="D29" s="499" t="s">
        <v>200</v>
      </c>
    </row>
    <row r="30" spans="1:5">
      <c r="A30" s="494" t="s">
        <v>202</v>
      </c>
      <c r="B30" s="484" t="s">
        <v>207</v>
      </c>
      <c r="C30" s="484" t="s">
        <v>197</v>
      </c>
      <c r="D30" s="499" t="s">
        <v>197</v>
      </c>
    </row>
    <row r="31" spans="1:5">
      <c r="A31" s="494" t="s">
        <v>203</v>
      </c>
      <c r="B31" s="484" t="s">
        <v>207</v>
      </c>
      <c r="C31" s="484" t="s">
        <v>197</v>
      </c>
      <c r="D31" s="499" t="s">
        <v>201</v>
      </c>
    </row>
    <row r="32" spans="1:5" ht="13.5" thickBot="1">
      <c r="A32" s="495" t="s">
        <v>204</v>
      </c>
      <c r="B32" s="497" t="s">
        <v>208</v>
      </c>
      <c r="C32" s="497" t="s">
        <v>198</v>
      </c>
      <c r="D32" s="500" t="s">
        <v>199</v>
      </c>
    </row>
    <row r="34" spans="1:1">
      <c r="A34" s="489" t="s">
        <v>209</v>
      </c>
    </row>
  </sheetData>
  <mergeCells count="2">
    <mergeCell ref="A22:D24"/>
    <mergeCell ref="A3:D9"/>
  </mergeCells>
  <phoneticPr fontId="29" type="noConversion"/>
  <pageMargins left="0.75" right="0.75" top="1" bottom="1" header="0.5" footer="0.5"/>
  <pageSetup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U69"/>
  <sheetViews>
    <sheetView workbookViewId="0">
      <selection activeCell="AZ9" sqref="AZ9"/>
    </sheetView>
  </sheetViews>
  <sheetFormatPr defaultRowHeight="12.75"/>
  <cols>
    <col min="1" max="1" width="32" customWidth="1"/>
    <col min="2" max="2" width="31.7109375" bestFit="1" customWidth="1"/>
    <col min="4" max="4" width="23" bestFit="1" customWidth="1"/>
    <col min="5" max="5" width="30" bestFit="1" customWidth="1"/>
    <col min="27" max="27" width="6" bestFit="1" customWidth="1"/>
    <col min="28" max="28" width="18.42578125" bestFit="1" customWidth="1"/>
    <col min="29" max="29" width="3.85546875" bestFit="1" customWidth="1"/>
    <col min="30" max="30" width="6" bestFit="1" customWidth="1"/>
    <col min="31" max="31" width="7.5703125" bestFit="1" customWidth="1"/>
    <col min="32" max="32" width="6" bestFit="1" customWidth="1"/>
    <col min="33" max="33" width="5" bestFit="1" customWidth="1"/>
    <col min="34" max="34" width="3.42578125" bestFit="1" customWidth="1"/>
    <col min="36" max="36" width="1.28515625" customWidth="1"/>
    <col min="42" max="42" width="1.28515625" customWidth="1"/>
    <col min="50" max="50" width="9.5703125" bestFit="1" customWidth="1"/>
  </cols>
  <sheetData>
    <row r="1" spans="1:151">
      <c r="H1" s="27" t="s">
        <v>40</v>
      </c>
      <c r="I1" s="27" t="s">
        <v>61</v>
      </c>
      <c r="J1" s="27" t="s">
        <v>27</v>
      </c>
      <c r="K1" s="27" t="s">
        <v>62</v>
      </c>
      <c r="L1" s="27" t="s">
        <v>63</v>
      </c>
      <c r="M1" s="27" t="s">
        <v>64</v>
      </c>
      <c r="N1" s="27" t="s">
        <v>65</v>
      </c>
      <c r="Q1" s="27" t="s">
        <v>40</v>
      </c>
      <c r="R1" s="27" t="s">
        <v>61</v>
      </c>
      <c r="S1" s="27" t="s">
        <v>27</v>
      </c>
      <c r="T1" s="27" t="s">
        <v>62</v>
      </c>
      <c r="U1" s="27" t="s">
        <v>63</v>
      </c>
      <c r="V1" s="27" t="s">
        <v>64</v>
      </c>
      <c r="W1" s="27" t="s">
        <v>65</v>
      </c>
      <c r="AA1" s="581" t="s">
        <v>70</v>
      </c>
      <c r="AB1" s="581"/>
      <c r="AC1" s="581"/>
      <c r="AD1" s="581"/>
      <c r="AE1" s="581"/>
      <c r="AF1" s="581"/>
      <c r="AG1" s="581"/>
      <c r="AH1" s="581"/>
      <c r="AI1" s="581"/>
      <c r="AK1" s="581" t="s">
        <v>71</v>
      </c>
      <c r="AL1" s="581"/>
      <c r="AM1" s="581"/>
      <c r="AN1" s="581"/>
      <c r="AO1" s="581"/>
    </row>
    <row r="2" spans="1:151" ht="13.5" thickBot="1">
      <c r="H2" s="29">
        <v>1984</v>
      </c>
      <c r="I2" s="28" t="s">
        <v>41</v>
      </c>
      <c r="J2" s="29">
        <v>366</v>
      </c>
      <c r="K2" s="29">
        <v>0.5586612021857924</v>
      </c>
      <c r="L2" s="29">
        <v>6.4451639344262306</v>
      </c>
      <c r="M2" s="29">
        <v>1.2796994535519126</v>
      </c>
      <c r="N2" s="28" t="s">
        <v>55</v>
      </c>
      <c r="Q2" s="29">
        <v>1973</v>
      </c>
      <c r="R2" s="28" t="s">
        <v>41</v>
      </c>
      <c r="S2" s="29">
        <v>1</v>
      </c>
      <c r="T2" s="29">
        <v>2.35</v>
      </c>
      <c r="U2" s="29">
        <v>37.72</v>
      </c>
      <c r="V2" s="29">
        <v>3.33</v>
      </c>
      <c r="W2" s="28" t="s">
        <v>53</v>
      </c>
    </row>
    <row r="3" spans="1:151" ht="13.5" thickBot="1">
      <c r="A3" s="27" t="s">
        <v>58</v>
      </c>
      <c r="B3" s="27" t="s">
        <v>59</v>
      </c>
      <c r="D3" s="27" t="s">
        <v>50</v>
      </c>
      <c r="E3" s="27" t="s">
        <v>51</v>
      </c>
      <c r="H3" s="29">
        <v>1984</v>
      </c>
      <c r="I3" s="28" t="s">
        <v>42</v>
      </c>
      <c r="J3" s="29">
        <v>96</v>
      </c>
      <c r="K3" s="29">
        <v>1.2730208333333335</v>
      </c>
      <c r="L3" s="29">
        <v>21.961979166666666</v>
      </c>
      <c r="M3" s="29">
        <v>2.3278124999999998</v>
      </c>
      <c r="N3" s="28" t="s">
        <v>55</v>
      </c>
      <c r="Q3" s="29">
        <v>1977</v>
      </c>
      <c r="R3" s="28" t="s">
        <v>41</v>
      </c>
      <c r="S3" s="29">
        <v>1</v>
      </c>
      <c r="T3" s="29">
        <v>6.91</v>
      </c>
      <c r="U3" s="29">
        <v>90.45</v>
      </c>
      <c r="V3" s="29">
        <v>3.28</v>
      </c>
      <c r="W3" s="28" t="s">
        <v>53</v>
      </c>
      <c r="AA3" s="52" t="s">
        <v>66</v>
      </c>
      <c r="AB3" s="53" t="s">
        <v>67</v>
      </c>
      <c r="AC3" s="56" t="s">
        <v>46</v>
      </c>
      <c r="AD3" s="57" t="s">
        <v>41</v>
      </c>
      <c r="AE3" s="57" t="s">
        <v>47</v>
      </c>
      <c r="AF3" s="57" t="s">
        <v>42</v>
      </c>
      <c r="AG3" s="57" t="s">
        <v>43</v>
      </c>
      <c r="AH3" s="57" t="s">
        <v>44</v>
      </c>
      <c r="AI3" s="58" t="s">
        <v>57</v>
      </c>
      <c r="AK3" s="71" t="s">
        <v>66</v>
      </c>
      <c r="AL3" s="72" t="s">
        <v>12</v>
      </c>
      <c r="AM3" s="73" t="s">
        <v>14</v>
      </c>
      <c r="AN3" s="73" t="s">
        <v>15</v>
      </c>
      <c r="AO3" s="74" t="s">
        <v>13</v>
      </c>
      <c r="AQ3" s="53" t="s">
        <v>66</v>
      </c>
      <c r="AR3" s="90" t="s">
        <v>41</v>
      </c>
      <c r="AS3" s="91" t="s">
        <v>42</v>
      </c>
      <c r="AT3" s="91" t="s">
        <v>43</v>
      </c>
      <c r="AU3" s="92" t="s">
        <v>57</v>
      </c>
      <c r="AX3" s="94" t="s">
        <v>66</v>
      </c>
      <c r="AY3" s="95">
        <v>1900</v>
      </c>
      <c r="AZ3" s="95">
        <v>1904</v>
      </c>
      <c r="BA3" s="95">
        <v>1905</v>
      </c>
      <c r="BB3" s="95">
        <v>1909</v>
      </c>
      <c r="BC3" s="95">
        <v>1910</v>
      </c>
      <c r="BD3" s="95">
        <v>1911</v>
      </c>
      <c r="BE3" s="95">
        <v>1912</v>
      </c>
      <c r="BF3" s="95">
        <v>1913</v>
      </c>
      <c r="BG3" s="95">
        <v>1914</v>
      </c>
      <c r="BH3" s="95">
        <v>1915</v>
      </c>
      <c r="BI3" s="95">
        <v>1916</v>
      </c>
      <c r="BJ3" s="95">
        <v>1917</v>
      </c>
      <c r="BK3" s="95">
        <v>1918</v>
      </c>
      <c r="BL3" s="95">
        <v>1919</v>
      </c>
      <c r="BM3" s="95">
        <v>1920</v>
      </c>
      <c r="BN3" s="95">
        <v>1921</v>
      </c>
      <c r="BO3" s="95">
        <v>1922</v>
      </c>
      <c r="BP3" s="95">
        <v>1923</v>
      </c>
      <c r="BQ3" s="95">
        <v>1924</v>
      </c>
      <c r="BR3" s="95">
        <v>1925</v>
      </c>
      <c r="BS3" s="95">
        <v>1926</v>
      </c>
      <c r="BT3" s="95">
        <v>1927</v>
      </c>
      <c r="BU3" s="95">
        <v>1928</v>
      </c>
      <c r="BV3" s="95">
        <v>1929</v>
      </c>
      <c r="BW3" s="95">
        <v>1930</v>
      </c>
      <c r="BX3" s="95">
        <v>1931</v>
      </c>
      <c r="BY3" s="95">
        <v>1932</v>
      </c>
      <c r="BZ3" s="95">
        <v>1933</v>
      </c>
      <c r="CA3" s="95">
        <v>1934</v>
      </c>
      <c r="CB3" s="95">
        <v>1935</v>
      </c>
      <c r="CC3" s="95">
        <v>1936</v>
      </c>
      <c r="CD3" s="95">
        <v>1937</v>
      </c>
      <c r="CE3" s="95">
        <v>1938</v>
      </c>
      <c r="CF3" s="95">
        <v>1939</v>
      </c>
      <c r="CG3" s="95">
        <v>1940</v>
      </c>
      <c r="CH3" s="95">
        <v>1941</v>
      </c>
      <c r="CI3" s="95">
        <v>1942</v>
      </c>
      <c r="CJ3" s="95">
        <v>1943</v>
      </c>
      <c r="CK3" s="95">
        <v>1944</v>
      </c>
      <c r="CL3" s="95">
        <v>1945</v>
      </c>
      <c r="CM3" s="95">
        <v>1946</v>
      </c>
      <c r="CN3" s="95">
        <v>1947</v>
      </c>
      <c r="CO3" s="95">
        <v>1948</v>
      </c>
      <c r="CP3" s="95">
        <v>1949</v>
      </c>
      <c r="CQ3" s="95">
        <v>1950</v>
      </c>
      <c r="CR3" s="95">
        <v>1951</v>
      </c>
      <c r="CS3" s="95">
        <v>1952</v>
      </c>
      <c r="CT3" s="95">
        <v>1953</v>
      </c>
      <c r="CU3" s="95">
        <v>1954</v>
      </c>
      <c r="CV3" s="95">
        <v>1955</v>
      </c>
      <c r="CW3" s="95">
        <v>1956</v>
      </c>
      <c r="CX3" s="95">
        <v>1957</v>
      </c>
      <c r="CY3" s="95">
        <v>1958</v>
      </c>
      <c r="CZ3" s="95">
        <v>1959</v>
      </c>
      <c r="DA3" s="95">
        <v>1960</v>
      </c>
      <c r="DB3" s="95">
        <v>1961</v>
      </c>
      <c r="DC3" s="95">
        <v>1962</v>
      </c>
      <c r="DD3" s="95">
        <v>1963</v>
      </c>
      <c r="DE3" s="95">
        <v>1964</v>
      </c>
      <c r="DF3" s="95">
        <v>1965</v>
      </c>
      <c r="DG3" s="95">
        <v>1966</v>
      </c>
      <c r="DH3" s="95">
        <v>1967</v>
      </c>
      <c r="DI3" s="95">
        <v>1968</v>
      </c>
      <c r="DJ3" s="95">
        <v>1969</v>
      </c>
      <c r="DK3" s="95">
        <v>1970</v>
      </c>
      <c r="DL3" s="95">
        <v>1971</v>
      </c>
      <c r="DM3" s="95">
        <v>1972</v>
      </c>
      <c r="DN3" s="95">
        <v>1973</v>
      </c>
      <c r="DO3" s="95">
        <v>1974</v>
      </c>
      <c r="DP3" s="95">
        <v>1975</v>
      </c>
      <c r="DQ3" s="95">
        <v>1976</v>
      </c>
      <c r="DR3" s="95">
        <v>1977</v>
      </c>
      <c r="DS3" s="95">
        <v>1978</v>
      </c>
      <c r="DT3" s="95">
        <v>1979</v>
      </c>
      <c r="DU3" s="95">
        <v>1980</v>
      </c>
      <c r="DV3" s="95">
        <v>1981</v>
      </c>
      <c r="DW3" s="95">
        <v>1982</v>
      </c>
      <c r="DX3" s="95">
        <v>1983</v>
      </c>
      <c r="DY3" s="95">
        <v>1984</v>
      </c>
      <c r="DZ3" s="95">
        <v>1985</v>
      </c>
      <c r="EA3" s="95">
        <v>1986</v>
      </c>
      <c r="EB3" s="95">
        <v>1987</v>
      </c>
      <c r="EC3" s="95">
        <v>1988</v>
      </c>
      <c r="ED3" s="95">
        <v>1989</v>
      </c>
      <c r="EE3" s="95">
        <v>1990</v>
      </c>
      <c r="EF3" s="95">
        <v>1991</v>
      </c>
      <c r="EG3" s="95">
        <v>1992</v>
      </c>
      <c r="EH3" s="95">
        <v>1993</v>
      </c>
      <c r="EI3" s="95">
        <v>1994</v>
      </c>
      <c r="EJ3" s="95">
        <v>1995</v>
      </c>
      <c r="EK3" s="95">
        <v>1996</v>
      </c>
      <c r="EL3" s="95">
        <v>1997</v>
      </c>
      <c r="EM3" s="95">
        <v>1998</v>
      </c>
      <c r="EN3" s="95">
        <v>1999</v>
      </c>
      <c r="EO3" s="95">
        <v>2000</v>
      </c>
      <c r="EP3" s="95">
        <v>2001</v>
      </c>
      <c r="EQ3" s="95">
        <v>2002</v>
      </c>
      <c r="ER3" s="95">
        <v>2003</v>
      </c>
      <c r="ES3" s="95">
        <v>2004</v>
      </c>
      <c r="ET3" s="95">
        <v>2005</v>
      </c>
      <c r="EU3" s="95">
        <v>2006</v>
      </c>
    </row>
    <row r="4" spans="1:151">
      <c r="A4" s="28" t="s">
        <v>25</v>
      </c>
      <c r="B4" s="29">
        <v>0</v>
      </c>
      <c r="D4" s="28" t="s">
        <v>52</v>
      </c>
      <c r="E4" s="29">
        <v>15241</v>
      </c>
      <c r="H4" s="29">
        <v>1984</v>
      </c>
      <c r="I4" s="28" t="s">
        <v>43</v>
      </c>
      <c r="J4" s="29">
        <v>63</v>
      </c>
      <c r="K4" s="29">
        <v>1.3909523809523809</v>
      </c>
      <c r="L4" s="29">
        <v>24.375714285714285</v>
      </c>
      <c r="M4" s="29">
        <v>2.5693650793650793</v>
      </c>
      <c r="N4" s="28" t="s">
        <v>55</v>
      </c>
      <c r="Q4" s="29">
        <v>1982</v>
      </c>
      <c r="R4" s="28" t="s">
        <v>41</v>
      </c>
      <c r="S4" s="29">
        <v>1</v>
      </c>
      <c r="T4" s="29">
        <v>11.78</v>
      </c>
      <c r="U4" s="29">
        <v>44.11</v>
      </c>
      <c r="V4" s="29">
        <v>0.85</v>
      </c>
      <c r="W4" s="28" t="s">
        <v>53</v>
      </c>
      <c r="AA4" s="44">
        <v>1984</v>
      </c>
      <c r="AB4" s="54">
        <f>SUM(AC4:AG4)</f>
        <v>387</v>
      </c>
      <c r="AC4" s="59">
        <v>10</v>
      </c>
      <c r="AD4" s="45">
        <v>224</v>
      </c>
      <c r="AE4" s="45">
        <v>22</v>
      </c>
      <c r="AF4" s="45">
        <v>69</v>
      </c>
      <c r="AG4" s="45">
        <v>62</v>
      </c>
      <c r="AH4" s="45">
        <v>0</v>
      </c>
      <c r="AI4" s="61">
        <f t="shared" ref="AI4:AI27" si="0">SUM(AE4,AC4)</f>
        <v>32</v>
      </c>
      <c r="AK4" s="75">
        <v>1984</v>
      </c>
      <c r="AL4" s="68">
        <v>0</v>
      </c>
      <c r="AM4" s="69">
        <v>0</v>
      </c>
      <c r="AN4" s="69">
        <v>0</v>
      </c>
      <c r="AO4" s="70">
        <v>6</v>
      </c>
      <c r="AQ4" s="76">
        <v>1984</v>
      </c>
      <c r="AR4" s="87">
        <f>(AD4-AO4)</f>
        <v>218</v>
      </c>
      <c r="AS4" s="88">
        <f>(AF4-AM4)</f>
        <v>69</v>
      </c>
      <c r="AT4" s="88">
        <f>(AG4-AN4)</f>
        <v>62</v>
      </c>
      <c r="AU4" s="89">
        <f>SUM(AI4-AL4)</f>
        <v>32</v>
      </c>
      <c r="AX4" s="94" t="s">
        <v>72</v>
      </c>
      <c r="AY4" s="95">
        <v>1</v>
      </c>
      <c r="AZ4" s="95">
        <v>1</v>
      </c>
      <c r="BA4" s="95">
        <v>1</v>
      </c>
      <c r="BB4" s="95">
        <v>1</v>
      </c>
      <c r="BC4" s="95">
        <v>9</v>
      </c>
      <c r="BD4" s="95">
        <v>4</v>
      </c>
      <c r="BE4" s="95">
        <v>6</v>
      </c>
      <c r="BF4" s="95">
        <v>5</v>
      </c>
      <c r="BG4" s="95">
        <v>19</v>
      </c>
      <c r="BH4" s="95">
        <v>14</v>
      </c>
      <c r="BI4" s="95">
        <v>6</v>
      </c>
      <c r="BJ4" s="95">
        <v>7</v>
      </c>
      <c r="BK4" s="95">
        <v>2</v>
      </c>
      <c r="BL4" s="95">
        <v>12</v>
      </c>
      <c r="BM4" s="95">
        <v>27</v>
      </c>
      <c r="BN4" s="95">
        <v>8</v>
      </c>
      <c r="BO4" s="95">
        <v>25</v>
      </c>
      <c r="BP4" s="95">
        <v>118</v>
      </c>
      <c r="BQ4" s="95">
        <v>27</v>
      </c>
      <c r="BR4" s="95">
        <v>17</v>
      </c>
      <c r="BS4" s="95">
        <v>47</v>
      </c>
      <c r="BT4" s="95">
        <v>46</v>
      </c>
      <c r="BU4" s="95">
        <v>109</v>
      </c>
      <c r="BV4" s="95">
        <v>256</v>
      </c>
      <c r="BW4" s="95">
        <v>374</v>
      </c>
      <c r="BX4" s="95">
        <v>442</v>
      </c>
      <c r="BY4" s="95">
        <v>252</v>
      </c>
      <c r="BZ4" s="95">
        <v>102</v>
      </c>
      <c r="CA4" s="95">
        <v>188</v>
      </c>
      <c r="CB4" s="95">
        <v>99</v>
      </c>
      <c r="CC4" s="95">
        <v>149</v>
      </c>
      <c r="CD4" s="95">
        <v>193</v>
      </c>
      <c r="CE4" s="95">
        <v>88</v>
      </c>
      <c r="CF4" s="95">
        <v>156</v>
      </c>
      <c r="CG4" s="95">
        <v>228</v>
      </c>
      <c r="CH4" s="95">
        <v>188</v>
      </c>
      <c r="CI4" s="95">
        <v>45</v>
      </c>
      <c r="CJ4" s="95">
        <v>9</v>
      </c>
      <c r="CK4" s="95">
        <v>15</v>
      </c>
      <c r="CL4" s="95">
        <v>37</v>
      </c>
      <c r="CM4" s="95">
        <v>134</v>
      </c>
      <c r="CN4" s="95">
        <v>140</v>
      </c>
      <c r="CO4" s="95">
        <v>218</v>
      </c>
      <c r="CP4" s="95">
        <v>184</v>
      </c>
      <c r="CQ4" s="95">
        <v>292</v>
      </c>
      <c r="CR4" s="95">
        <v>308</v>
      </c>
      <c r="CS4" s="95">
        <v>221</v>
      </c>
      <c r="CT4" s="95">
        <v>311</v>
      </c>
      <c r="CU4" s="95">
        <v>289</v>
      </c>
      <c r="CV4" s="95">
        <v>664</v>
      </c>
      <c r="CW4" s="95">
        <v>529</v>
      </c>
      <c r="CX4" s="95">
        <v>614</v>
      </c>
      <c r="CY4" s="95">
        <v>251</v>
      </c>
      <c r="CZ4" s="95">
        <v>363</v>
      </c>
      <c r="DA4" s="95">
        <v>374</v>
      </c>
      <c r="DB4" s="95">
        <v>375</v>
      </c>
      <c r="DC4" s="95">
        <v>561</v>
      </c>
      <c r="DD4" s="95">
        <v>804</v>
      </c>
      <c r="DE4" s="95">
        <v>1104</v>
      </c>
      <c r="DF4" s="95">
        <v>1664</v>
      </c>
      <c r="DG4" s="95">
        <v>2013</v>
      </c>
      <c r="DH4" s="95">
        <v>2215</v>
      </c>
      <c r="DI4" s="95">
        <v>2040</v>
      </c>
      <c r="DJ4" s="95">
        <v>2304</v>
      </c>
      <c r="DK4" s="95">
        <v>2207</v>
      </c>
      <c r="DL4" s="95">
        <v>1910</v>
      </c>
      <c r="DM4" s="95">
        <v>2387</v>
      </c>
      <c r="DN4" s="95">
        <v>2264</v>
      </c>
      <c r="DO4" s="95">
        <v>1844</v>
      </c>
      <c r="DP4" s="95">
        <v>1508</v>
      </c>
      <c r="DQ4" s="95">
        <v>1973</v>
      </c>
      <c r="DR4" s="95">
        <v>2567</v>
      </c>
      <c r="DS4" s="95">
        <v>3405</v>
      </c>
      <c r="DT4" s="95">
        <v>4352</v>
      </c>
      <c r="DU4" s="95">
        <v>3212</v>
      </c>
      <c r="DV4" s="95">
        <v>3452</v>
      </c>
      <c r="DW4" s="95">
        <v>3971</v>
      </c>
      <c r="DX4" s="95">
        <v>6262</v>
      </c>
      <c r="DY4" s="95">
        <v>11630</v>
      </c>
      <c r="DZ4" s="95">
        <v>17664</v>
      </c>
      <c r="EA4" s="95">
        <v>27160</v>
      </c>
      <c r="EB4" s="95">
        <v>39636</v>
      </c>
      <c r="EC4" s="95">
        <v>54959</v>
      </c>
      <c r="ED4" s="95">
        <v>67530</v>
      </c>
      <c r="EE4" s="95">
        <v>75391</v>
      </c>
      <c r="EF4" s="95">
        <v>89882</v>
      </c>
      <c r="EG4" s="95">
        <v>119084</v>
      </c>
      <c r="EH4" s="95">
        <v>165716</v>
      </c>
      <c r="EI4" s="95">
        <v>207270</v>
      </c>
      <c r="EJ4" s="95">
        <v>256420</v>
      </c>
      <c r="EK4" s="95">
        <v>257291</v>
      </c>
      <c r="EL4" s="95">
        <v>314477</v>
      </c>
      <c r="EM4" s="95">
        <v>335068</v>
      </c>
      <c r="EN4" s="95">
        <v>373922</v>
      </c>
      <c r="EO4" s="95">
        <v>413770</v>
      </c>
      <c r="EP4" s="95">
        <v>387232</v>
      </c>
      <c r="EQ4" s="95">
        <v>390774</v>
      </c>
      <c r="ER4" s="95">
        <v>382511</v>
      </c>
      <c r="ES4" s="95">
        <v>386029</v>
      </c>
      <c r="ET4" s="95">
        <v>373023</v>
      </c>
      <c r="EU4" s="95">
        <v>78331</v>
      </c>
    </row>
    <row r="5" spans="1:151">
      <c r="A5" s="28" t="s">
        <v>53</v>
      </c>
      <c r="B5" s="29">
        <v>74981</v>
      </c>
      <c r="D5" s="28" t="s">
        <v>53</v>
      </c>
      <c r="E5" s="29">
        <v>70118</v>
      </c>
      <c r="H5" s="29">
        <v>1985</v>
      </c>
      <c r="I5" s="28" t="s">
        <v>41</v>
      </c>
      <c r="J5" s="29">
        <v>660</v>
      </c>
      <c r="K5" s="29">
        <v>0.62784848484848488</v>
      </c>
      <c r="L5" s="29">
        <v>6.7677121212121216</v>
      </c>
      <c r="M5" s="29">
        <v>1.4083787878787879</v>
      </c>
      <c r="N5" s="28" t="s">
        <v>55</v>
      </c>
      <c r="Q5" s="29">
        <v>1983</v>
      </c>
      <c r="R5" s="28" t="s">
        <v>41</v>
      </c>
      <c r="S5" s="29">
        <v>2</v>
      </c>
      <c r="T5" s="29">
        <v>2.9550000000000001</v>
      </c>
      <c r="U5" s="29">
        <v>30.01</v>
      </c>
      <c r="V5" s="29">
        <v>1.865</v>
      </c>
      <c r="W5" s="28" t="s">
        <v>53</v>
      </c>
      <c r="AA5" s="44">
        <v>1985</v>
      </c>
      <c r="AB5" s="54">
        <f t="shared" ref="AB5:AB26" si="1">SUM(AC5:AG5)</f>
        <v>601</v>
      </c>
      <c r="AC5" s="59">
        <v>8</v>
      </c>
      <c r="AD5" s="45">
        <v>369</v>
      </c>
      <c r="AE5" s="45">
        <v>30</v>
      </c>
      <c r="AF5" s="45">
        <v>102</v>
      </c>
      <c r="AG5" s="45">
        <v>92</v>
      </c>
      <c r="AH5" s="45">
        <v>1</v>
      </c>
      <c r="AI5" s="61">
        <f t="shared" si="0"/>
        <v>38</v>
      </c>
      <c r="AK5" s="76">
        <v>1985</v>
      </c>
      <c r="AL5" s="59">
        <v>0</v>
      </c>
      <c r="AM5" s="45">
        <v>0</v>
      </c>
      <c r="AN5" s="45">
        <v>1</v>
      </c>
      <c r="AO5" s="64">
        <v>9</v>
      </c>
      <c r="AQ5" s="76">
        <v>1985</v>
      </c>
      <c r="AR5" s="84">
        <f t="shared" ref="AR5:AR26" si="2">(AD5-AO5)</f>
        <v>360</v>
      </c>
      <c r="AS5" s="63">
        <f t="shared" ref="AS5:AS26" si="3">(AF5-AM5)</f>
        <v>102</v>
      </c>
      <c r="AT5" s="63">
        <f t="shared" ref="AT5:AT26" si="4">(AG5-AN5)</f>
        <v>91</v>
      </c>
      <c r="AU5" s="61">
        <f t="shared" ref="AU5:AU26" si="5">SUM(AI5-AL5)</f>
        <v>38</v>
      </c>
    </row>
    <row r="6" spans="1:151">
      <c r="A6" s="28" t="s">
        <v>55</v>
      </c>
      <c r="B6" s="29">
        <v>1272189</v>
      </c>
      <c r="D6" s="28" t="s">
        <v>54</v>
      </c>
      <c r="E6" s="29">
        <v>686561</v>
      </c>
      <c r="H6" s="29">
        <v>1985</v>
      </c>
      <c r="I6" s="28" t="s">
        <v>42</v>
      </c>
      <c r="J6" s="29">
        <v>134</v>
      </c>
      <c r="K6" s="29">
        <v>1.1942537313432835</v>
      </c>
      <c r="L6" s="29">
        <v>23.13417910447761</v>
      </c>
      <c r="M6" s="29">
        <v>2.0378358208955225</v>
      </c>
      <c r="N6" s="28" t="s">
        <v>55</v>
      </c>
      <c r="Q6" s="29">
        <v>1984</v>
      </c>
      <c r="R6" s="28" t="s">
        <v>41</v>
      </c>
      <c r="S6" s="29">
        <v>590</v>
      </c>
      <c r="T6" s="29">
        <v>2.0963898305084747</v>
      </c>
      <c r="U6" s="29">
        <v>40.731813559322028</v>
      </c>
      <c r="V6" s="29">
        <v>3.3087627118644072</v>
      </c>
      <c r="W6" s="28" t="s">
        <v>53</v>
      </c>
      <c r="AA6" s="44">
        <v>1986</v>
      </c>
      <c r="AB6" s="54">
        <f t="shared" si="1"/>
        <v>821</v>
      </c>
      <c r="AC6" s="59">
        <v>16</v>
      </c>
      <c r="AD6" s="45">
        <v>489</v>
      </c>
      <c r="AE6" s="45">
        <v>49</v>
      </c>
      <c r="AF6" s="45">
        <v>135</v>
      </c>
      <c r="AG6" s="45">
        <v>132</v>
      </c>
      <c r="AH6" s="45">
        <v>0</v>
      </c>
      <c r="AI6" s="61">
        <f t="shared" si="0"/>
        <v>65</v>
      </c>
      <c r="AK6" s="76">
        <v>1986</v>
      </c>
      <c r="AL6" s="59">
        <v>0</v>
      </c>
      <c r="AM6" s="45">
        <v>1</v>
      </c>
      <c r="AN6" s="45">
        <v>0</v>
      </c>
      <c r="AO6" s="64">
        <v>12</v>
      </c>
      <c r="AQ6" s="76">
        <v>1986</v>
      </c>
      <c r="AR6" s="84">
        <f t="shared" si="2"/>
        <v>477</v>
      </c>
      <c r="AS6" s="63">
        <f t="shared" si="3"/>
        <v>134</v>
      </c>
      <c r="AT6" s="63">
        <f t="shared" si="4"/>
        <v>132</v>
      </c>
      <c r="AU6" s="61">
        <f t="shared" si="5"/>
        <v>65</v>
      </c>
    </row>
    <row r="7" spans="1:151">
      <c r="D7" s="28" t="s">
        <v>55</v>
      </c>
      <c r="E7" s="29">
        <v>1234350</v>
      </c>
      <c r="H7" s="29">
        <v>1985</v>
      </c>
      <c r="I7" s="28" t="s">
        <v>43</v>
      </c>
      <c r="J7" s="29">
        <v>86</v>
      </c>
      <c r="K7" s="29">
        <v>1.2615116279069767</v>
      </c>
      <c r="L7" s="29">
        <v>22.752906976744185</v>
      </c>
      <c r="M7" s="29">
        <v>2.6455813953488372</v>
      </c>
      <c r="N7" s="28" t="s">
        <v>55</v>
      </c>
      <c r="Q7" s="29">
        <v>1984</v>
      </c>
      <c r="R7" s="28" t="s">
        <v>42</v>
      </c>
      <c r="S7" s="29">
        <v>161</v>
      </c>
      <c r="T7" s="29">
        <v>5.0272049689440994</v>
      </c>
      <c r="U7" s="29">
        <v>87.316459627329181</v>
      </c>
      <c r="V7" s="29">
        <v>3.3246583850931675</v>
      </c>
      <c r="W7" s="28" t="s">
        <v>53</v>
      </c>
      <c r="AA7" s="44">
        <v>1987</v>
      </c>
      <c r="AB7" s="54">
        <f t="shared" si="1"/>
        <v>1039</v>
      </c>
      <c r="AC7" s="59">
        <v>16</v>
      </c>
      <c r="AD7" s="45">
        <v>710</v>
      </c>
      <c r="AE7" s="45">
        <v>53</v>
      </c>
      <c r="AF7" s="45">
        <v>148</v>
      </c>
      <c r="AG7" s="45">
        <v>112</v>
      </c>
      <c r="AH7" s="45">
        <v>1</v>
      </c>
      <c r="AI7" s="61">
        <f t="shared" si="0"/>
        <v>69</v>
      </c>
      <c r="AK7" s="76">
        <v>1987</v>
      </c>
      <c r="AL7" s="59">
        <v>3</v>
      </c>
      <c r="AM7" s="45">
        <v>2</v>
      </c>
      <c r="AN7" s="45">
        <v>0</v>
      </c>
      <c r="AO7" s="64">
        <v>14</v>
      </c>
      <c r="AQ7" s="76">
        <v>1987</v>
      </c>
      <c r="AR7" s="84">
        <f t="shared" si="2"/>
        <v>696</v>
      </c>
      <c r="AS7" s="63">
        <f t="shared" si="3"/>
        <v>146</v>
      </c>
      <c r="AT7" s="63">
        <f t="shared" si="4"/>
        <v>112</v>
      </c>
      <c r="AU7" s="61">
        <f t="shared" si="5"/>
        <v>66</v>
      </c>
    </row>
    <row r="8" spans="1:151">
      <c r="H8" s="29">
        <v>1986</v>
      </c>
      <c r="I8" s="28" t="s">
        <v>41</v>
      </c>
      <c r="J8" s="29">
        <v>758</v>
      </c>
      <c r="K8" s="29">
        <v>0.5472559366754618</v>
      </c>
      <c r="L8" s="29">
        <v>5.9513060686015837</v>
      </c>
      <c r="M8" s="29">
        <v>1.2908575197889183</v>
      </c>
      <c r="N8" s="28" t="s">
        <v>55</v>
      </c>
      <c r="Q8" s="29">
        <v>1984</v>
      </c>
      <c r="R8" s="28" t="s">
        <v>43</v>
      </c>
      <c r="S8" s="29">
        <v>108</v>
      </c>
      <c r="T8" s="29">
        <v>4.1091666666666669</v>
      </c>
      <c r="U8" s="29">
        <v>77.126666666666665</v>
      </c>
      <c r="V8" s="29">
        <v>4.278888888888889</v>
      </c>
      <c r="W8" s="28" t="s">
        <v>53</v>
      </c>
      <c r="AA8" s="44">
        <v>1988</v>
      </c>
      <c r="AB8" s="54">
        <f t="shared" si="1"/>
        <v>1292</v>
      </c>
      <c r="AC8" s="59">
        <v>8</v>
      </c>
      <c r="AD8" s="45">
        <v>679</v>
      </c>
      <c r="AE8" s="45">
        <v>50</v>
      </c>
      <c r="AF8" s="45">
        <v>392</v>
      </c>
      <c r="AG8" s="45">
        <v>163</v>
      </c>
      <c r="AH8" s="45">
        <v>0</v>
      </c>
      <c r="AI8" s="61">
        <f t="shared" si="0"/>
        <v>58</v>
      </c>
      <c r="AK8" s="76">
        <v>1988</v>
      </c>
      <c r="AL8" s="59">
        <v>1</v>
      </c>
      <c r="AM8" s="45">
        <v>7</v>
      </c>
      <c r="AN8" s="45">
        <v>1</v>
      </c>
      <c r="AO8" s="64">
        <v>8</v>
      </c>
      <c r="AQ8" s="76">
        <v>1988</v>
      </c>
      <c r="AR8" s="84">
        <f t="shared" si="2"/>
        <v>671</v>
      </c>
      <c r="AS8" s="63">
        <f t="shared" si="3"/>
        <v>385</v>
      </c>
      <c r="AT8" s="63">
        <f t="shared" si="4"/>
        <v>162</v>
      </c>
      <c r="AU8" s="61">
        <f t="shared" si="5"/>
        <v>57</v>
      </c>
    </row>
    <row r="9" spans="1:151">
      <c r="H9" s="29">
        <v>1986</v>
      </c>
      <c r="I9" s="28" t="s">
        <v>42</v>
      </c>
      <c r="J9" s="29">
        <v>145</v>
      </c>
      <c r="K9" s="29">
        <v>1.1459999999999999</v>
      </c>
      <c r="L9" s="29">
        <v>14.997172413793102</v>
      </c>
      <c r="M9" s="29">
        <v>2.4693103448275862</v>
      </c>
      <c r="N9" s="28" t="s">
        <v>55</v>
      </c>
      <c r="Q9" s="29">
        <v>1985</v>
      </c>
      <c r="R9" s="28" t="s">
        <v>41</v>
      </c>
      <c r="S9" s="29">
        <v>1044</v>
      </c>
      <c r="T9" s="29">
        <v>2.0381992337164752</v>
      </c>
      <c r="U9" s="29">
        <v>35.762404214559382</v>
      </c>
      <c r="V9" s="29">
        <v>3.4240613026819924</v>
      </c>
      <c r="W9" s="28" t="s">
        <v>53</v>
      </c>
      <c r="AA9" s="44">
        <v>1989</v>
      </c>
      <c r="AB9" s="54">
        <f t="shared" si="1"/>
        <v>1499</v>
      </c>
      <c r="AC9" s="59">
        <v>8</v>
      </c>
      <c r="AD9" s="45">
        <v>876</v>
      </c>
      <c r="AE9" s="45">
        <v>26</v>
      </c>
      <c r="AF9" s="45">
        <v>411</v>
      </c>
      <c r="AG9" s="45">
        <v>178</v>
      </c>
      <c r="AH9" s="45">
        <v>1</v>
      </c>
      <c r="AI9" s="61">
        <f t="shared" si="0"/>
        <v>34</v>
      </c>
      <c r="AK9" s="76">
        <v>1989</v>
      </c>
      <c r="AL9" s="59">
        <v>0</v>
      </c>
      <c r="AM9" s="45">
        <v>4</v>
      </c>
      <c r="AN9" s="45">
        <v>0</v>
      </c>
      <c r="AO9" s="64">
        <v>11</v>
      </c>
      <c r="AQ9" s="76">
        <v>1989</v>
      </c>
      <c r="AR9" s="84">
        <f t="shared" si="2"/>
        <v>865</v>
      </c>
      <c r="AS9" s="63">
        <f t="shared" si="3"/>
        <v>407</v>
      </c>
      <c r="AT9" s="63">
        <f t="shared" si="4"/>
        <v>178</v>
      </c>
      <c r="AU9" s="61">
        <f t="shared" si="5"/>
        <v>34</v>
      </c>
    </row>
    <row r="10" spans="1:151">
      <c r="A10" s="27" t="s">
        <v>58</v>
      </c>
      <c r="B10" s="27" t="s">
        <v>59</v>
      </c>
      <c r="H10" s="29">
        <v>1986</v>
      </c>
      <c r="I10" s="28" t="s">
        <v>43</v>
      </c>
      <c r="J10" s="29">
        <v>118</v>
      </c>
      <c r="K10" s="29">
        <v>1.1943220338983052</v>
      </c>
      <c r="L10" s="29">
        <v>22.016864406779664</v>
      </c>
      <c r="M10" s="29">
        <v>2.7474576271186444</v>
      </c>
      <c r="N10" s="28" t="s">
        <v>55</v>
      </c>
      <c r="Q10" s="29">
        <v>1985</v>
      </c>
      <c r="R10" s="28" t="s">
        <v>42</v>
      </c>
      <c r="S10" s="29">
        <v>229</v>
      </c>
      <c r="T10" s="29">
        <v>4.9808296943231447</v>
      </c>
      <c r="U10" s="29">
        <v>75.936812227074242</v>
      </c>
      <c r="V10" s="29">
        <v>3.6265065502183407</v>
      </c>
      <c r="W10" s="28" t="s">
        <v>53</v>
      </c>
      <c r="AA10" s="44">
        <v>1990</v>
      </c>
      <c r="AB10" s="54">
        <f t="shared" si="1"/>
        <v>1371</v>
      </c>
      <c r="AC10" s="59">
        <v>4</v>
      </c>
      <c r="AD10" s="45">
        <v>937</v>
      </c>
      <c r="AE10" s="45">
        <v>13</v>
      </c>
      <c r="AF10" s="45">
        <v>315</v>
      </c>
      <c r="AG10" s="45">
        <v>102</v>
      </c>
      <c r="AH10" s="45">
        <v>0</v>
      </c>
      <c r="AI10" s="61">
        <f t="shared" si="0"/>
        <v>17</v>
      </c>
      <c r="AK10" s="76">
        <v>1990</v>
      </c>
      <c r="AL10" s="59">
        <v>0</v>
      </c>
      <c r="AM10" s="45">
        <v>2</v>
      </c>
      <c r="AN10" s="45">
        <v>1</v>
      </c>
      <c r="AO10" s="64">
        <v>12</v>
      </c>
      <c r="AQ10" s="76">
        <v>1990</v>
      </c>
      <c r="AR10" s="84">
        <f t="shared" si="2"/>
        <v>925</v>
      </c>
      <c r="AS10" s="63">
        <f t="shared" si="3"/>
        <v>313</v>
      </c>
      <c r="AT10" s="63">
        <f t="shared" si="4"/>
        <v>101</v>
      </c>
      <c r="AU10" s="61">
        <f t="shared" si="5"/>
        <v>17</v>
      </c>
    </row>
    <row r="11" spans="1:151">
      <c r="A11" s="28" t="s">
        <v>25</v>
      </c>
      <c r="B11" s="29">
        <v>0</v>
      </c>
      <c r="H11" s="29">
        <v>1987</v>
      </c>
      <c r="I11" s="28" t="s">
        <v>41</v>
      </c>
      <c r="J11" s="29">
        <v>1362</v>
      </c>
      <c r="K11" s="29">
        <v>0.54975036710719527</v>
      </c>
      <c r="L11" s="29">
        <v>5.3866005873715128</v>
      </c>
      <c r="M11" s="29">
        <v>1.3344713656387666</v>
      </c>
      <c r="N11" s="28" t="s">
        <v>55</v>
      </c>
      <c r="Q11" s="29">
        <v>1985</v>
      </c>
      <c r="R11" s="28" t="s">
        <v>43</v>
      </c>
      <c r="S11" s="29">
        <v>146</v>
      </c>
      <c r="T11" s="29">
        <v>5.8941780821917815</v>
      </c>
      <c r="U11" s="29">
        <v>72.04232876712328</v>
      </c>
      <c r="V11" s="29">
        <v>4.452808219178082</v>
      </c>
      <c r="W11" s="28" t="s">
        <v>53</v>
      </c>
      <c r="AA11" s="44">
        <v>1991</v>
      </c>
      <c r="AB11" s="54">
        <f t="shared" si="1"/>
        <v>2017</v>
      </c>
      <c r="AC11" s="59">
        <v>2</v>
      </c>
      <c r="AD11" s="45">
        <v>1558</v>
      </c>
      <c r="AE11" s="45">
        <v>8</v>
      </c>
      <c r="AF11" s="45">
        <v>343</v>
      </c>
      <c r="AG11" s="45">
        <v>106</v>
      </c>
      <c r="AH11" s="45">
        <v>0</v>
      </c>
      <c r="AI11" s="61">
        <f t="shared" si="0"/>
        <v>10</v>
      </c>
      <c r="AK11" s="76">
        <v>1991</v>
      </c>
      <c r="AL11" s="59">
        <v>0</v>
      </c>
      <c r="AM11" s="45">
        <v>1</v>
      </c>
      <c r="AN11" s="45">
        <v>0</v>
      </c>
      <c r="AO11" s="64">
        <v>22</v>
      </c>
      <c r="AQ11" s="76">
        <v>1991</v>
      </c>
      <c r="AR11" s="84">
        <f t="shared" si="2"/>
        <v>1536</v>
      </c>
      <c r="AS11" s="63">
        <f t="shared" si="3"/>
        <v>342</v>
      </c>
      <c r="AT11" s="63">
        <f t="shared" si="4"/>
        <v>106</v>
      </c>
      <c r="AU11" s="61">
        <f t="shared" si="5"/>
        <v>10</v>
      </c>
    </row>
    <row r="12" spans="1:151">
      <c r="A12" s="28" t="s">
        <v>53</v>
      </c>
      <c r="B12" s="29">
        <v>74981</v>
      </c>
      <c r="H12" s="29">
        <v>1987</v>
      </c>
      <c r="I12" s="28" t="s">
        <v>42</v>
      </c>
      <c r="J12" s="29">
        <v>211</v>
      </c>
      <c r="K12" s="29">
        <v>1.1843601895734597</v>
      </c>
      <c r="L12" s="29">
        <v>14.839383886255924</v>
      </c>
      <c r="M12" s="29">
        <v>2.1442180094786734</v>
      </c>
      <c r="N12" s="28" t="s">
        <v>55</v>
      </c>
      <c r="Q12" s="29">
        <v>1985</v>
      </c>
      <c r="R12" s="28" t="s">
        <v>44</v>
      </c>
      <c r="S12" s="29">
        <v>1</v>
      </c>
      <c r="T12" s="29">
        <v>3.19</v>
      </c>
      <c r="U12" s="29">
        <v>82.41</v>
      </c>
      <c r="V12" s="29">
        <v>1.07</v>
      </c>
      <c r="W12" s="28" t="s">
        <v>53</v>
      </c>
      <c r="AA12" s="44">
        <v>1992</v>
      </c>
      <c r="AB12" s="54">
        <f t="shared" si="1"/>
        <v>2174</v>
      </c>
      <c r="AC12" s="59">
        <v>2</v>
      </c>
      <c r="AD12" s="45">
        <v>1578</v>
      </c>
      <c r="AE12" s="45">
        <v>7</v>
      </c>
      <c r="AF12" s="45">
        <v>456</v>
      </c>
      <c r="AG12" s="45">
        <v>131</v>
      </c>
      <c r="AH12" s="45">
        <v>0</v>
      </c>
      <c r="AI12" s="61">
        <f t="shared" si="0"/>
        <v>9</v>
      </c>
      <c r="AK12" s="76">
        <v>1992</v>
      </c>
      <c r="AL12" s="59">
        <v>0</v>
      </c>
      <c r="AM12" s="45">
        <v>3</v>
      </c>
      <c r="AN12" s="45">
        <v>1</v>
      </c>
      <c r="AO12" s="64">
        <v>10</v>
      </c>
      <c r="AQ12" s="76">
        <v>1992</v>
      </c>
      <c r="AR12" s="84">
        <f t="shared" si="2"/>
        <v>1568</v>
      </c>
      <c r="AS12" s="63">
        <f t="shared" si="3"/>
        <v>453</v>
      </c>
      <c r="AT12" s="63">
        <f t="shared" si="4"/>
        <v>130</v>
      </c>
      <c r="AU12" s="61">
        <f t="shared" si="5"/>
        <v>9</v>
      </c>
    </row>
    <row r="13" spans="1:151">
      <c r="A13" s="28" t="s">
        <v>55</v>
      </c>
      <c r="B13" s="29">
        <v>1272189</v>
      </c>
      <c r="H13" s="29">
        <v>1987</v>
      </c>
      <c r="I13" s="28" t="s">
        <v>43</v>
      </c>
      <c r="J13" s="29">
        <v>173</v>
      </c>
      <c r="K13" s="29">
        <v>1.316242774566474</v>
      </c>
      <c r="L13" s="29">
        <v>18.340173410404624</v>
      </c>
      <c r="M13" s="29">
        <v>2.8583815028901736</v>
      </c>
      <c r="N13" s="28" t="s">
        <v>55</v>
      </c>
      <c r="Q13" s="29">
        <v>1986</v>
      </c>
      <c r="R13" s="28" t="s">
        <v>41</v>
      </c>
      <c r="S13" s="29">
        <v>1265</v>
      </c>
      <c r="T13" s="29">
        <v>1.989897233201581</v>
      </c>
      <c r="U13" s="29">
        <v>34.653778656126484</v>
      </c>
      <c r="V13" s="29">
        <v>3.1837944664031625</v>
      </c>
      <c r="W13" s="28" t="s">
        <v>53</v>
      </c>
      <c r="AA13" s="44">
        <v>1993</v>
      </c>
      <c r="AB13" s="54">
        <f t="shared" si="1"/>
        <v>2497</v>
      </c>
      <c r="AC13" s="59">
        <v>1</v>
      </c>
      <c r="AD13" s="45">
        <v>1781</v>
      </c>
      <c r="AE13" s="45">
        <v>7</v>
      </c>
      <c r="AF13" s="45">
        <v>586</v>
      </c>
      <c r="AG13" s="45">
        <v>122</v>
      </c>
      <c r="AH13" s="45">
        <v>1</v>
      </c>
      <c r="AI13" s="61">
        <f t="shared" si="0"/>
        <v>8</v>
      </c>
      <c r="AK13" s="76">
        <v>1993</v>
      </c>
      <c r="AL13" s="59">
        <v>0</v>
      </c>
      <c r="AM13" s="45">
        <v>4</v>
      </c>
      <c r="AN13" s="45">
        <v>1</v>
      </c>
      <c r="AO13" s="64">
        <v>24</v>
      </c>
      <c r="AQ13" s="76">
        <v>1993</v>
      </c>
      <c r="AR13" s="84">
        <f t="shared" si="2"/>
        <v>1757</v>
      </c>
      <c r="AS13" s="63">
        <f t="shared" si="3"/>
        <v>582</v>
      </c>
      <c r="AT13" s="63">
        <f t="shared" si="4"/>
        <v>121</v>
      </c>
      <c r="AU13" s="61">
        <f t="shared" si="5"/>
        <v>8</v>
      </c>
    </row>
    <row r="14" spans="1:151">
      <c r="H14" s="29">
        <v>1988</v>
      </c>
      <c r="I14" s="28" t="s">
        <v>41</v>
      </c>
      <c r="J14" s="29">
        <v>1130</v>
      </c>
      <c r="K14" s="29">
        <v>0.54945132743362834</v>
      </c>
      <c r="L14" s="29">
        <v>5.5720796460176993</v>
      </c>
      <c r="M14" s="29">
        <v>1.3335663716814159</v>
      </c>
      <c r="N14" s="28" t="s">
        <v>55</v>
      </c>
      <c r="Q14" s="29">
        <v>1986</v>
      </c>
      <c r="R14" s="28" t="s">
        <v>42</v>
      </c>
      <c r="S14" s="29">
        <v>259</v>
      </c>
      <c r="T14" s="29">
        <v>5.0688416988416991</v>
      </c>
      <c r="U14" s="29">
        <v>65.424903474903473</v>
      </c>
      <c r="V14" s="29">
        <v>4.5366795366795367</v>
      </c>
      <c r="W14" s="28" t="s">
        <v>53</v>
      </c>
      <c r="AA14" s="44">
        <v>1994</v>
      </c>
      <c r="AB14" s="54">
        <f t="shared" si="1"/>
        <v>2053</v>
      </c>
      <c r="AC14" s="59">
        <v>1</v>
      </c>
      <c r="AD14" s="45">
        <v>1276</v>
      </c>
      <c r="AE14" s="45">
        <v>18</v>
      </c>
      <c r="AF14" s="45">
        <v>524</v>
      </c>
      <c r="AG14" s="45">
        <v>234</v>
      </c>
      <c r="AH14" s="45">
        <v>0</v>
      </c>
      <c r="AI14" s="61">
        <f t="shared" si="0"/>
        <v>19</v>
      </c>
      <c r="AK14" s="76">
        <v>1994</v>
      </c>
      <c r="AL14" s="59">
        <v>3</v>
      </c>
      <c r="AM14" s="45">
        <v>2</v>
      </c>
      <c r="AN14" s="45">
        <v>2</v>
      </c>
      <c r="AO14" s="64">
        <v>12</v>
      </c>
      <c r="AQ14" s="76">
        <v>1994</v>
      </c>
      <c r="AR14" s="84">
        <f t="shared" si="2"/>
        <v>1264</v>
      </c>
      <c r="AS14" s="63">
        <f t="shared" si="3"/>
        <v>522</v>
      </c>
      <c r="AT14" s="63">
        <f t="shared" si="4"/>
        <v>232</v>
      </c>
      <c r="AU14" s="61">
        <f t="shared" si="5"/>
        <v>16</v>
      </c>
    </row>
    <row r="15" spans="1:151">
      <c r="A15" s="30" t="s">
        <v>68</v>
      </c>
      <c r="H15" s="29">
        <v>1988</v>
      </c>
      <c r="I15" s="28" t="s">
        <v>42</v>
      </c>
      <c r="J15" s="29">
        <v>723</v>
      </c>
      <c r="K15" s="29">
        <v>0.77341632088520051</v>
      </c>
      <c r="L15" s="29">
        <v>10.048769017980636</v>
      </c>
      <c r="M15" s="29">
        <v>1.6652143845089904</v>
      </c>
      <c r="N15" s="28" t="s">
        <v>55</v>
      </c>
      <c r="Q15" s="29">
        <v>1986</v>
      </c>
      <c r="R15" s="28" t="s">
        <v>43</v>
      </c>
      <c r="S15" s="29">
        <v>198</v>
      </c>
      <c r="T15" s="29">
        <v>5.165</v>
      </c>
      <c r="U15" s="29">
        <v>61.236010101010095</v>
      </c>
      <c r="V15" s="29">
        <v>4.6376767676767683</v>
      </c>
      <c r="W15" s="28" t="s">
        <v>53</v>
      </c>
      <c r="AA15" s="44">
        <v>1995</v>
      </c>
      <c r="AB15" s="54">
        <f t="shared" si="1"/>
        <v>1806</v>
      </c>
      <c r="AC15" s="59">
        <v>2</v>
      </c>
      <c r="AD15" s="45">
        <v>1028</v>
      </c>
      <c r="AE15" s="45">
        <v>21</v>
      </c>
      <c r="AF15" s="45">
        <v>465</v>
      </c>
      <c r="AG15" s="45">
        <v>290</v>
      </c>
      <c r="AH15" s="45">
        <v>0</v>
      </c>
      <c r="AI15" s="61">
        <f t="shared" si="0"/>
        <v>23</v>
      </c>
      <c r="AK15" s="76">
        <v>1995</v>
      </c>
      <c r="AL15" s="59">
        <v>2</v>
      </c>
      <c r="AM15" s="45">
        <v>5</v>
      </c>
      <c r="AN15" s="45">
        <v>1</v>
      </c>
      <c r="AO15" s="64">
        <v>10</v>
      </c>
      <c r="AQ15" s="76">
        <v>1995</v>
      </c>
      <c r="AR15" s="84">
        <f t="shared" si="2"/>
        <v>1018</v>
      </c>
      <c r="AS15" s="63">
        <f t="shared" si="3"/>
        <v>460</v>
      </c>
      <c r="AT15" s="63">
        <f t="shared" si="4"/>
        <v>289</v>
      </c>
      <c r="AU15" s="61">
        <f t="shared" si="5"/>
        <v>21</v>
      </c>
    </row>
    <row r="16" spans="1:151">
      <c r="A16">
        <v>74407</v>
      </c>
      <c r="H16" s="29">
        <v>1988</v>
      </c>
      <c r="I16" s="28" t="s">
        <v>43</v>
      </c>
      <c r="J16" s="29">
        <v>254</v>
      </c>
      <c r="K16" s="29">
        <v>1.0436614173228347</v>
      </c>
      <c r="L16" s="29">
        <v>11.836141732283465</v>
      </c>
      <c r="M16" s="29">
        <v>2.2949999999999999</v>
      </c>
      <c r="N16" s="28" t="s">
        <v>55</v>
      </c>
      <c r="Q16" s="29">
        <v>1987</v>
      </c>
      <c r="R16" s="28" t="s">
        <v>41</v>
      </c>
      <c r="S16" s="29">
        <v>2109</v>
      </c>
      <c r="T16" s="29">
        <v>1.9609009009009011</v>
      </c>
      <c r="U16" s="29">
        <v>31.778790896159315</v>
      </c>
      <c r="V16" s="29">
        <v>3.3184732100521575</v>
      </c>
      <c r="W16" s="28" t="s">
        <v>53</v>
      </c>
      <c r="AA16" s="44">
        <v>1996</v>
      </c>
      <c r="AB16" s="54">
        <f t="shared" si="1"/>
        <v>7205</v>
      </c>
      <c r="AC16" s="59">
        <v>0</v>
      </c>
      <c r="AD16" s="45">
        <v>4744</v>
      </c>
      <c r="AE16" s="45">
        <v>5</v>
      </c>
      <c r="AF16" s="45">
        <v>1860</v>
      </c>
      <c r="AG16" s="45">
        <v>596</v>
      </c>
      <c r="AH16" s="45">
        <v>0</v>
      </c>
      <c r="AI16" s="61">
        <f t="shared" si="0"/>
        <v>5</v>
      </c>
      <c r="AK16" s="76">
        <v>1996</v>
      </c>
      <c r="AL16" s="59">
        <v>2</v>
      </c>
      <c r="AM16" s="45">
        <v>11</v>
      </c>
      <c r="AN16" s="45">
        <v>4</v>
      </c>
      <c r="AO16" s="64">
        <v>31</v>
      </c>
      <c r="AQ16" s="76">
        <v>1996</v>
      </c>
      <c r="AR16" s="84">
        <f t="shared" si="2"/>
        <v>4713</v>
      </c>
      <c r="AS16" s="63">
        <f t="shared" si="3"/>
        <v>1849</v>
      </c>
      <c r="AT16" s="63">
        <f t="shared" si="4"/>
        <v>592</v>
      </c>
      <c r="AU16" s="61">
        <f t="shared" si="5"/>
        <v>3</v>
      </c>
    </row>
    <row r="17" spans="1:47">
      <c r="H17" s="29">
        <v>1989</v>
      </c>
      <c r="I17" s="28" t="s">
        <v>41</v>
      </c>
      <c r="J17" s="29">
        <v>1775</v>
      </c>
      <c r="K17" s="29">
        <v>0.52570140845070423</v>
      </c>
      <c r="L17" s="29">
        <v>5.1650591549295779</v>
      </c>
      <c r="M17" s="29">
        <v>1.3490478873239438</v>
      </c>
      <c r="N17" s="28" t="s">
        <v>55</v>
      </c>
      <c r="Q17" s="29">
        <v>1987</v>
      </c>
      <c r="R17" s="28" t="s">
        <v>42</v>
      </c>
      <c r="S17" s="29">
        <v>331</v>
      </c>
      <c r="T17" s="29">
        <v>4.9488821752265864</v>
      </c>
      <c r="U17" s="29">
        <v>62.032749244712988</v>
      </c>
      <c r="V17" s="29">
        <v>3.7679456193353476</v>
      </c>
      <c r="W17" s="28" t="s">
        <v>53</v>
      </c>
      <c r="AA17" s="44">
        <v>1997</v>
      </c>
      <c r="AB17" s="54">
        <f t="shared" si="1"/>
        <v>5677</v>
      </c>
      <c r="AC17" s="59">
        <v>1</v>
      </c>
      <c r="AD17" s="45">
        <v>3747</v>
      </c>
      <c r="AE17" s="45">
        <v>7</v>
      </c>
      <c r="AF17" s="45">
        <v>1415</v>
      </c>
      <c r="AG17" s="45">
        <v>507</v>
      </c>
      <c r="AH17" s="45">
        <v>3</v>
      </c>
      <c r="AI17" s="61">
        <f t="shared" si="0"/>
        <v>8</v>
      </c>
      <c r="AK17" s="76">
        <v>1997</v>
      </c>
      <c r="AL17" s="59">
        <v>3</v>
      </c>
      <c r="AM17" s="45">
        <v>7</v>
      </c>
      <c r="AN17" s="45">
        <v>0</v>
      </c>
      <c r="AO17" s="64">
        <v>26</v>
      </c>
      <c r="AQ17" s="76">
        <v>1997</v>
      </c>
      <c r="AR17" s="84">
        <f t="shared" si="2"/>
        <v>3721</v>
      </c>
      <c r="AS17" s="63">
        <f t="shared" si="3"/>
        <v>1408</v>
      </c>
      <c r="AT17" s="63">
        <f t="shared" si="4"/>
        <v>507</v>
      </c>
      <c r="AU17" s="61">
        <f t="shared" si="5"/>
        <v>5</v>
      </c>
    </row>
    <row r="18" spans="1:47">
      <c r="A18" t="s">
        <v>60</v>
      </c>
      <c r="H18" s="29">
        <v>1989</v>
      </c>
      <c r="I18" s="28" t="s">
        <v>42</v>
      </c>
      <c r="J18" s="29">
        <v>776</v>
      </c>
      <c r="K18" s="29">
        <v>0.86798969072164955</v>
      </c>
      <c r="L18" s="29">
        <v>11.321572164948453</v>
      </c>
      <c r="M18" s="29">
        <v>1.6710824742268042</v>
      </c>
      <c r="N18" s="28" t="s">
        <v>55</v>
      </c>
      <c r="Q18" s="29">
        <v>1987</v>
      </c>
      <c r="R18" s="28" t="s">
        <v>43</v>
      </c>
      <c r="S18" s="29">
        <v>255</v>
      </c>
      <c r="T18" s="29">
        <v>5.1605098039215687</v>
      </c>
      <c r="U18" s="29">
        <v>60.640901960784319</v>
      </c>
      <c r="V18" s="29">
        <v>5.1855686274509809</v>
      </c>
      <c r="W18" s="28" t="s">
        <v>53</v>
      </c>
      <c r="AA18" s="44">
        <v>1998</v>
      </c>
      <c r="AB18" s="54">
        <f t="shared" si="1"/>
        <v>3603</v>
      </c>
      <c r="AC18" s="59">
        <v>1</v>
      </c>
      <c r="AD18" s="45">
        <v>2261</v>
      </c>
      <c r="AE18" s="45">
        <v>3</v>
      </c>
      <c r="AF18" s="45">
        <v>1078</v>
      </c>
      <c r="AG18" s="45">
        <v>260</v>
      </c>
      <c r="AH18" s="45">
        <v>1</v>
      </c>
      <c r="AI18" s="61">
        <f t="shared" si="0"/>
        <v>4</v>
      </c>
      <c r="AK18" s="76">
        <v>1998</v>
      </c>
      <c r="AL18" s="59">
        <v>0</v>
      </c>
      <c r="AM18" s="45">
        <v>4</v>
      </c>
      <c r="AN18" s="45">
        <v>1</v>
      </c>
      <c r="AO18" s="64">
        <v>14</v>
      </c>
      <c r="AQ18" s="76">
        <v>1998</v>
      </c>
      <c r="AR18" s="84">
        <f t="shared" si="2"/>
        <v>2247</v>
      </c>
      <c r="AS18" s="63">
        <f t="shared" si="3"/>
        <v>1074</v>
      </c>
      <c r="AT18" s="63">
        <f t="shared" si="4"/>
        <v>259</v>
      </c>
      <c r="AU18" s="61">
        <f t="shared" si="5"/>
        <v>4</v>
      </c>
    </row>
    <row r="19" spans="1:47">
      <c r="A19">
        <v>84710</v>
      </c>
      <c r="H19" s="29">
        <v>1989</v>
      </c>
      <c r="I19" s="28" t="s">
        <v>43</v>
      </c>
      <c r="J19" s="29">
        <v>303</v>
      </c>
      <c r="K19" s="29">
        <v>1.0664686468646867</v>
      </c>
      <c r="L19" s="29">
        <v>10.85990099009901</v>
      </c>
      <c r="M19" s="29">
        <v>2.4045874587458744</v>
      </c>
      <c r="N19" s="28" t="s">
        <v>55</v>
      </c>
      <c r="Q19" s="29">
        <v>1987</v>
      </c>
      <c r="R19" s="28" t="s">
        <v>44</v>
      </c>
      <c r="S19" s="29">
        <v>1</v>
      </c>
      <c r="T19" s="29">
        <v>0.31</v>
      </c>
      <c r="U19" s="29">
        <v>0.23</v>
      </c>
      <c r="V19" s="29">
        <v>7.36</v>
      </c>
      <c r="W19" s="28" t="s">
        <v>53</v>
      </c>
      <c r="AA19" s="44">
        <v>1999</v>
      </c>
      <c r="AB19" s="54">
        <f t="shared" si="1"/>
        <v>2723</v>
      </c>
      <c r="AC19" s="59">
        <v>0</v>
      </c>
      <c r="AD19" s="45">
        <v>1739</v>
      </c>
      <c r="AE19" s="45">
        <v>5</v>
      </c>
      <c r="AF19" s="45">
        <v>698</v>
      </c>
      <c r="AG19" s="45">
        <v>281</v>
      </c>
      <c r="AH19" s="45">
        <v>2</v>
      </c>
      <c r="AI19" s="61">
        <f t="shared" si="0"/>
        <v>5</v>
      </c>
      <c r="AK19" s="76">
        <v>1999</v>
      </c>
      <c r="AL19" s="59">
        <v>1</v>
      </c>
      <c r="AM19" s="45">
        <v>3</v>
      </c>
      <c r="AN19" s="45">
        <v>0</v>
      </c>
      <c r="AO19" s="64">
        <v>6</v>
      </c>
      <c r="AQ19" s="76">
        <v>1999</v>
      </c>
      <c r="AR19" s="84">
        <f t="shared" si="2"/>
        <v>1733</v>
      </c>
      <c r="AS19" s="63">
        <f t="shared" si="3"/>
        <v>695</v>
      </c>
      <c r="AT19" s="63">
        <f t="shared" si="4"/>
        <v>281</v>
      </c>
      <c r="AU19" s="61">
        <f t="shared" si="5"/>
        <v>4</v>
      </c>
    </row>
    <row r="20" spans="1:47">
      <c r="H20" s="29">
        <v>1989</v>
      </c>
      <c r="I20" s="28" t="s">
        <v>44</v>
      </c>
      <c r="J20" s="29">
        <v>1</v>
      </c>
      <c r="K20" s="29">
        <v>2.64</v>
      </c>
      <c r="L20" s="29">
        <v>29.43</v>
      </c>
      <c r="M20" s="29">
        <v>2.68</v>
      </c>
      <c r="N20" s="28" t="s">
        <v>55</v>
      </c>
      <c r="Q20" s="29">
        <v>1988</v>
      </c>
      <c r="R20" s="28" t="s">
        <v>41</v>
      </c>
      <c r="S20" s="29">
        <v>1832</v>
      </c>
      <c r="T20" s="29">
        <v>2.1905403930131007</v>
      </c>
      <c r="U20" s="29">
        <v>32.239967248908293</v>
      </c>
      <c r="V20" s="29">
        <v>3.2664737991266377</v>
      </c>
      <c r="W20" s="28" t="s">
        <v>53</v>
      </c>
      <c r="AA20" s="44">
        <v>2000</v>
      </c>
      <c r="AB20" s="54">
        <f t="shared" si="1"/>
        <v>2136</v>
      </c>
      <c r="AC20" s="59">
        <v>0</v>
      </c>
      <c r="AD20" s="45">
        <v>1354</v>
      </c>
      <c r="AE20" s="45">
        <v>6</v>
      </c>
      <c r="AF20" s="45">
        <v>625</v>
      </c>
      <c r="AG20" s="45">
        <v>151</v>
      </c>
      <c r="AH20" s="45">
        <v>0</v>
      </c>
      <c r="AI20" s="61">
        <f t="shared" si="0"/>
        <v>6</v>
      </c>
      <c r="AK20" s="76">
        <v>2000</v>
      </c>
      <c r="AL20" s="59">
        <v>0</v>
      </c>
      <c r="AM20" s="45">
        <v>2</v>
      </c>
      <c r="AN20" s="45">
        <v>1</v>
      </c>
      <c r="AO20" s="64">
        <v>3</v>
      </c>
      <c r="AQ20" s="76">
        <v>2000</v>
      </c>
      <c r="AR20" s="84">
        <f t="shared" si="2"/>
        <v>1351</v>
      </c>
      <c r="AS20" s="63">
        <f t="shared" si="3"/>
        <v>623</v>
      </c>
      <c r="AT20" s="63">
        <f t="shared" si="4"/>
        <v>150</v>
      </c>
      <c r="AU20" s="61">
        <f t="shared" si="5"/>
        <v>6</v>
      </c>
    </row>
    <row r="21" spans="1:47">
      <c r="H21" s="29">
        <v>1990</v>
      </c>
      <c r="I21" s="28" t="s">
        <v>41</v>
      </c>
      <c r="J21" s="29">
        <v>1846</v>
      </c>
      <c r="K21" s="29">
        <v>0.4592036836403034</v>
      </c>
      <c r="L21" s="29">
        <v>4.7054821235102926</v>
      </c>
      <c r="M21" s="29">
        <v>1.3542903575297942</v>
      </c>
      <c r="N21" s="28" t="s">
        <v>55</v>
      </c>
      <c r="Q21" s="29">
        <v>1988</v>
      </c>
      <c r="R21" s="28" t="s">
        <v>42</v>
      </c>
      <c r="S21" s="29">
        <v>1138</v>
      </c>
      <c r="T21" s="29">
        <v>2.3819156414762745</v>
      </c>
      <c r="U21" s="29">
        <v>29.908594024604568</v>
      </c>
      <c r="V21" s="29">
        <v>4.5454569420035149</v>
      </c>
      <c r="W21" s="28" t="s">
        <v>53</v>
      </c>
      <c r="AA21" s="44">
        <v>2001</v>
      </c>
      <c r="AB21" s="54">
        <f t="shared" si="1"/>
        <v>1673</v>
      </c>
      <c r="AC21" s="59">
        <v>1</v>
      </c>
      <c r="AD21" s="45">
        <v>935</v>
      </c>
      <c r="AE21" s="45">
        <v>1</v>
      </c>
      <c r="AF21" s="45">
        <v>529</v>
      </c>
      <c r="AG21" s="45">
        <v>207</v>
      </c>
      <c r="AH21" s="45">
        <v>1</v>
      </c>
      <c r="AI21" s="61">
        <f t="shared" si="0"/>
        <v>2</v>
      </c>
      <c r="AK21" s="76">
        <v>2001</v>
      </c>
      <c r="AL21" s="59">
        <v>0</v>
      </c>
      <c r="AM21" s="45">
        <v>1</v>
      </c>
      <c r="AN21" s="45">
        <v>0</v>
      </c>
      <c r="AO21" s="64">
        <v>4</v>
      </c>
      <c r="AQ21" s="76">
        <v>2001</v>
      </c>
      <c r="AR21" s="84">
        <f t="shared" si="2"/>
        <v>931</v>
      </c>
      <c r="AS21" s="63">
        <f t="shared" si="3"/>
        <v>528</v>
      </c>
      <c r="AT21" s="63">
        <f t="shared" si="4"/>
        <v>207</v>
      </c>
      <c r="AU21" s="61">
        <f t="shared" si="5"/>
        <v>2</v>
      </c>
    </row>
    <row r="22" spans="1:47">
      <c r="H22" s="29">
        <v>1990</v>
      </c>
      <c r="I22" s="28" t="s">
        <v>47</v>
      </c>
      <c r="J22" s="29">
        <v>1</v>
      </c>
      <c r="K22" s="29">
        <v>2.02</v>
      </c>
      <c r="L22" s="29">
        <v>5.3</v>
      </c>
      <c r="M22" s="29">
        <v>1.79</v>
      </c>
      <c r="N22" s="28" t="s">
        <v>55</v>
      </c>
      <c r="Q22" s="29">
        <v>1988</v>
      </c>
      <c r="R22" s="28" t="s">
        <v>43</v>
      </c>
      <c r="S22" s="29">
        <v>405</v>
      </c>
      <c r="T22" s="29">
        <v>3.4907654320987653</v>
      </c>
      <c r="U22" s="29">
        <v>39.960395061728399</v>
      </c>
      <c r="V22" s="29">
        <v>5.1645185185185181</v>
      </c>
      <c r="W22" s="28" t="s">
        <v>53</v>
      </c>
      <c r="AA22" s="44">
        <v>2002</v>
      </c>
      <c r="AB22" s="54">
        <f t="shared" si="1"/>
        <v>1011</v>
      </c>
      <c r="AC22" s="59">
        <v>0</v>
      </c>
      <c r="AD22" s="45">
        <v>494</v>
      </c>
      <c r="AE22" s="45">
        <v>0</v>
      </c>
      <c r="AF22" s="45">
        <v>314</v>
      </c>
      <c r="AG22" s="45">
        <v>203</v>
      </c>
      <c r="AH22" s="45">
        <v>1</v>
      </c>
      <c r="AI22" s="61">
        <f t="shared" si="0"/>
        <v>0</v>
      </c>
      <c r="AK22" s="76">
        <v>2002</v>
      </c>
      <c r="AL22" s="59">
        <v>0</v>
      </c>
      <c r="AM22" s="45">
        <v>0</v>
      </c>
      <c r="AN22" s="45">
        <v>0</v>
      </c>
      <c r="AO22" s="64">
        <v>2</v>
      </c>
      <c r="AQ22" s="76">
        <v>2002</v>
      </c>
      <c r="AR22" s="84">
        <f t="shared" si="2"/>
        <v>492</v>
      </c>
      <c r="AS22" s="63">
        <f t="shared" si="3"/>
        <v>314</v>
      </c>
      <c r="AT22" s="63">
        <f t="shared" si="4"/>
        <v>203</v>
      </c>
      <c r="AU22" s="61">
        <f t="shared" si="5"/>
        <v>0</v>
      </c>
    </row>
    <row r="23" spans="1:47">
      <c r="H23" s="29">
        <v>1990</v>
      </c>
      <c r="I23" s="28" t="s">
        <v>42</v>
      </c>
      <c r="J23" s="29">
        <v>557</v>
      </c>
      <c r="K23" s="29">
        <v>0.76265709156193895</v>
      </c>
      <c r="L23" s="29">
        <v>9.9444165170556538</v>
      </c>
      <c r="M23" s="29">
        <v>1.6529802513464993</v>
      </c>
      <c r="N23" s="28" t="s">
        <v>55</v>
      </c>
      <c r="Q23" s="29">
        <v>1989</v>
      </c>
      <c r="R23" s="28" t="s">
        <v>41</v>
      </c>
      <c r="S23" s="29">
        <v>2740</v>
      </c>
      <c r="T23" s="29">
        <v>1.8583905109489052</v>
      </c>
      <c r="U23" s="29">
        <v>32.16825547445255</v>
      </c>
      <c r="V23" s="29">
        <v>3.2986204379562043</v>
      </c>
      <c r="W23" s="28" t="s">
        <v>53</v>
      </c>
      <c r="AA23" s="44">
        <v>2003</v>
      </c>
      <c r="AB23" s="54">
        <f t="shared" si="1"/>
        <v>366</v>
      </c>
      <c r="AC23" s="59">
        <v>0</v>
      </c>
      <c r="AD23" s="45">
        <v>234</v>
      </c>
      <c r="AE23" s="45">
        <v>0</v>
      </c>
      <c r="AF23" s="45">
        <v>92</v>
      </c>
      <c r="AG23" s="45">
        <v>40</v>
      </c>
      <c r="AH23" s="45">
        <v>0</v>
      </c>
      <c r="AI23" s="61">
        <f t="shared" si="0"/>
        <v>0</v>
      </c>
      <c r="AK23" s="76">
        <v>2003</v>
      </c>
      <c r="AL23" s="59">
        <v>0</v>
      </c>
      <c r="AM23" s="45">
        <v>0</v>
      </c>
      <c r="AN23" s="45">
        <v>0</v>
      </c>
      <c r="AO23" s="64">
        <v>1</v>
      </c>
      <c r="AQ23" s="76">
        <v>2003</v>
      </c>
      <c r="AR23" s="84">
        <f t="shared" si="2"/>
        <v>233</v>
      </c>
      <c r="AS23" s="63">
        <f t="shared" si="3"/>
        <v>92</v>
      </c>
      <c r="AT23" s="63">
        <f t="shared" si="4"/>
        <v>40</v>
      </c>
      <c r="AU23" s="61">
        <f t="shared" si="5"/>
        <v>0</v>
      </c>
    </row>
    <row r="24" spans="1:47">
      <c r="H24" s="29">
        <v>1990</v>
      </c>
      <c r="I24" s="28" t="s">
        <v>43</v>
      </c>
      <c r="J24" s="29">
        <v>201</v>
      </c>
      <c r="K24" s="29">
        <v>1.0358208955223882</v>
      </c>
      <c r="L24" s="29">
        <v>10.578457711442786</v>
      </c>
      <c r="M24" s="29">
        <v>2.1512437810945273</v>
      </c>
      <c r="N24" s="28" t="s">
        <v>55</v>
      </c>
      <c r="Q24" s="29">
        <v>1989</v>
      </c>
      <c r="R24" s="28" t="s">
        <v>42</v>
      </c>
      <c r="S24" s="29">
        <v>1229</v>
      </c>
      <c r="T24" s="29">
        <v>2.3678763222131813</v>
      </c>
      <c r="U24" s="29">
        <v>35.7853051261188</v>
      </c>
      <c r="V24" s="29">
        <v>4.3883645240032552</v>
      </c>
      <c r="W24" s="28" t="s">
        <v>53</v>
      </c>
      <c r="AA24" s="44">
        <v>2004</v>
      </c>
      <c r="AB24" s="54">
        <f t="shared" si="1"/>
        <v>257</v>
      </c>
      <c r="AC24" s="59">
        <v>0</v>
      </c>
      <c r="AD24" s="45">
        <v>141</v>
      </c>
      <c r="AE24" s="45">
        <v>1</v>
      </c>
      <c r="AF24" s="45">
        <v>68</v>
      </c>
      <c r="AG24" s="45">
        <v>47</v>
      </c>
      <c r="AH24" s="45">
        <v>0</v>
      </c>
      <c r="AI24" s="61">
        <f t="shared" si="0"/>
        <v>1</v>
      </c>
      <c r="AK24" s="77">
        <v>2004</v>
      </c>
      <c r="AL24" s="60">
        <v>1</v>
      </c>
      <c r="AM24" s="47">
        <v>0</v>
      </c>
      <c r="AN24" s="47">
        <v>0</v>
      </c>
      <c r="AO24" s="78">
        <v>0</v>
      </c>
      <c r="AQ24" s="76">
        <v>2004</v>
      </c>
      <c r="AR24" s="84">
        <f t="shared" si="2"/>
        <v>141</v>
      </c>
      <c r="AS24" s="63">
        <f t="shared" si="3"/>
        <v>68</v>
      </c>
      <c r="AT24" s="63">
        <f t="shared" si="4"/>
        <v>47</v>
      </c>
      <c r="AU24" s="61">
        <f t="shared" si="5"/>
        <v>0</v>
      </c>
    </row>
    <row r="25" spans="1:47">
      <c r="H25" s="29">
        <v>1991</v>
      </c>
      <c r="I25" s="28" t="s">
        <v>41</v>
      </c>
      <c r="J25" s="29">
        <v>3620</v>
      </c>
      <c r="K25" s="29">
        <v>0.35501104972375691</v>
      </c>
      <c r="L25" s="29">
        <v>3.649118784530387</v>
      </c>
      <c r="M25" s="29">
        <v>1.1468397790055249</v>
      </c>
      <c r="N25" s="28" t="s">
        <v>55</v>
      </c>
      <c r="Q25" s="29">
        <v>1989</v>
      </c>
      <c r="R25" s="28" t="s">
        <v>43</v>
      </c>
      <c r="S25" s="29">
        <v>470</v>
      </c>
      <c r="T25" s="29">
        <v>3.4615319148936172</v>
      </c>
      <c r="U25" s="29">
        <v>34.436</v>
      </c>
      <c r="V25" s="29">
        <v>5.1382765957446814</v>
      </c>
      <c r="W25" s="28" t="s">
        <v>53</v>
      </c>
      <c r="AA25" s="44">
        <v>2005</v>
      </c>
      <c r="AB25" s="54">
        <f t="shared" si="1"/>
        <v>62</v>
      </c>
      <c r="AC25" s="59">
        <v>0</v>
      </c>
      <c r="AD25" s="45">
        <v>42</v>
      </c>
      <c r="AE25" s="45">
        <v>0</v>
      </c>
      <c r="AF25" s="45">
        <v>13</v>
      </c>
      <c r="AG25" s="45">
        <v>7</v>
      </c>
      <c r="AH25" s="45">
        <v>0</v>
      </c>
      <c r="AI25" s="61">
        <f t="shared" si="0"/>
        <v>0</v>
      </c>
      <c r="AK25" s="76">
        <v>2005</v>
      </c>
      <c r="AL25" s="60">
        <v>0</v>
      </c>
      <c r="AM25" s="47">
        <v>0</v>
      </c>
      <c r="AN25" s="47">
        <v>0</v>
      </c>
      <c r="AO25" s="78">
        <v>0</v>
      </c>
      <c r="AQ25" s="76">
        <v>2005</v>
      </c>
      <c r="AR25" s="84">
        <f t="shared" si="2"/>
        <v>42</v>
      </c>
      <c r="AS25" s="63">
        <f t="shared" si="3"/>
        <v>13</v>
      </c>
      <c r="AT25" s="63">
        <f t="shared" si="4"/>
        <v>7</v>
      </c>
      <c r="AU25" s="61">
        <f t="shared" si="5"/>
        <v>0</v>
      </c>
    </row>
    <row r="26" spans="1:47" ht="13.5" thickBot="1">
      <c r="H26" s="29">
        <v>1991</v>
      </c>
      <c r="I26" s="28" t="s">
        <v>42</v>
      </c>
      <c r="J26" s="29">
        <v>751</v>
      </c>
      <c r="K26" s="29">
        <v>0.64209054593874837</v>
      </c>
      <c r="L26" s="29">
        <v>7.386724367509987</v>
      </c>
      <c r="M26" s="29">
        <v>1.3865645805592544</v>
      </c>
      <c r="N26" s="28" t="s">
        <v>55</v>
      </c>
      <c r="Q26" s="29">
        <v>1989</v>
      </c>
      <c r="R26" s="28" t="s">
        <v>44</v>
      </c>
      <c r="S26" s="29">
        <v>1</v>
      </c>
      <c r="T26" s="29">
        <v>3.41</v>
      </c>
      <c r="U26" s="29">
        <v>29.17</v>
      </c>
      <c r="V26" s="29">
        <v>3.34</v>
      </c>
      <c r="W26" s="28" t="s">
        <v>53</v>
      </c>
      <c r="AA26" s="46">
        <v>2006</v>
      </c>
      <c r="AB26" s="54">
        <f t="shared" si="1"/>
        <v>6</v>
      </c>
      <c r="AC26" s="60">
        <v>0</v>
      </c>
      <c r="AD26" s="47">
        <v>5</v>
      </c>
      <c r="AE26" s="47">
        <v>0</v>
      </c>
      <c r="AF26" s="47">
        <v>1</v>
      </c>
      <c r="AG26" s="47">
        <v>0</v>
      </c>
      <c r="AH26" s="47">
        <v>0</v>
      </c>
      <c r="AI26" s="62">
        <f t="shared" si="0"/>
        <v>0</v>
      </c>
      <c r="AK26" s="76">
        <v>2006</v>
      </c>
      <c r="AL26" s="67">
        <v>0</v>
      </c>
      <c r="AM26" s="65">
        <v>0</v>
      </c>
      <c r="AN26" s="65">
        <v>0</v>
      </c>
      <c r="AO26" s="66">
        <v>0</v>
      </c>
      <c r="AQ26" s="77">
        <v>2006</v>
      </c>
      <c r="AR26" s="85">
        <f t="shared" si="2"/>
        <v>5</v>
      </c>
      <c r="AS26" s="86">
        <f t="shared" si="3"/>
        <v>1</v>
      </c>
      <c r="AT26" s="86">
        <f t="shared" si="4"/>
        <v>0</v>
      </c>
      <c r="AU26" s="62">
        <f t="shared" si="5"/>
        <v>0</v>
      </c>
    </row>
    <row r="27" spans="1:47" ht="13.5" thickBot="1">
      <c r="H27" s="29">
        <v>1991</v>
      </c>
      <c r="I27" s="28" t="s">
        <v>43</v>
      </c>
      <c r="J27" s="29">
        <v>229</v>
      </c>
      <c r="K27" s="29">
        <v>0.92323144104803501</v>
      </c>
      <c r="L27" s="29">
        <v>9.2640174672489088</v>
      </c>
      <c r="M27" s="29">
        <v>2.3028820960698688</v>
      </c>
      <c r="N27" s="28" t="s">
        <v>55</v>
      </c>
      <c r="Q27" s="29">
        <v>1990</v>
      </c>
      <c r="R27" s="28" t="s">
        <v>41</v>
      </c>
      <c r="S27" s="29">
        <v>2856</v>
      </c>
      <c r="T27" s="29">
        <v>1.7528921568627451</v>
      </c>
      <c r="U27" s="29">
        <v>31.383764005602238</v>
      </c>
      <c r="V27" s="29">
        <v>3.330220588235294</v>
      </c>
      <c r="W27" s="28" t="s">
        <v>53</v>
      </c>
      <c r="AA27" s="55" t="s">
        <v>69</v>
      </c>
      <c r="AB27" s="48">
        <f t="shared" ref="AB27:AH27" si="6">SUM(AB4:AB26)</f>
        <v>42276</v>
      </c>
      <c r="AC27" s="49">
        <f t="shared" si="6"/>
        <v>81</v>
      </c>
      <c r="AD27" s="50">
        <f t="shared" si="6"/>
        <v>27201</v>
      </c>
      <c r="AE27" s="50">
        <f t="shared" si="6"/>
        <v>332</v>
      </c>
      <c r="AF27" s="50">
        <f t="shared" si="6"/>
        <v>10639</v>
      </c>
      <c r="AG27" s="50">
        <f t="shared" si="6"/>
        <v>4023</v>
      </c>
      <c r="AH27" s="50">
        <f t="shared" si="6"/>
        <v>12</v>
      </c>
      <c r="AI27" s="51">
        <f t="shared" si="0"/>
        <v>413</v>
      </c>
      <c r="AK27" s="80">
        <f>SUM(AL27:AO27)</f>
        <v>326</v>
      </c>
      <c r="AL27" s="81">
        <f>SUM(AL4:AL24)</f>
        <v>16</v>
      </c>
      <c r="AM27" s="82">
        <f>SUM(AM4:AM24)</f>
        <v>59</v>
      </c>
      <c r="AN27" s="82">
        <f>SUM(AN4:AN24)</f>
        <v>14</v>
      </c>
      <c r="AO27" s="83">
        <f>SUM(AO4:AO24)</f>
        <v>237</v>
      </c>
      <c r="AQ27" s="55" t="s">
        <v>69</v>
      </c>
      <c r="AR27" s="79">
        <f>SUM(AR4:AR26)</f>
        <v>26964</v>
      </c>
      <c r="AS27" s="50">
        <f>SUM(AS4:AS26)</f>
        <v>10580</v>
      </c>
      <c r="AT27" s="50">
        <f>SUM(AT4:AT26)</f>
        <v>4009</v>
      </c>
      <c r="AU27" s="51">
        <f>SUM(AU4:AU26)</f>
        <v>397</v>
      </c>
    </row>
    <row r="28" spans="1:47">
      <c r="H28" s="29">
        <v>1991</v>
      </c>
      <c r="I28" s="28" t="s">
        <v>44</v>
      </c>
      <c r="J28" s="29">
        <v>1</v>
      </c>
      <c r="K28" s="29">
        <v>2.99</v>
      </c>
      <c r="L28" s="29">
        <v>74.83</v>
      </c>
      <c r="M28" s="29">
        <v>1.4</v>
      </c>
      <c r="N28" s="28" t="s">
        <v>55</v>
      </c>
      <c r="Q28" s="29">
        <v>1990</v>
      </c>
      <c r="R28" s="28" t="s">
        <v>42</v>
      </c>
      <c r="S28" s="29">
        <v>874</v>
      </c>
      <c r="T28" s="29">
        <v>2.3756750572082383</v>
      </c>
      <c r="U28" s="29">
        <v>33.329221967963385</v>
      </c>
      <c r="V28" s="29">
        <v>4.4392791762013735</v>
      </c>
      <c r="W28" s="28" t="s">
        <v>53</v>
      </c>
      <c r="AR28" s="93">
        <f>SUM(AR27:AU27)</f>
        <v>41950</v>
      </c>
    </row>
    <row r="29" spans="1:47">
      <c r="H29" s="29">
        <v>1992</v>
      </c>
      <c r="I29" s="28" t="s">
        <v>41</v>
      </c>
      <c r="J29" s="29">
        <v>3529</v>
      </c>
      <c r="K29" s="29">
        <v>0.33591952394446023</v>
      </c>
      <c r="L29" s="29">
        <v>3.617220175687164</v>
      </c>
      <c r="M29" s="29">
        <v>1.1614338339472938</v>
      </c>
      <c r="N29" s="28" t="s">
        <v>55</v>
      </c>
      <c r="Q29" s="29">
        <v>1990</v>
      </c>
      <c r="R29" s="28" t="s">
        <v>43</v>
      </c>
      <c r="S29" s="29">
        <v>299</v>
      </c>
      <c r="T29" s="29">
        <v>3.2225752508361207</v>
      </c>
      <c r="U29" s="29">
        <v>43.355484949832778</v>
      </c>
      <c r="V29" s="29">
        <v>5.2245819397993305</v>
      </c>
      <c r="W29" s="28" t="s">
        <v>53</v>
      </c>
      <c r="AR29">
        <f>(AB27-AR28)</f>
        <v>326</v>
      </c>
    </row>
    <row r="30" spans="1:47">
      <c r="H30" s="29">
        <v>1992</v>
      </c>
      <c r="I30" s="28" t="s">
        <v>42</v>
      </c>
      <c r="J30" s="29">
        <v>926</v>
      </c>
      <c r="K30" s="29">
        <v>0.5806695464362851</v>
      </c>
      <c r="L30" s="29">
        <v>6.5610475161987045</v>
      </c>
      <c r="M30" s="29">
        <v>1.4161987041036719</v>
      </c>
      <c r="N30" s="28" t="s">
        <v>55</v>
      </c>
      <c r="Q30" s="29">
        <v>1991</v>
      </c>
      <c r="R30" s="28" t="s">
        <v>41</v>
      </c>
      <c r="S30" s="29">
        <v>5353</v>
      </c>
      <c r="T30" s="29">
        <v>1.2435736969923408</v>
      </c>
      <c r="U30" s="29">
        <v>22.01134877638707</v>
      </c>
      <c r="V30" s="29">
        <v>2.9724416215206428</v>
      </c>
      <c r="W30" s="28" t="s">
        <v>53</v>
      </c>
      <c r="AN30" s="47">
        <v>0</v>
      </c>
    </row>
    <row r="31" spans="1:47">
      <c r="H31" s="29">
        <v>1992</v>
      </c>
      <c r="I31" s="28" t="s">
        <v>43</v>
      </c>
      <c r="J31" s="29">
        <v>299</v>
      </c>
      <c r="K31" s="29">
        <v>0.9466555183946489</v>
      </c>
      <c r="L31" s="29">
        <v>10.562943143812708</v>
      </c>
      <c r="M31" s="29">
        <v>2.3059866220735787</v>
      </c>
      <c r="N31" s="28" t="s">
        <v>55</v>
      </c>
      <c r="Q31" s="29">
        <v>1991</v>
      </c>
      <c r="R31" s="28" t="s">
        <v>42</v>
      </c>
      <c r="S31" s="29">
        <v>1136</v>
      </c>
      <c r="T31" s="29">
        <v>2.1876496478873242</v>
      </c>
      <c r="U31" s="29">
        <v>33.369762323943661</v>
      </c>
      <c r="V31" s="29">
        <v>3.6552904929577466</v>
      </c>
      <c r="W31" s="28" t="s">
        <v>53</v>
      </c>
    </row>
    <row r="32" spans="1:47">
      <c r="H32" s="29">
        <v>1993</v>
      </c>
      <c r="I32" s="28" t="s">
        <v>41</v>
      </c>
      <c r="J32" s="29">
        <v>4933</v>
      </c>
      <c r="K32" s="29">
        <v>0.34731603486722079</v>
      </c>
      <c r="L32" s="29">
        <v>3.8222663693492804</v>
      </c>
      <c r="M32" s="29">
        <v>1.1680235151023719</v>
      </c>
      <c r="N32" s="28" t="s">
        <v>55</v>
      </c>
      <c r="Q32" s="29">
        <v>1991</v>
      </c>
      <c r="R32" s="28" t="s">
        <v>43</v>
      </c>
      <c r="S32" s="29">
        <v>342</v>
      </c>
      <c r="T32" s="29">
        <v>3.3612573099415206</v>
      </c>
      <c r="U32" s="29">
        <v>36.830584795321634</v>
      </c>
      <c r="V32" s="29">
        <v>4.7214912280701755</v>
      </c>
      <c r="W32" s="28" t="s">
        <v>53</v>
      </c>
    </row>
    <row r="33" spans="8:23">
      <c r="H33" s="29">
        <v>1993</v>
      </c>
      <c r="I33" s="28" t="s">
        <v>42</v>
      </c>
      <c r="J33" s="29">
        <v>1481</v>
      </c>
      <c r="K33" s="29">
        <v>0.53414584740040516</v>
      </c>
      <c r="L33" s="29">
        <v>6.5731802835921682</v>
      </c>
      <c r="M33" s="29">
        <v>1.3823295070898043</v>
      </c>
      <c r="N33" s="28" t="s">
        <v>55</v>
      </c>
      <c r="Q33" s="29">
        <v>1991</v>
      </c>
      <c r="R33" s="28" t="s">
        <v>44</v>
      </c>
      <c r="S33" s="29">
        <v>1</v>
      </c>
      <c r="T33" s="29">
        <v>4.55</v>
      </c>
      <c r="U33" s="29">
        <v>125.47</v>
      </c>
      <c r="V33" s="29">
        <v>0.81</v>
      </c>
      <c r="W33" s="28" t="s">
        <v>53</v>
      </c>
    </row>
    <row r="34" spans="8:23">
      <c r="H34" s="29">
        <v>1993</v>
      </c>
      <c r="I34" s="28" t="s">
        <v>43</v>
      </c>
      <c r="J34" s="29">
        <v>402</v>
      </c>
      <c r="K34" s="29">
        <v>0.88798507462686571</v>
      </c>
      <c r="L34" s="29">
        <v>9.0520398009950256</v>
      </c>
      <c r="M34" s="29">
        <v>2.2772388059701494</v>
      </c>
      <c r="N34" s="28" t="s">
        <v>55</v>
      </c>
      <c r="Q34" s="29">
        <v>1992</v>
      </c>
      <c r="R34" s="28" t="s">
        <v>41</v>
      </c>
      <c r="S34" s="29">
        <v>5306</v>
      </c>
      <c r="T34" s="29">
        <v>1.3836920467395402</v>
      </c>
      <c r="U34" s="29">
        <v>26.455789672069354</v>
      </c>
      <c r="V34" s="29">
        <v>2.7535563513004151</v>
      </c>
      <c r="W34" s="28" t="s">
        <v>53</v>
      </c>
    </row>
    <row r="35" spans="8:23">
      <c r="H35" s="29">
        <v>1993</v>
      </c>
      <c r="I35" s="28" t="s">
        <v>44</v>
      </c>
      <c r="J35" s="29">
        <v>1</v>
      </c>
      <c r="K35" s="29">
        <v>0.03</v>
      </c>
      <c r="L35" s="29">
        <v>0</v>
      </c>
      <c r="M35" s="29">
        <v>0.14000000000000001</v>
      </c>
      <c r="N35" s="28" t="s">
        <v>55</v>
      </c>
      <c r="Q35" s="29">
        <v>1992</v>
      </c>
      <c r="R35" s="28" t="s">
        <v>42</v>
      </c>
      <c r="S35" s="29">
        <v>1419</v>
      </c>
      <c r="T35" s="29">
        <v>1.9463565891472869</v>
      </c>
      <c r="U35" s="29">
        <v>33.054178999295281</v>
      </c>
      <c r="V35" s="29">
        <v>3.5073431994362227</v>
      </c>
      <c r="W35" s="28" t="s">
        <v>53</v>
      </c>
    </row>
    <row r="36" spans="8:23">
      <c r="H36" s="29">
        <v>1994</v>
      </c>
      <c r="I36" s="28" t="s">
        <v>41</v>
      </c>
      <c r="J36" s="29">
        <v>3065</v>
      </c>
      <c r="K36" s="29">
        <v>0.34897226753670474</v>
      </c>
      <c r="L36" s="29">
        <v>3.8862577487765089</v>
      </c>
      <c r="M36" s="29">
        <v>1.0990864600326264</v>
      </c>
      <c r="N36" s="28" t="s">
        <v>55</v>
      </c>
      <c r="Q36" s="29">
        <v>1992</v>
      </c>
      <c r="R36" s="28" t="s">
        <v>43</v>
      </c>
      <c r="S36" s="29">
        <v>444</v>
      </c>
      <c r="T36" s="29">
        <v>3.2340765765765771</v>
      </c>
      <c r="U36" s="29">
        <v>36.643671171171171</v>
      </c>
      <c r="V36" s="29">
        <v>4.5512387387387392</v>
      </c>
      <c r="W36" s="28" t="s">
        <v>53</v>
      </c>
    </row>
    <row r="37" spans="8:23">
      <c r="H37" s="29">
        <v>1994</v>
      </c>
      <c r="I37" s="28" t="s">
        <v>42</v>
      </c>
      <c r="J37" s="29">
        <v>1190</v>
      </c>
      <c r="K37" s="29">
        <v>0.53908403361344537</v>
      </c>
      <c r="L37" s="29">
        <v>5.925126050420169</v>
      </c>
      <c r="M37" s="29">
        <v>1.3938991596638657</v>
      </c>
      <c r="N37" s="28" t="s">
        <v>55</v>
      </c>
      <c r="Q37" s="29">
        <v>1993</v>
      </c>
      <c r="R37" s="28" t="s">
        <v>41</v>
      </c>
      <c r="S37" s="29">
        <v>6950</v>
      </c>
      <c r="T37" s="29">
        <v>1.2472762589928057</v>
      </c>
      <c r="U37" s="29">
        <v>21.092998561151077</v>
      </c>
      <c r="V37" s="29">
        <v>2.8928460431654677</v>
      </c>
      <c r="W37" s="28" t="s">
        <v>53</v>
      </c>
    </row>
    <row r="38" spans="8:23">
      <c r="H38" s="29">
        <v>1994</v>
      </c>
      <c r="I38" s="28" t="s">
        <v>43</v>
      </c>
      <c r="J38" s="29">
        <v>491</v>
      </c>
      <c r="K38" s="29">
        <v>0.79030549898167002</v>
      </c>
      <c r="L38" s="29">
        <v>9.753014256619144</v>
      </c>
      <c r="M38" s="29">
        <v>2.1423625254582488</v>
      </c>
      <c r="N38" s="28" t="s">
        <v>55</v>
      </c>
      <c r="Q38" s="29">
        <v>1993</v>
      </c>
      <c r="R38" s="28" t="s">
        <v>42</v>
      </c>
      <c r="S38" s="29">
        <v>2106</v>
      </c>
      <c r="T38" s="29">
        <v>1.815982905982906</v>
      </c>
      <c r="U38" s="29">
        <v>26.268300094966758</v>
      </c>
      <c r="V38" s="29">
        <v>3.6565764482431149</v>
      </c>
      <c r="W38" s="28" t="s">
        <v>53</v>
      </c>
    </row>
    <row r="39" spans="8:23">
      <c r="H39" s="29">
        <v>1995</v>
      </c>
      <c r="I39" s="28" t="s">
        <v>41</v>
      </c>
      <c r="J39" s="29">
        <v>2777</v>
      </c>
      <c r="K39" s="29">
        <v>0.33269355419517466</v>
      </c>
      <c r="L39" s="29">
        <v>3.7526467410875046</v>
      </c>
      <c r="M39" s="29">
        <v>1.006726683471372</v>
      </c>
      <c r="N39" s="28" t="s">
        <v>55</v>
      </c>
      <c r="Q39" s="29">
        <v>1993</v>
      </c>
      <c r="R39" s="28" t="s">
        <v>43</v>
      </c>
      <c r="S39" s="29">
        <v>542</v>
      </c>
      <c r="T39" s="29">
        <v>2.8497416974169738</v>
      </c>
      <c r="U39" s="29">
        <v>30.320055350553503</v>
      </c>
      <c r="V39" s="29">
        <v>4.4995571955719553</v>
      </c>
      <c r="W39" s="28" t="s">
        <v>53</v>
      </c>
    </row>
    <row r="40" spans="8:23">
      <c r="H40" s="29">
        <v>1995</v>
      </c>
      <c r="I40" s="28" t="s">
        <v>42</v>
      </c>
      <c r="J40" s="29">
        <v>1398</v>
      </c>
      <c r="K40" s="29">
        <v>0.47115879828326185</v>
      </c>
      <c r="L40" s="29">
        <v>5.5654434907010017</v>
      </c>
      <c r="M40" s="29">
        <v>1.3615951359084408</v>
      </c>
      <c r="N40" s="28" t="s">
        <v>55</v>
      </c>
      <c r="Q40" s="29">
        <v>1993</v>
      </c>
      <c r="R40" s="28" t="s">
        <v>44</v>
      </c>
      <c r="S40" s="29">
        <v>1</v>
      </c>
      <c r="T40" s="29">
        <v>2.14</v>
      </c>
      <c r="U40" s="29">
        <v>83.5</v>
      </c>
      <c r="V40" s="29">
        <v>0.92</v>
      </c>
      <c r="W40" s="28" t="s">
        <v>53</v>
      </c>
    </row>
    <row r="41" spans="8:23">
      <c r="H41" s="29">
        <v>1995</v>
      </c>
      <c r="I41" s="28" t="s">
        <v>43</v>
      </c>
      <c r="J41" s="29">
        <v>843</v>
      </c>
      <c r="K41" s="29">
        <v>0.64708185053380785</v>
      </c>
      <c r="L41" s="29">
        <v>8.5825741399762752</v>
      </c>
      <c r="M41" s="29">
        <v>2.1590391459074736</v>
      </c>
      <c r="N41" s="28" t="s">
        <v>55</v>
      </c>
      <c r="Q41" s="29">
        <v>1994</v>
      </c>
      <c r="R41" s="28" t="s">
        <v>41</v>
      </c>
      <c r="S41" s="29">
        <v>4423</v>
      </c>
      <c r="T41" s="29">
        <v>1.4608320144698168</v>
      </c>
      <c r="U41" s="29">
        <v>21.957323083879722</v>
      </c>
      <c r="V41" s="29">
        <v>2.6223694325118698</v>
      </c>
      <c r="W41" s="28" t="s">
        <v>53</v>
      </c>
    </row>
    <row r="42" spans="8:23">
      <c r="H42" s="29">
        <v>1996</v>
      </c>
      <c r="I42" s="28" t="s">
        <v>41</v>
      </c>
      <c r="J42" s="29">
        <v>84</v>
      </c>
      <c r="K42" s="29">
        <v>0.1738095238095238</v>
      </c>
      <c r="L42" s="29">
        <v>2.108571428571429</v>
      </c>
      <c r="M42" s="29">
        <v>0.6305952380952381</v>
      </c>
      <c r="N42" s="28" t="s">
        <v>55</v>
      </c>
      <c r="Q42" s="29">
        <v>1994</v>
      </c>
      <c r="R42" s="28" t="s">
        <v>42</v>
      </c>
      <c r="S42" s="29">
        <v>1720</v>
      </c>
      <c r="T42" s="29">
        <v>2.0049593023255814</v>
      </c>
      <c r="U42" s="29">
        <v>26.294</v>
      </c>
      <c r="V42" s="29">
        <v>3.5034941860465119</v>
      </c>
      <c r="W42" s="28" t="s">
        <v>53</v>
      </c>
    </row>
    <row r="43" spans="8:23">
      <c r="H43" s="29">
        <v>1996</v>
      </c>
      <c r="I43" s="28" t="s">
        <v>42</v>
      </c>
      <c r="J43" s="29">
        <v>40</v>
      </c>
      <c r="K43" s="29">
        <v>0.22950000000000001</v>
      </c>
      <c r="L43" s="29">
        <v>3.35</v>
      </c>
      <c r="M43" s="29">
        <v>1.1565000000000001</v>
      </c>
      <c r="N43" s="28" t="s">
        <v>55</v>
      </c>
      <c r="Q43" s="29">
        <v>1994</v>
      </c>
      <c r="R43" s="28" t="s">
        <v>43</v>
      </c>
      <c r="S43" s="29">
        <v>735</v>
      </c>
      <c r="T43" s="29">
        <v>2.5369251700680273</v>
      </c>
      <c r="U43" s="29">
        <v>33.582176870748299</v>
      </c>
      <c r="V43" s="29">
        <v>5.0449931972789113</v>
      </c>
      <c r="W43" s="28" t="s">
        <v>53</v>
      </c>
    </row>
    <row r="44" spans="8:23">
      <c r="H44" s="29">
        <v>1996</v>
      </c>
      <c r="I44" s="28" t="s">
        <v>43</v>
      </c>
      <c r="J44" s="29">
        <v>271</v>
      </c>
      <c r="K44" s="29">
        <v>0.48575645756457569</v>
      </c>
      <c r="L44" s="29">
        <v>9.3899630996309966</v>
      </c>
      <c r="M44" s="29">
        <v>2.0788191881918818</v>
      </c>
      <c r="N44" s="28" t="s">
        <v>55</v>
      </c>
      <c r="Q44" s="29">
        <v>1995</v>
      </c>
      <c r="R44" s="28" t="s">
        <v>41</v>
      </c>
      <c r="S44" s="29">
        <v>3825</v>
      </c>
      <c r="T44" s="29">
        <v>1.4267503267973858</v>
      </c>
      <c r="U44" s="29">
        <v>23.537461437908497</v>
      </c>
      <c r="V44" s="29">
        <v>2.4229150326797386</v>
      </c>
      <c r="W44" s="28" t="s">
        <v>53</v>
      </c>
    </row>
    <row r="45" spans="8:23">
      <c r="H45" s="29">
        <v>1997</v>
      </c>
      <c r="I45" s="28" t="s">
        <v>41</v>
      </c>
      <c r="J45" s="29">
        <v>79</v>
      </c>
      <c r="K45" s="29">
        <v>0.16139240506329114</v>
      </c>
      <c r="L45" s="29">
        <v>2.5770886075949369</v>
      </c>
      <c r="M45" s="29">
        <v>0.64594936708860762</v>
      </c>
      <c r="N45" s="28" t="s">
        <v>55</v>
      </c>
      <c r="Q45" s="29">
        <v>1995</v>
      </c>
      <c r="R45" s="28" t="s">
        <v>42</v>
      </c>
      <c r="S45" s="29">
        <v>1907</v>
      </c>
      <c r="T45" s="29">
        <v>1.9143418982695335</v>
      </c>
      <c r="U45" s="29">
        <v>23.774126900891453</v>
      </c>
      <c r="V45" s="29">
        <v>3.664913476664919</v>
      </c>
      <c r="W45" s="28" t="s">
        <v>53</v>
      </c>
    </row>
    <row r="46" spans="8:23">
      <c r="H46" s="29">
        <v>1997</v>
      </c>
      <c r="I46" s="28" t="s">
        <v>42</v>
      </c>
      <c r="J46" s="29">
        <v>26</v>
      </c>
      <c r="K46" s="29">
        <v>0.23038461538461541</v>
      </c>
      <c r="L46" s="29">
        <v>2.8823076923076925</v>
      </c>
      <c r="M46" s="29">
        <v>0.83499999999999996</v>
      </c>
      <c r="N46" s="28" t="s">
        <v>55</v>
      </c>
      <c r="Q46" s="29">
        <v>1995</v>
      </c>
      <c r="R46" s="28" t="s">
        <v>43</v>
      </c>
      <c r="S46" s="29">
        <v>1157</v>
      </c>
      <c r="T46" s="29">
        <v>2.1750129645635261</v>
      </c>
      <c r="U46" s="29">
        <v>27.019092480553155</v>
      </c>
      <c r="V46" s="29">
        <v>5.3953068280034575</v>
      </c>
      <c r="W46" s="28" t="s">
        <v>53</v>
      </c>
    </row>
    <row r="47" spans="8:23">
      <c r="H47" s="29">
        <v>1997</v>
      </c>
      <c r="I47" s="28" t="s">
        <v>43</v>
      </c>
      <c r="J47" s="29">
        <v>400</v>
      </c>
      <c r="K47" s="29">
        <v>0.46887499999999999</v>
      </c>
      <c r="L47" s="29">
        <v>10.1043</v>
      </c>
      <c r="M47" s="29">
        <v>2.3698999999999999</v>
      </c>
      <c r="N47" s="28" t="s">
        <v>55</v>
      </c>
      <c r="Q47" s="29">
        <v>1996</v>
      </c>
      <c r="R47" s="28" t="s">
        <v>41</v>
      </c>
      <c r="S47" s="29">
        <v>127</v>
      </c>
      <c r="T47" s="29">
        <v>1.29</v>
      </c>
      <c r="U47" s="29">
        <v>25.233385826771656</v>
      </c>
      <c r="V47" s="29">
        <v>2.408503937007874</v>
      </c>
      <c r="W47" s="28" t="s">
        <v>53</v>
      </c>
    </row>
    <row r="48" spans="8:23">
      <c r="H48" s="29">
        <v>1998</v>
      </c>
      <c r="I48" s="28" t="s">
        <v>41</v>
      </c>
      <c r="J48" s="29">
        <v>41</v>
      </c>
      <c r="K48" s="29">
        <v>0.19390243902439025</v>
      </c>
      <c r="L48" s="29">
        <v>3.3</v>
      </c>
      <c r="M48" s="29">
        <v>0.64585365853658538</v>
      </c>
      <c r="N48" s="28" t="s">
        <v>55</v>
      </c>
      <c r="Q48" s="29">
        <v>1996</v>
      </c>
      <c r="R48" s="28" t="s">
        <v>42</v>
      </c>
      <c r="S48" s="29">
        <v>49</v>
      </c>
      <c r="T48" s="29">
        <v>1.1516326530612244</v>
      </c>
      <c r="U48" s="29">
        <v>17.020816326530614</v>
      </c>
      <c r="V48" s="29">
        <v>3.4593877551020409</v>
      </c>
      <c r="W48" s="28" t="s">
        <v>53</v>
      </c>
    </row>
    <row r="49" spans="8:23">
      <c r="H49" s="29">
        <v>1998</v>
      </c>
      <c r="I49" s="28" t="s">
        <v>42</v>
      </c>
      <c r="J49" s="29">
        <v>12</v>
      </c>
      <c r="K49" s="29">
        <v>0.14333333333333334</v>
      </c>
      <c r="L49" s="29">
        <v>1.97</v>
      </c>
      <c r="M49" s="29">
        <v>0.65749999999999997</v>
      </c>
      <c r="N49" s="28" t="s">
        <v>55</v>
      </c>
      <c r="Q49" s="29">
        <v>1996</v>
      </c>
      <c r="R49" s="28" t="s">
        <v>43</v>
      </c>
      <c r="S49" s="29">
        <v>380</v>
      </c>
      <c r="T49" s="29">
        <v>1.681763157894737</v>
      </c>
      <c r="U49" s="29">
        <v>35.664210526315792</v>
      </c>
      <c r="V49" s="29">
        <v>5.2284473684210528</v>
      </c>
      <c r="W49" s="28" t="s">
        <v>53</v>
      </c>
    </row>
    <row r="50" spans="8:23">
      <c r="H50" s="29">
        <v>1998</v>
      </c>
      <c r="I50" s="28" t="s">
        <v>43</v>
      </c>
      <c r="J50" s="29">
        <v>43</v>
      </c>
      <c r="K50" s="29">
        <v>0.41348837209302325</v>
      </c>
      <c r="L50" s="29">
        <v>4.7453488372093027</v>
      </c>
      <c r="M50" s="29">
        <v>1.7279069767441859</v>
      </c>
      <c r="N50" s="28" t="s">
        <v>55</v>
      </c>
      <c r="Q50" s="29">
        <v>1997</v>
      </c>
      <c r="R50" s="28" t="s">
        <v>41</v>
      </c>
      <c r="S50" s="29">
        <v>104</v>
      </c>
      <c r="T50" s="29">
        <v>1.1734615384615383</v>
      </c>
      <c r="U50" s="29">
        <v>27.854615384615386</v>
      </c>
      <c r="V50" s="29">
        <v>2.0223076923076921</v>
      </c>
      <c r="W50" s="28" t="s">
        <v>53</v>
      </c>
    </row>
    <row r="51" spans="8:23">
      <c r="H51" s="29">
        <v>1999</v>
      </c>
      <c r="I51" s="28" t="s">
        <v>41</v>
      </c>
      <c r="J51" s="29">
        <v>40</v>
      </c>
      <c r="K51" s="29">
        <v>0.17025000000000001</v>
      </c>
      <c r="L51" s="29">
        <v>2.3864999999999998</v>
      </c>
      <c r="M51" s="29">
        <v>0.3805</v>
      </c>
      <c r="N51" s="28" t="s">
        <v>55</v>
      </c>
      <c r="Q51" s="29">
        <v>1997</v>
      </c>
      <c r="R51" s="28" t="s">
        <v>42</v>
      </c>
      <c r="S51" s="29">
        <v>33</v>
      </c>
      <c r="T51" s="29">
        <v>1.4327272727272728</v>
      </c>
      <c r="U51" s="29">
        <v>17.649696969696969</v>
      </c>
      <c r="V51" s="29">
        <v>4.123636363636364</v>
      </c>
      <c r="W51" s="28" t="s">
        <v>53</v>
      </c>
    </row>
    <row r="52" spans="8:23">
      <c r="H52" s="29">
        <v>1999</v>
      </c>
      <c r="I52" s="28" t="s">
        <v>42</v>
      </c>
      <c r="J52" s="29">
        <v>10</v>
      </c>
      <c r="K52" s="29">
        <v>0.17599999999999999</v>
      </c>
      <c r="L52" s="29">
        <v>2.1520000000000001</v>
      </c>
      <c r="M52" s="29">
        <v>0.96899999999999997</v>
      </c>
      <c r="N52" s="28" t="s">
        <v>55</v>
      </c>
      <c r="Q52" s="29">
        <v>1997</v>
      </c>
      <c r="R52" s="28" t="s">
        <v>43</v>
      </c>
      <c r="S52" s="29">
        <v>547</v>
      </c>
      <c r="T52" s="29">
        <v>1.343363802559415</v>
      </c>
      <c r="U52" s="29">
        <v>26.977111517367458</v>
      </c>
      <c r="V52" s="29">
        <v>5.73583180987203</v>
      </c>
      <c r="W52" s="28" t="s">
        <v>53</v>
      </c>
    </row>
    <row r="53" spans="8:23">
      <c r="H53" s="29">
        <v>1999</v>
      </c>
      <c r="I53" s="28" t="s">
        <v>43</v>
      </c>
      <c r="J53" s="29">
        <v>60</v>
      </c>
      <c r="K53" s="29">
        <v>0.31683333333333336</v>
      </c>
      <c r="L53" s="29">
        <v>5.101</v>
      </c>
      <c r="M53" s="29">
        <v>1.7266666666666666</v>
      </c>
      <c r="N53" s="28" t="s">
        <v>55</v>
      </c>
      <c r="Q53" s="29">
        <v>1998</v>
      </c>
      <c r="R53" s="28" t="s">
        <v>41</v>
      </c>
      <c r="S53" s="29">
        <v>52</v>
      </c>
      <c r="T53" s="29">
        <v>0.92115384615384621</v>
      </c>
      <c r="U53" s="29">
        <v>25.632884615384615</v>
      </c>
      <c r="V53" s="29">
        <v>1.9059615384615385</v>
      </c>
      <c r="W53" s="28" t="s">
        <v>53</v>
      </c>
    </row>
    <row r="54" spans="8:23">
      <c r="H54" s="29">
        <v>2000</v>
      </c>
      <c r="I54" s="28" t="s">
        <v>41</v>
      </c>
      <c r="J54" s="29">
        <v>31</v>
      </c>
      <c r="K54" s="29">
        <v>0.23032258064516128</v>
      </c>
      <c r="L54" s="29">
        <v>2.6148387096774193</v>
      </c>
      <c r="M54" s="29">
        <v>0.78193548387096767</v>
      </c>
      <c r="N54" s="28" t="s">
        <v>55</v>
      </c>
      <c r="Q54" s="29">
        <v>1998</v>
      </c>
      <c r="R54" s="28" t="s">
        <v>42</v>
      </c>
      <c r="S54" s="29">
        <v>15</v>
      </c>
      <c r="T54" s="29">
        <v>0.89933333333333343</v>
      </c>
      <c r="U54" s="29">
        <v>19.061333333333334</v>
      </c>
      <c r="V54" s="29">
        <v>3.0826666666666669</v>
      </c>
      <c r="W54" s="28" t="s">
        <v>53</v>
      </c>
    </row>
    <row r="55" spans="8:23">
      <c r="H55" s="29">
        <v>2000</v>
      </c>
      <c r="I55" s="28" t="s">
        <v>42</v>
      </c>
      <c r="J55" s="29">
        <v>1</v>
      </c>
      <c r="K55" s="29">
        <v>0.12</v>
      </c>
      <c r="L55" s="29">
        <v>0.24</v>
      </c>
      <c r="M55" s="29">
        <v>0.91</v>
      </c>
      <c r="N55" s="28" t="s">
        <v>55</v>
      </c>
      <c r="Q55" s="29">
        <v>1998</v>
      </c>
      <c r="R55" s="28" t="s">
        <v>43</v>
      </c>
      <c r="S55" s="29">
        <v>57</v>
      </c>
      <c r="T55" s="29">
        <v>2.4738596491228071</v>
      </c>
      <c r="U55" s="29">
        <v>25.972105263157893</v>
      </c>
      <c r="V55" s="29">
        <v>5.055964912280702</v>
      </c>
      <c r="W55" s="28" t="s">
        <v>53</v>
      </c>
    </row>
    <row r="56" spans="8:23">
      <c r="H56" s="29">
        <v>2000</v>
      </c>
      <c r="I56" s="28" t="s">
        <v>43</v>
      </c>
      <c r="J56" s="29">
        <v>31</v>
      </c>
      <c r="K56" s="29">
        <v>0.25129032258064515</v>
      </c>
      <c r="L56" s="29">
        <v>4.4922580645161299</v>
      </c>
      <c r="M56" s="29">
        <v>1.0819354838709678</v>
      </c>
      <c r="N56" s="28" t="s">
        <v>55</v>
      </c>
      <c r="Q56" s="29">
        <v>1999</v>
      </c>
      <c r="R56" s="28" t="s">
        <v>41</v>
      </c>
      <c r="S56" s="29">
        <v>44</v>
      </c>
      <c r="T56" s="29">
        <v>0.83909090909090911</v>
      </c>
      <c r="U56" s="29">
        <v>30.692499999999999</v>
      </c>
      <c r="V56" s="29">
        <v>1.9431818181818183</v>
      </c>
      <c r="W56" s="28" t="s">
        <v>53</v>
      </c>
    </row>
    <row r="57" spans="8:23">
      <c r="H57" s="29">
        <v>2001</v>
      </c>
      <c r="I57" s="28" t="s">
        <v>41</v>
      </c>
      <c r="J57" s="29">
        <v>8</v>
      </c>
      <c r="K57" s="29">
        <v>0.14374999999999999</v>
      </c>
      <c r="L57" s="29">
        <v>1.9337500000000001</v>
      </c>
      <c r="M57" s="29">
        <v>0.69625000000000004</v>
      </c>
      <c r="N57" s="28" t="s">
        <v>55</v>
      </c>
      <c r="Q57" s="29">
        <v>1999</v>
      </c>
      <c r="R57" s="28" t="s">
        <v>42</v>
      </c>
      <c r="S57" s="29">
        <v>12</v>
      </c>
      <c r="T57" s="29">
        <v>0.91916666666666669</v>
      </c>
      <c r="U57" s="29">
        <v>12.445</v>
      </c>
      <c r="V57" s="29">
        <v>2.9591666666666665</v>
      </c>
      <c r="W57" s="28" t="s">
        <v>53</v>
      </c>
    </row>
    <row r="58" spans="8:23">
      <c r="H58" s="29">
        <v>2001</v>
      </c>
      <c r="I58" s="28" t="s">
        <v>42</v>
      </c>
      <c r="J58" s="29">
        <v>4</v>
      </c>
      <c r="K58" s="29">
        <v>0.1525</v>
      </c>
      <c r="L58" s="29">
        <v>0.86750000000000005</v>
      </c>
      <c r="M58" s="29">
        <v>0.51749999999999996</v>
      </c>
      <c r="N58" s="28" t="s">
        <v>55</v>
      </c>
      <c r="Q58" s="29">
        <v>1999</v>
      </c>
      <c r="R58" s="28" t="s">
        <v>43</v>
      </c>
      <c r="S58" s="29">
        <v>65</v>
      </c>
      <c r="T58" s="29">
        <v>1.4572307692307691</v>
      </c>
      <c r="U58" s="29">
        <v>20.963538461538459</v>
      </c>
      <c r="V58" s="29">
        <v>5.2172307692307696</v>
      </c>
      <c r="W58" s="28" t="s">
        <v>53</v>
      </c>
    </row>
    <row r="59" spans="8:23">
      <c r="H59" s="29">
        <v>2001</v>
      </c>
      <c r="I59" s="28" t="s">
        <v>43</v>
      </c>
      <c r="J59" s="29">
        <v>26</v>
      </c>
      <c r="K59" s="29">
        <v>0.37346153846153851</v>
      </c>
      <c r="L59" s="29">
        <v>5.4976923076923079</v>
      </c>
      <c r="M59" s="29">
        <v>1.0926923076923079</v>
      </c>
      <c r="N59" s="28" t="s">
        <v>55</v>
      </c>
      <c r="Q59" s="29">
        <v>2000</v>
      </c>
      <c r="R59" s="28" t="s">
        <v>41</v>
      </c>
      <c r="S59" s="29">
        <v>36</v>
      </c>
      <c r="T59" s="29">
        <v>0.62250000000000005</v>
      </c>
      <c r="U59" s="29">
        <v>13.438611111111111</v>
      </c>
      <c r="V59" s="29">
        <v>2.4419444444444443</v>
      </c>
      <c r="W59" s="28" t="s">
        <v>53</v>
      </c>
    </row>
    <row r="60" spans="8:23">
      <c r="H60" s="29">
        <v>2002</v>
      </c>
      <c r="I60" s="28" t="s">
        <v>41</v>
      </c>
      <c r="J60" s="29">
        <v>8</v>
      </c>
      <c r="K60" s="29">
        <v>0.11125</v>
      </c>
      <c r="L60" s="29">
        <v>0.51124999999999998</v>
      </c>
      <c r="M60" s="29">
        <v>0.6</v>
      </c>
      <c r="N60" s="28" t="s">
        <v>55</v>
      </c>
      <c r="Q60" s="29">
        <v>2000</v>
      </c>
      <c r="R60" s="28" t="s">
        <v>42</v>
      </c>
      <c r="S60" s="29">
        <v>3</v>
      </c>
      <c r="T60" s="29">
        <v>2.3366666666666669</v>
      </c>
      <c r="U60" s="29">
        <v>12.316666666666666</v>
      </c>
      <c r="V60" s="29">
        <v>1.79</v>
      </c>
      <c r="W60" s="28" t="s">
        <v>53</v>
      </c>
    </row>
    <row r="61" spans="8:23">
      <c r="H61" s="29">
        <v>2002</v>
      </c>
      <c r="I61" s="28" t="s">
        <v>42</v>
      </c>
      <c r="J61" s="29">
        <v>1</v>
      </c>
      <c r="K61" s="29">
        <v>0.05</v>
      </c>
      <c r="L61" s="29">
        <v>0</v>
      </c>
      <c r="M61" s="29">
        <v>0.17</v>
      </c>
      <c r="N61" s="28" t="s">
        <v>55</v>
      </c>
      <c r="Q61" s="29">
        <v>2000</v>
      </c>
      <c r="R61" s="28" t="s">
        <v>43</v>
      </c>
      <c r="S61" s="29">
        <v>24</v>
      </c>
      <c r="T61" s="29">
        <v>1.9691666666666667</v>
      </c>
      <c r="U61" s="29">
        <v>18.555416666666666</v>
      </c>
      <c r="V61" s="29">
        <v>4.4950000000000001</v>
      </c>
      <c r="W61" s="28" t="s">
        <v>53</v>
      </c>
    </row>
    <row r="62" spans="8:23">
      <c r="H62" s="29">
        <v>2002</v>
      </c>
      <c r="I62" s="28" t="s">
        <v>43</v>
      </c>
      <c r="J62" s="29">
        <v>18</v>
      </c>
      <c r="K62" s="29">
        <v>6.8888888888888888E-2</v>
      </c>
      <c r="L62" s="29">
        <v>0.47222222222222227</v>
      </c>
      <c r="M62" s="29">
        <v>0.25055555555555559</v>
      </c>
      <c r="N62" s="28" t="s">
        <v>55</v>
      </c>
      <c r="Q62" s="29">
        <v>2001</v>
      </c>
      <c r="R62" s="28" t="s">
        <v>41</v>
      </c>
      <c r="S62" s="29">
        <v>10</v>
      </c>
      <c r="T62" s="29">
        <v>0.64</v>
      </c>
      <c r="U62" s="29">
        <v>11.316000000000001</v>
      </c>
      <c r="V62" s="29">
        <v>3.01</v>
      </c>
      <c r="W62" s="28" t="s">
        <v>53</v>
      </c>
    </row>
    <row r="63" spans="8:23">
      <c r="H63" s="29">
        <v>2003</v>
      </c>
      <c r="I63" s="28" t="s">
        <v>42</v>
      </c>
      <c r="J63" s="29">
        <v>1</v>
      </c>
      <c r="K63" s="29">
        <v>0</v>
      </c>
      <c r="L63" s="29">
        <v>0</v>
      </c>
      <c r="M63" s="29">
        <v>0</v>
      </c>
      <c r="N63" s="28" t="s">
        <v>55</v>
      </c>
      <c r="Q63" s="29">
        <v>2001</v>
      </c>
      <c r="R63" s="28" t="s">
        <v>42</v>
      </c>
      <c r="S63" s="29">
        <v>5</v>
      </c>
      <c r="T63" s="29">
        <v>0.76800000000000002</v>
      </c>
      <c r="U63" s="29">
        <v>16.39</v>
      </c>
      <c r="V63" s="29">
        <v>2.6619999999999999</v>
      </c>
      <c r="W63" s="28" t="s">
        <v>53</v>
      </c>
    </row>
    <row r="64" spans="8:23">
      <c r="H64" s="29">
        <v>2003</v>
      </c>
      <c r="I64" s="28" t="s">
        <v>43</v>
      </c>
      <c r="J64" s="29">
        <v>3</v>
      </c>
      <c r="K64" s="29">
        <v>0.03</v>
      </c>
      <c r="L64" s="29">
        <v>14.693333333333333</v>
      </c>
      <c r="M64" s="29">
        <v>0.37333333333333335</v>
      </c>
      <c r="N64" s="28" t="s">
        <v>55</v>
      </c>
      <c r="Q64" s="29">
        <v>2001</v>
      </c>
      <c r="R64" s="28" t="s">
        <v>43</v>
      </c>
      <c r="S64" s="29">
        <v>27</v>
      </c>
      <c r="T64" s="29">
        <v>1.7066666666666668</v>
      </c>
      <c r="U64" s="29">
        <v>15.732592592592592</v>
      </c>
      <c r="V64" s="29">
        <v>4.9303703703703707</v>
      </c>
      <c r="W64" s="28" t="s">
        <v>53</v>
      </c>
    </row>
    <row r="65" spans="8:23">
      <c r="H65" s="29">
        <v>2005</v>
      </c>
      <c r="I65" s="28" t="s">
        <v>41</v>
      </c>
      <c r="J65" s="29">
        <v>1</v>
      </c>
      <c r="K65" s="29">
        <v>0.03</v>
      </c>
      <c r="L65" s="29">
        <v>0.03</v>
      </c>
      <c r="M65" s="29">
        <v>0.05</v>
      </c>
      <c r="N65" s="28" t="s">
        <v>55</v>
      </c>
      <c r="Q65" s="29">
        <v>2002</v>
      </c>
      <c r="R65" s="28" t="s">
        <v>41</v>
      </c>
      <c r="S65" s="29">
        <v>10</v>
      </c>
      <c r="T65" s="29">
        <v>0.54700000000000004</v>
      </c>
      <c r="U65" s="29">
        <v>7.617</v>
      </c>
      <c r="V65" s="29">
        <v>2.7730000000000001</v>
      </c>
      <c r="W65" s="28" t="s">
        <v>53</v>
      </c>
    </row>
    <row r="66" spans="8:23">
      <c r="Q66" s="29">
        <v>2002</v>
      </c>
      <c r="R66" s="28" t="s">
        <v>42</v>
      </c>
      <c r="S66" s="29">
        <v>1</v>
      </c>
      <c r="T66" s="29">
        <v>0.22</v>
      </c>
      <c r="U66" s="29">
        <v>4.6900000000000004</v>
      </c>
      <c r="V66" s="29">
        <v>2.2999999999999998</v>
      </c>
      <c r="W66" s="28" t="s">
        <v>53</v>
      </c>
    </row>
    <row r="67" spans="8:23">
      <c r="Q67" s="29">
        <v>2002</v>
      </c>
      <c r="R67" s="28" t="s">
        <v>43</v>
      </c>
      <c r="S67" s="29">
        <v>14</v>
      </c>
      <c r="T67" s="29">
        <v>2.5757142857142861</v>
      </c>
      <c r="U67" s="29">
        <v>21.771428571428569</v>
      </c>
      <c r="V67" s="29">
        <v>3.8457142857142856</v>
      </c>
      <c r="W67" s="28" t="s">
        <v>53</v>
      </c>
    </row>
    <row r="68" spans="8:23">
      <c r="Q68" s="29">
        <v>2003</v>
      </c>
      <c r="R68" s="28" t="s">
        <v>43</v>
      </c>
      <c r="S68" s="29">
        <v>2</v>
      </c>
      <c r="T68" s="29">
        <v>0.28499999999999998</v>
      </c>
      <c r="U68" s="29">
        <v>110.845</v>
      </c>
      <c r="V68" s="29">
        <v>0.08</v>
      </c>
      <c r="W68" s="28" t="s">
        <v>53</v>
      </c>
    </row>
    <row r="69" spans="8:23">
      <c r="Q69" s="29">
        <v>2005</v>
      </c>
      <c r="R69" s="28" t="s">
        <v>41</v>
      </c>
      <c r="S69" s="29">
        <v>1</v>
      </c>
      <c r="T69" s="29">
        <v>0.01</v>
      </c>
      <c r="U69" s="29">
        <v>55.95</v>
      </c>
      <c r="V69" s="29">
        <v>0</v>
      </c>
      <c r="W69" s="28" t="s">
        <v>53</v>
      </c>
    </row>
  </sheetData>
  <mergeCells count="2">
    <mergeCell ref="AA1:AI1"/>
    <mergeCell ref="AK1:AO1"/>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1"/>
  <sheetViews>
    <sheetView workbookViewId="0">
      <selection activeCell="B23" sqref="B23"/>
    </sheetView>
  </sheetViews>
  <sheetFormatPr defaultRowHeight="12.75"/>
  <cols>
    <col min="1" max="1" width="11.7109375" customWidth="1"/>
    <col min="2" max="10" width="9.42578125" customWidth="1"/>
  </cols>
  <sheetData>
    <row r="1" spans="1:10">
      <c r="A1" s="124" t="s">
        <v>95</v>
      </c>
      <c r="B1" s="124"/>
      <c r="D1" s="143">
        <v>4472965</v>
      </c>
      <c r="E1" t="s">
        <v>96</v>
      </c>
    </row>
    <row r="4" spans="1:10">
      <c r="B4" s="580" t="s">
        <v>99</v>
      </c>
      <c r="C4" s="580"/>
      <c r="D4" s="580"/>
      <c r="E4" s="581" t="s">
        <v>36</v>
      </c>
      <c r="F4" s="581"/>
      <c r="G4" s="581"/>
      <c r="H4" s="581" t="s">
        <v>101</v>
      </c>
      <c r="I4" s="581"/>
      <c r="J4" s="581"/>
    </row>
    <row r="5" spans="1:10">
      <c r="A5" s="144" t="s">
        <v>40</v>
      </c>
      <c r="B5" s="144" t="s">
        <v>30</v>
      </c>
      <c r="C5" s="144" t="s">
        <v>45</v>
      </c>
      <c r="D5" s="144" t="s">
        <v>100</v>
      </c>
      <c r="E5" s="144" t="s">
        <v>30</v>
      </c>
      <c r="F5" s="144" t="s">
        <v>45</v>
      </c>
      <c r="G5" s="144" t="s">
        <v>100</v>
      </c>
      <c r="H5" s="144" t="s">
        <v>30</v>
      </c>
      <c r="I5" s="144" t="s">
        <v>45</v>
      </c>
      <c r="J5" s="144" t="s">
        <v>100</v>
      </c>
    </row>
    <row r="6" spans="1:10">
      <c r="A6" s="145">
        <v>1984</v>
      </c>
      <c r="B6" s="145">
        <v>4254</v>
      </c>
      <c r="C6" s="145">
        <v>1087</v>
      </c>
      <c r="D6" s="18">
        <f>C6/B6</f>
        <v>0.25552421250587681</v>
      </c>
      <c r="E6" s="145">
        <v>320</v>
      </c>
      <c r="F6" s="145">
        <v>18</v>
      </c>
      <c r="G6" s="18">
        <f>F6/E6</f>
        <v>5.6250000000000001E-2</v>
      </c>
      <c r="H6" s="14">
        <f>B6+E6</f>
        <v>4574</v>
      </c>
      <c r="I6" s="14">
        <f>C6+F6</f>
        <v>1105</v>
      </c>
      <c r="J6" s="18">
        <f>I6/H6</f>
        <v>0.24158285964145168</v>
      </c>
    </row>
    <row r="7" spans="1:10">
      <c r="A7" s="145">
        <v>1985</v>
      </c>
      <c r="B7" s="145">
        <v>7984</v>
      </c>
      <c r="C7" s="145">
        <v>1759</v>
      </c>
      <c r="D7" s="18">
        <f t="shared" ref="D7:D31" si="0">C7/B7</f>
        <v>0.22031563126252504</v>
      </c>
      <c r="E7" s="145">
        <v>939</v>
      </c>
      <c r="F7" s="145">
        <v>42</v>
      </c>
      <c r="G7" s="18">
        <f t="shared" ref="G7:G17" si="1">F7/E7</f>
        <v>4.472843450479233E-2</v>
      </c>
      <c r="H7" s="14">
        <f t="shared" ref="H7:H17" si="2">B7+E7</f>
        <v>8923</v>
      </c>
      <c r="I7" s="14">
        <f t="shared" ref="I7:I17" si="3">C7+F7</f>
        <v>1801</v>
      </c>
      <c r="J7" s="18">
        <f t="shared" ref="J7:J18" si="4">I7/H7</f>
        <v>0.2018379468788524</v>
      </c>
    </row>
    <row r="8" spans="1:10">
      <c r="A8" s="145">
        <v>1986</v>
      </c>
      <c r="B8" s="145">
        <v>10202</v>
      </c>
      <c r="C8" s="145">
        <v>2176</v>
      </c>
      <c r="D8" s="18">
        <f t="shared" si="0"/>
        <v>0.21329151146833955</v>
      </c>
      <c r="E8" s="145">
        <v>642</v>
      </c>
      <c r="F8" s="145">
        <v>39</v>
      </c>
      <c r="G8" s="18">
        <f t="shared" si="1"/>
        <v>6.0747663551401869E-2</v>
      </c>
      <c r="H8" s="14">
        <f t="shared" si="2"/>
        <v>10844</v>
      </c>
      <c r="I8" s="14">
        <f t="shared" si="3"/>
        <v>2215</v>
      </c>
      <c r="J8" s="18">
        <f t="shared" si="4"/>
        <v>0.20426042050903725</v>
      </c>
    </row>
    <row r="9" spans="1:10">
      <c r="A9" s="145">
        <v>1987</v>
      </c>
      <c r="B9" s="145">
        <v>19414</v>
      </c>
      <c r="C9" s="145">
        <v>3245</v>
      </c>
      <c r="D9" s="18">
        <f t="shared" si="0"/>
        <v>0.16714741938807046</v>
      </c>
      <c r="E9" s="145">
        <v>1623</v>
      </c>
      <c r="F9" s="145">
        <v>98</v>
      </c>
      <c r="G9" s="18">
        <f t="shared" si="1"/>
        <v>6.0382008626001231E-2</v>
      </c>
      <c r="H9" s="14">
        <f t="shared" si="2"/>
        <v>21037</v>
      </c>
      <c r="I9" s="14">
        <f t="shared" si="3"/>
        <v>3343</v>
      </c>
      <c r="J9" s="18">
        <f t="shared" si="4"/>
        <v>0.1589104910395969</v>
      </c>
    </row>
    <row r="10" spans="1:10">
      <c r="A10" s="145">
        <v>1988</v>
      </c>
      <c r="B10" s="145">
        <v>21764</v>
      </c>
      <c r="C10" s="145">
        <v>3854</v>
      </c>
      <c r="D10" s="18">
        <f t="shared" si="0"/>
        <v>0.17708141885682779</v>
      </c>
      <c r="E10" s="145">
        <v>998</v>
      </c>
      <c r="F10" s="145">
        <v>54</v>
      </c>
      <c r="G10" s="18">
        <f t="shared" si="1"/>
        <v>5.410821643286573E-2</v>
      </c>
      <c r="H10" s="14">
        <f t="shared" si="2"/>
        <v>22762</v>
      </c>
      <c r="I10" s="14">
        <f t="shared" si="3"/>
        <v>3908</v>
      </c>
      <c r="J10" s="18">
        <f t="shared" si="4"/>
        <v>0.17168965820226695</v>
      </c>
    </row>
    <row r="11" spans="1:10">
      <c r="A11" s="145">
        <v>1989</v>
      </c>
      <c r="B11" s="145">
        <v>33939</v>
      </c>
      <c r="C11" s="145">
        <v>4889</v>
      </c>
      <c r="D11" s="18">
        <f t="shared" si="0"/>
        <v>0.14405256489584253</v>
      </c>
      <c r="E11" s="145">
        <v>1445</v>
      </c>
      <c r="F11" s="145">
        <v>70</v>
      </c>
      <c r="G11" s="18">
        <f t="shared" si="1"/>
        <v>4.8442906574394463E-2</v>
      </c>
      <c r="H11" s="14">
        <f t="shared" si="2"/>
        <v>35384</v>
      </c>
      <c r="I11" s="14">
        <f t="shared" si="3"/>
        <v>4959</v>
      </c>
      <c r="J11" s="18">
        <f t="shared" si="4"/>
        <v>0.14014808953199187</v>
      </c>
    </row>
    <row r="12" spans="1:10">
      <c r="A12" s="145">
        <v>1990</v>
      </c>
      <c r="B12" s="145">
        <v>31204</v>
      </c>
      <c r="C12" s="145">
        <v>4376</v>
      </c>
      <c r="D12" s="18">
        <f t="shared" si="0"/>
        <v>0.14023843097038841</v>
      </c>
      <c r="E12" s="145">
        <v>640</v>
      </c>
      <c r="F12" s="145">
        <v>24</v>
      </c>
      <c r="G12" s="18">
        <f t="shared" si="1"/>
        <v>3.7499999999999999E-2</v>
      </c>
      <c r="H12" s="14">
        <f t="shared" si="2"/>
        <v>31844</v>
      </c>
      <c r="I12" s="14">
        <f t="shared" si="3"/>
        <v>4400</v>
      </c>
      <c r="J12" s="18">
        <f t="shared" si="4"/>
        <v>0.13817359628187414</v>
      </c>
    </row>
    <row r="13" spans="1:10">
      <c r="A13" s="145">
        <v>1991</v>
      </c>
      <c r="B13" s="145">
        <v>45155</v>
      </c>
      <c r="C13" s="145">
        <v>7229</v>
      </c>
      <c r="D13" s="18">
        <f t="shared" si="0"/>
        <v>0.16009301295537592</v>
      </c>
      <c r="E13" s="145">
        <v>976</v>
      </c>
      <c r="F13" s="145">
        <v>36</v>
      </c>
      <c r="G13" s="18">
        <f t="shared" si="1"/>
        <v>3.6885245901639344E-2</v>
      </c>
      <c r="H13" s="14">
        <f t="shared" si="2"/>
        <v>46131</v>
      </c>
      <c r="I13" s="14">
        <f t="shared" si="3"/>
        <v>7265</v>
      </c>
      <c r="J13" s="18">
        <f t="shared" si="4"/>
        <v>0.15748628904641132</v>
      </c>
    </row>
    <row r="14" spans="1:10">
      <c r="A14" s="145">
        <v>1992</v>
      </c>
      <c r="B14" s="145">
        <v>49928</v>
      </c>
      <c r="C14" s="145">
        <v>7637</v>
      </c>
      <c r="D14" s="18">
        <f t="shared" si="0"/>
        <v>0.15296026277840089</v>
      </c>
      <c r="E14" s="145">
        <v>677</v>
      </c>
      <c r="F14" s="145">
        <v>28</v>
      </c>
      <c r="G14" s="18">
        <f t="shared" si="1"/>
        <v>4.1358936484490398E-2</v>
      </c>
      <c r="H14" s="14">
        <f t="shared" si="2"/>
        <v>50605</v>
      </c>
      <c r="I14" s="14">
        <f t="shared" si="3"/>
        <v>7665</v>
      </c>
      <c r="J14" s="18">
        <f t="shared" si="4"/>
        <v>0.15146724631953365</v>
      </c>
    </row>
    <row r="15" spans="1:10">
      <c r="A15" s="145">
        <v>1993</v>
      </c>
      <c r="B15" s="145">
        <v>87461</v>
      </c>
      <c r="C15" s="145">
        <v>10245</v>
      </c>
      <c r="D15" s="18">
        <f t="shared" si="0"/>
        <v>0.11713792433198797</v>
      </c>
      <c r="E15" s="145">
        <v>1564</v>
      </c>
      <c r="F15" s="145">
        <v>42</v>
      </c>
      <c r="G15" s="18">
        <f t="shared" si="1"/>
        <v>2.6854219948849106E-2</v>
      </c>
      <c r="H15" s="14">
        <f t="shared" si="2"/>
        <v>89025</v>
      </c>
      <c r="I15" s="14">
        <f t="shared" si="3"/>
        <v>10287</v>
      </c>
      <c r="J15" s="18">
        <f t="shared" si="4"/>
        <v>0.11555181128896377</v>
      </c>
    </row>
    <row r="16" spans="1:10">
      <c r="A16" s="145">
        <v>1994</v>
      </c>
      <c r="B16" s="145">
        <v>91870</v>
      </c>
      <c r="C16" s="145">
        <v>7538</v>
      </c>
      <c r="D16" s="18">
        <f t="shared" si="0"/>
        <v>8.2050723848916943E-2</v>
      </c>
      <c r="E16" s="145">
        <v>1216</v>
      </c>
      <c r="F16" s="145">
        <v>36</v>
      </c>
      <c r="G16" s="18">
        <f t="shared" si="1"/>
        <v>2.9605263157894735E-2</v>
      </c>
      <c r="H16" s="14">
        <f t="shared" si="2"/>
        <v>93086</v>
      </c>
      <c r="I16" s="14">
        <f t="shared" si="3"/>
        <v>7574</v>
      </c>
      <c r="J16" s="18">
        <f t="shared" si="4"/>
        <v>8.1365618890058652E-2</v>
      </c>
    </row>
    <row r="17" spans="1:13">
      <c r="A17" s="145">
        <v>1995</v>
      </c>
      <c r="B17" s="145">
        <v>141246</v>
      </c>
      <c r="C17" s="145">
        <v>7822</v>
      </c>
      <c r="D17" s="18">
        <f t="shared" si="0"/>
        <v>5.5378559392832365E-2</v>
      </c>
      <c r="E17" s="145">
        <v>3922</v>
      </c>
      <c r="F17" s="145">
        <v>53</v>
      </c>
      <c r="G17" s="18">
        <f t="shared" si="1"/>
        <v>1.3513513513513514E-2</v>
      </c>
      <c r="H17" s="14">
        <f t="shared" si="2"/>
        <v>145168</v>
      </c>
      <c r="I17" s="14">
        <f t="shared" si="3"/>
        <v>7875</v>
      </c>
      <c r="J17" s="18">
        <f t="shared" si="4"/>
        <v>5.4247492560343877E-2</v>
      </c>
    </row>
    <row r="18" spans="1:13">
      <c r="A18" s="146" t="s">
        <v>97</v>
      </c>
      <c r="B18" s="146">
        <f>SUM(B6:B17)</f>
        <v>544421</v>
      </c>
      <c r="C18" s="146">
        <f>SUM(C6:C17)</f>
        <v>61857</v>
      </c>
      <c r="D18" s="147">
        <f t="shared" si="0"/>
        <v>0.11361979056649174</v>
      </c>
      <c r="E18" s="146">
        <f>SUM(E6:E17)</f>
        <v>14962</v>
      </c>
      <c r="F18" s="146">
        <f>SUM(F6:F17)</f>
        <v>540</v>
      </c>
      <c r="G18" s="147">
        <f t="shared" ref="G18:G29" si="5">F18/E18</f>
        <v>3.6091431626787865E-2</v>
      </c>
      <c r="H18" s="146">
        <f>SUM(H6:H17)</f>
        <v>559383</v>
      </c>
      <c r="I18" s="146">
        <f>SUM(I6:I17)</f>
        <v>62397</v>
      </c>
      <c r="J18" s="147">
        <f t="shared" si="4"/>
        <v>0.11154611420082483</v>
      </c>
    </row>
    <row r="19" spans="1:13">
      <c r="A19" s="145">
        <v>1996</v>
      </c>
      <c r="B19" s="145">
        <v>122478</v>
      </c>
      <c r="C19" s="145">
        <v>22302</v>
      </c>
      <c r="D19" s="18">
        <f t="shared" si="0"/>
        <v>0.18208984470680448</v>
      </c>
      <c r="E19" s="145">
        <v>1642</v>
      </c>
      <c r="F19" s="145">
        <v>17</v>
      </c>
      <c r="G19" s="18">
        <f t="shared" si="5"/>
        <v>1.0353227771010963E-2</v>
      </c>
      <c r="H19" s="14">
        <f t="shared" ref="H19:H29" si="6">B19+E19</f>
        <v>124120</v>
      </c>
      <c r="I19" s="14">
        <f t="shared" ref="I19:I29" si="7">C19+F19</f>
        <v>22319</v>
      </c>
      <c r="J19" s="18">
        <f t="shared" ref="J19:J31" si="8">I19/H19</f>
        <v>0.17981791814373188</v>
      </c>
    </row>
    <row r="20" spans="1:13">
      <c r="A20" s="145">
        <v>1997</v>
      </c>
      <c r="B20" s="145">
        <v>147483</v>
      </c>
      <c r="C20" s="145">
        <v>21489</v>
      </c>
      <c r="D20" s="18">
        <f t="shared" si="0"/>
        <v>0.14570492870364721</v>
      </c>
      <c r="E20" s="145">
        <v>4157</v>
      </c>
      <c r="F20" s="145">
        <v>43</v>
      </c>
      <c r="G20" s="18">
        <f t="shared" si="5"/>
        <v>1.0343998075535241E-2</v>
      </c>
      <c r="H20" s="14">
        <f t="shared" si="6"/>
        <v>151640</v>
      </c>
      <c r="I20" s="14">
        <f t="shared" si="7"/>
        <v>21532</v>
      </c>
      <c r="J20" s="18">
        <f t="shared" si="8"/>
        <v>0.14199419678185177</v>
      </c>
    </row>
    <row r="21" spans="1:13">
      <c r="A21" s="145">
        <v>1998</v>
      </c>
      <c r="B21" s="145">
        <v>133441</v>
      </c>
      <c r="C21" s="145">
        <v>15843</v>
      </c>
      <c r="D21" s="18">
        <f t="shared" si="0"/>
        <v>0.11872662824768999</v>
      </c>
      <c r="E21" s="145">
        <v>2032</v>
      </c>
      <c r="F21" s="145">
        <v>20</v>
      </c>
      <c r="G21" s="18">
        <f t="shared" si="5"/>
        <v>9.8425196850393699E-3</v>
      </c>
      <c r="H21" s="14">
        <f t="shared" si="6"/>
        <v>135473</v>
      </c>
      <c r="I21" s="14">
        <f t="shared" si="7"/>
        <v>15863</v>
      </c>
      <c r="J21" s="18">
        <f t="shared" si="8"/>
        <v>0.11709344297387671</v>
      </c>
    </row>
    <row r="22" spans="1:13">
      <c r="A22" s="145">
        <v>1999</v>
      </c>
      <c r="B22" s="145">
        <v>156886</v>
      </c>
      <c r="C22" s="145">
        <v>13868</v>
      </c>
      <c r="D22" s="18">
        <f t="shared" si="0"/>
        <v>8.8395395382634523E-2</v>
      </c>
      <c r="E22" s="145">
        <v>5572</v>
      </c>
      <c r="F22" s="145">
        <v>23</v>
      </c>
      <c r="G22" s="18">
        <f t="shared" si="5"/>
        <v>4.1277817659727207E-3</v>
      </c>
      <c r="H22" s="14">
        <f t="shared" si="6"/>
        <v>162458</v>
      </c>
      <c r="I22" s="14">
        <f t="shared" si="7"/>
        <v>13891</v>
      </c>
      <c r="J22" s="18">
        <f t="shared" si="8"/>
        <v>8.5505176722599066E-2</v>
      </c>
    </row>
    <row r="23" spans="1:13">
      <c r="A23" s="145">
        <v>2000</v>
      </c>
      <c r="B23" s="145">
        <v>171706</v>
      </c>
      <c r="C23" s="145">
        <v>12433</v>
      </c>
      <c r="D23" s="18">
        <f t="shared" si="0"/>
        <v>7.2408651998182944E-2</v>
      </c>
      <c r="E23" s="145">
        <v>4764</v>
      </c>
      <c r="F23" s="145">
        <v>8</v>
      </c>
      <c r="G23" s="18">
        <f t="shared" si="5"/>
        <v>1.6792611251049538E-3</v>
      </c>
      <c r="H23" s="14">
        <f t="shared" si="6"/>
        <v>176470</v>
      </c>
      <c r="I23" s="14">
        <f t="shared" si="7"/>
        <v>12441</v>
      </c>
      <c r="J23" s="18">
        <f t="shared" si="8"/>
        <v>7.0499234997449992E-2</v>
      </c>
    </row>
    <row r="24" spans="1:13">
      <c r="A24" s="145">
        <v>2001</v>
      </c>
      <c r="B24" s="145">
        <v>167118</v>
      </c>
      <c r="C24" s="145">
        <v>11924</v>
      </c>
      <c r="D24" s="18">
        <f t="shared" si="0"/>
        <v>7.1350782082121617E-2</v>
      </c>
      <c r="E24" s="145">
        <v>4384</v>
      </c>
      <c r="F24" s="145">
        <v>10</v>
      </c>
      <c r="G24" s="18">
        <f t="shared" si="5"/>
        <v>2.2810218978102188E-3</v>
      </c>
      <c r="H24" s="14">
        <f t="shared" si="6"/>
        <v>171502</v>
      </c>
      <c r="I24" s="14">
        <f t="shared" si="7"/>
        <v>11934</v>
      </c>
      <c r="J24" s="18">
        <f t="shared" si="8"/>
        <v>6.9585194341756945E-2</v>
      </c>
    </row>
    <row r="25" spans="1:13">
      <c r="A25" s="145">
        <v>2002</v>
      </c>
      <c r="B25" s="145">
        <v>252765</v>
      </c>
      <c r="C25" s="145">
        <v>10116</v>
      </c>
      <c r="D25" s="18">
        <f t="shared" si="0"/>
        <v>4.0021363717286811E-2</v>
      </c>
      <c r="E25" s="145">
        <v>4525</v>
      </c>
      <c r="F25" s="145">
        <v>9</v>
      </c>
      <c r="G25" s="18">
        <f t="shared" si="5"/>
        <v>1.9889502762430941E-3</v>
      </c>
      <c r="H25" s="14">
        <f t="shared" si="6"/>
        <v>257290</v>
      </c>
      <c r="I25" s="14">
        <f t="shared" si="7"/>
        <v>10125</v>
      </c>
      <c r="J25" s="18">
        <f t="shared" si="8"/>
        <v>3.9352481635508571E-2</v>
      </c>
    </row>
    <row r="26" spans="1:13">
      <c r="A26" s="145">
        <v>2003</v>
      </c>
      <c r="B26" s="145">
        <v>89697</v>
      </c>
      <c r="C26" s="145">
        <v>2933</v>
      </c>
      <c r="D26" s="18">
        <f t="shared" si="0"/>
        <v>3.2698975439535323E-2</v>
      </c>
      <c r="E26" s="145">
        <v>1417</v>
      </c>
      <c r="F26" s="145">
        <v>4</v>
      </c>
      <c r="G26" s="18">
        <f t="shared" si="5"/>
        <v>2.8228652081863093E-3</v>
      </c>
      <c r="H26" s="14">
        <f t="shared" si="6"/>
        <v>91114</v>
      </c>
      <c r="I26" s="14">
        <f t="shared" si="7"/>
        <v>2937</v>
      </c>
      <c r="J26" s="18">
        <f t="shared" si="8"/>
        <v>3.2234343789099368E-2</v>
      </c>
    </row>
    <row r="27" spans="1:13">
      <c r="A27" s="145">
        <v>2004</v>
      </c>
      <c r="B27" s="145">
        <v>50959</v>
      </c>
      <c r="C27" s="145">
        <v>1755</v>
      </c>
      <c r="D27" s="18">
        <f t="shared" si="0"/>
        <v>3.4439451323613098E-2</v>
      </c>
      <c r="E27" s="145">
        <v>490</v>
      </c>
      <c r="F27" s="145">
        <v>0</v>
      </c>
      <c r="G27" s="18">
        <f t="shared" si="5"/>
        <v>0</v>
      </c>
      <c r="H27" s="14">
        <f t="shared" si="6"/>
        <v>51449</v>
      </c>
      <c r="I27" s="14">
        <f t="shared" si="7"/>
        <v>1755</v>
      </c>
      <c r="J27" s="18">
        <f t="shared" si="8"/>
        <v>3.4111450173958675E-2</v>
      </c>
    </row>
    <row r="28" spans="1:13">
      <c r="A28" s="145">
        <v>2005</v>
      </c>
      <c r="B28" s="145">
        <v>24443</v>
      </c>
      <c r="C28" s="145">
        <v>684</v>
      </c>
      <c r="D28" s="18">
        <f t="shared" si="0"/>
        <v>2.7983471750603443E-2</v>
      </c>
      <c r="E28" s="145">
        <v>242</v>
      </c>
      <c r="F28" s="145">
        <v>0</v>
      </c>
      <c r="G28" s="18">
        <f t="shared" si="5"/>
        <v>0</v>
      </c>
      <c r="H28" s="14">
        <f t="shared" si="6"/>
        <v>24685</v>
      </c>
      <c r="I28" s="14">
        <f t="shared" si="7"/>
        <v>684</v>
      </c>
      <c r="J28" s="18">
        <f t="shared" si="8"/>
        <v>2.770913510228884E-2</v>
      </c>
    </row>
    <row r="29" spans="1:13">
      <c r="A29" s="145">
        <v>2006</v>
      </c>
      <c r="B29" s="145">
        <v>367</v>
      </c>
      <c r="C29" s="145">
        <v>18</v>
      </c>
      <c r="D29" s="18">
        <f t="shared" si="0"/>
        <v>4.9046321525885561E-2</v>
      </c>
      <c r="E29" s="145">
        <v>23</v>
      </c>
      <c r="F29" s="145">
        <v>0</v>
      </c>
      <c r="G29" s="18">
        <f t="shared" si="5"/>
        <v>0</v>
      </c>
      <c r="H29" s="14">
        <f t="shared" si="6"/>
        <v>390</v>
      </c>
      <c r="I29" s="14">
        <f t="shared" si="7"/>
        <v>18</v>
      </c>
      <c r="J29" s="18">
        <f t="shared" si="8"/>
        <v>4.6153846153846156E-2</v>
      </c>
    </row>
    <row r="30" spans="1:13">
      <c r="A30" s="148" t="s">
        <v>98</v>
      </c>
      <c r="B30" s="148">
        <f>SUM(B19:B29)</f>
        <v>1317343</v>
      </c>
      <c r="C30" s="148">
        <f>SUM(C19:C29)</f>
        <v>113365</v>
      </c>
      <c r="D30" s="147">
        <f t="shared" si="0"/>
        <v>8.6055795643199984E-2</v>
      </c>
      <c r="E30" s="148">
        <f>SUM(E19:E29)</f>
        <v>29248</v>
      </c>
      <c r="F30" s="148">
        <f>SUM(F19:F29)</f>
        <v>134</v>
      </c>
      <c r="G30" s="147">
        <f>F30/E30</f>
        <v>4.5815098468271337E-3</v>
      </c>
      <c r="H30" s="148">
        <f>SUM(H19:H29)</f>
        <v>1346591</v>
      </c>
      <c r="I30" s="148">
        <f>SUM(I19:I29)</f>
        <v>113499</v>
      </c>
      <c r="J30" s="147">
        <f t="shared" si="8"/>
        <v>8.4286171524984202E-2</v>
      </c>
      <c r="L30" t="s">
        <v>104</v>
      </c>
    </row>
    <row r="31" spans="1:13">
      <c r="A31" s="149" t="s">
        <v>3</v>
      </c>
      <c r="B31" s="149">
        <f>B30+B18</f>
        <v>1861764</v>
      </c>
      <c r="C31" s="149">
        <f>C30+C18</f>
        <v>175222</v>
      </c>
      <c r="D31" s="150">
        <f t="shared" si="0"/>
        <v>9.4116117832335353E-2</v>
      </c>
      <c r="E31" s="149">
        <f>E30+E18</f>
        <v>44210</v>
      </c>
      <c r="F31" s="149">
        <f>F30+F18</f>
        <v>674</v>
      </c>
      <c r="G31" s="150">
        <f>F31/E31</f>
        <v>1.5245419588328432E-2</v>
      </c>
      <c r="H31" s="149">
        <f>H30+H18</f>
        <v>1905974</v>
      </c>
      <c r="I31" s="149">
        <f>I30+I18</f>
        <v>175896</v>
      </c>
      <c r="J31" s="150">
        <f t="shared" si="8"/>
        <v>9.228667337539756E-2</v>
      </c>
      <c r="L31">
        <v>41950</v>
      </c>
      <c r="M31">
        <f>I31-L31</f>
        <v>133946</v>
      </c>
    </row>
  </sheetData>
  <mergeCells count="3">
    <mergeCell ref="B4:D4"/>
    <mergeCell ref="E4:G4"/>
    <mergeCell ref="H4:J4"/>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39"/>
  <sheetViews>
    <sheetView workbookViewId="0">
      <selection activeCell="B35" sqref="B35"/>
    </sheetView>
  </sheetViews>
  <sheetFormatPr defaultRowHeight="12.75"/>
  <cols>
    <col min="1" max="1" width="6.28515625" customWidth="1"/>
    <col min="2" max="2" width="84.42578125" customWidth="1"/>
    <col min="3" max="3" width="7.42578125" style="219" bestFit="1" customWidth="1"/>
  </cols>
  <sheetData>
    <row r="1" spans="1:4" ht="18">
      <c r="A1" s="31" t="s">
        <v>141</v>
      </c>
    </row>
    <row r="2" spans="1:4" ht="15">
      <c r="A2" s="216" t="s">
        <v>108</v>
      </c>
    </row>
    <row r="4" spans="1:4" ht="15">
      <c r="A4" s="253" t="s">
        <v>5</v>
      </c>
      <c r="B4" s="217"/>
      <c r="C4" s="220"/>
    </row>
    <row r="5" spans="1:4">
      <c r="B5" s="578" t="str">
        <f>+'(1) VINs tested'!A2</f>
        <v>51.366 (a)(1) The number of vehicles tested by model year and vehicle type</v>
      </c>
    </row>
    <row r="6" spans="1:4" ht="15">
      <c r="A6" s="253" t="s">
        <v>109</v>
      </c>
      <c r="B6" s="217"/>
    </row>
    <row r="7" spans="1:4" ht="25.5">
      <c r="B7" s="578" t="s">
        <v>106</v>
      </c>
      <c r="D7" s="456"/>
    </row>
    <row r="8" spans="1:4" ht="15">
      <c r="A8" s="253" t="s">
        <v>124</v>
      </c>
      <c r="B8" s="217"/>
    </row>
    <row r="9" spans="1:4">
      <c r="B9" s="218" t="str">
        <f>+'(2)(i) OBD'!A2</f>
        <v xml:space="preserve">51.366 (a)(2)(i) Initial OBD Tests Failing by model year and vehicle type </v>
      </c>
    </row>
    <row r="10" spans="1:4" ht="15">
      <c r="A10" s="253" t="s">
        <v>125</v>
      </c>
      <c r="B10" s="218"/>
    </row>
    <row r="11" spans="1:4">
      <c r="B11" s="254" t="s">
        <v>123</v>
      </c>
    </row>
    <row r="12" spans="1:4" ht="15">
      <c r="A12" s="253" t="s">
        <v>126</v>
      </c>
      <c r="B12" s="217"/>
    </row>
    <row r="13" spans="1:4">
      <c r="B13" s="218" t="str">
        <f>'(2)(ii) OBD'!A2</f>
        <v xml:space="preserve">51.366 (a)(2)(ii) OBD 1st Retests Failing by model year and vehicle type </v>
      </c>
    </row>
    <row r="14" spans="1:4">
      <c r="B14" s="218" t="str">
        <f>'(2)(iii) OBD'!A2</f>
        <v xml:space="preserve">51.366 (a)(2)(iii) OBD 1st Retests Passing by model year and vehicle type </v>
      </c>
    </row>
    <row r="15" spans="1:4" ht="15">
      <c r="A15" s="253" t="s">
        <v>127</v>
      </c>
      <c r="B15" s="217"/>
    </row>
    <row r="16" spans="1:4">
      <c r="B16" s="218" t="str">
        <f>'(2)(iv) OBD'!A2</f>
        <v xml:space="preserve">51.366 (a)(2)(iv) OBD 2nd and Subsequent Retests Passing by model year and vehicle type </v>
      </c>
    </row>
    <row r="17" spans="1:23" ht="15">
      <c r="A17" s="253" t="s">
        <v>110</v>
      </c>
      <c r="B17" s="223"/>
      <c r="C17" s="252"/>
      <c r="D17" s="223"/>
      <c r="E17" s="223"/>
      <c r="F17" s="223"/>
      <c r="G17" s="223"/>
      <c r="H17" s="223"/>
      <c r="I17" s="223"/>
    </row>
    <row r="18" spans="1:23">
      <c r="B18" s="578" t="str">
        <f>'(2)(v) Waivers'!A2</f>
        <v xml:space="preserve">51.366 (a)(2)(v) Initial Failing Emissions Tests Receiving a Waiver by model year and vehicle type </v>
      </c>
      <c r="D18" s="456"/>
    </row>
    <row r="19" spans="1:23">
      <c r="B19" s="218" t="str">
        <f>'(2)(vi) No Outcome'!A2</f>
        <v>51.366 (a)(2)(vi) Vehicles with no known final outcome (regardless of reason)</v>
      </c>
    </row>
    <row r="20" spans="1:23" ht="15">
      <c r="A20" s="253" t="s">
        <v>256</v>
      </c>
      <c r="B20" s="217"/>
    </row>
    <row r="21" spans="1:23">
      <c r="B21" s="218" t="str">
        <f>'(2)(xi) Pass OBD'!A2</f>
        <v xml:space="preserve">51.366 (a)(2)(xi) Passing OBD Tests by model year and vehicle type </v>
      </c>
    </row>
    <row r="22" spans="1:23">
      <c r="B22" s="218" t="str">
        <f>'(2)(xii) Fail OBD'!A2</f>
        <v xml:space="preserve">51.366 (a)(2)(xii) Failing OBD Tests by model year and vehicle type </v>
      </c>
    </row>
    <row r="23" spans="1:23" ht="25.5">
      <c r="B23" s="218" t="str">
        <f>'(2)(xix) MIL on no DTCs'!A2</f>
        <v xml:space="preserve">51.366 (a)(2)(xix) OBD tests where the MIL is commanded on and no codes (DTCs) are stored by model year and vehicle type </v>
      </c>
    </row>
    <row r="24" spans="1:23" ht="25.5">
      <c r="B24" s="218" t="str">
        <f>'(2)(xx) MIL off w  DTCs'!A2</f>
        <v xml:space="preserve">51.366 (a)(2)(xx) OBD tests where the MIL is NOT commanded on but codes (DTCs) are stored by model year and vehicle type </v>
      </c>
    </row>
    <row r="25" spans="1:23" ht="25.5">
      <c r="B25" s="218" t="str">
        <f>'(2)(xxi) MIL on w DTCs '!A2</f>
        <v>51.366 (a)(2)(xxi) OBD tests where the MIL is commanded and codes (DTCs) are stored by model year and vehicle type.</v>
      </c>
    </row>
    <row r="26" spans="1:23" ht="25.5">
      <c r="B26" s="218" t="str">
        <f>'(2)(xxii) MIL off no DTCs '!A2</f>
        <v xml:space="preserve">51.366 (a)(2)(xxii) OBD tests where the MIL is not commanded on and no codes (DTCs) are stored by model year and vehicle type </v>
      </c>
    </row>
    <row r="27" spans="1:23">
      <c r="B27" s="582" t="s">
        <v>265</v>
      </c>
      <c r="C27" s="583"/>
      <c r="D27" s="178"/>
      <c r="E27" s="178"/>
      <c r="F27" s="178"/>
      <c r="G27" s="178"/>
      <c r="H27" s="178"/>
      <c r="I27" s="178"/>
      <c r="J27" s="178"/>
      <c r="K27" s="178"/>
      <c r="L27" s="178"/>
    </row>
    <row r="28" spans="1:23">
      <c r="B28" s="582"/>
      <c r="C28" s="583"/>
      <c r="D28" s="178"/>
      <c r="E28" s="178"/>
      <c r="F28" s="178"/>
      <c r="G28" s="178"/>
      <c r="H28" s="178"/>
      <c r="I28" s="178"/>
      <c r="J28" s="178"/>
      <c r="K28" s="178"/>
      <c r="L28" s="178"/>
    </row>
    <row r="29" spans="1:23">
      <c r="B29" s="582" t="s">
        <v>277</v>
      </c>
      <c r="C29" s="583"/>
      <c r="D29" s="178"/>
      <c r="E29" s="178"/>
      <c r="F29" s="178"/>
      <c r="G29" s="178"/>
      <c r="H29" s="178"/>
      <c r="I29" s="178"/>
      <c r="J29" s="178"/>
      <c r="K29" s="178"/>
      <c r="L29" s="178"/>
      <c r="M29" s="178"/>
      <c r="N29" s="178"/>
      <c r="O29" s="178"/>
      <c r="P29" s="178"/>
      <c r="Q29" s="178"/>
      <c r="R29" s="178"/>
      <c r="S29" s="178"/>
      <c r="T29" s="178"/>
      <c r="U29" s="178"/>
      <c r="V29" s="178"/>
      <c r="W29" s="178"/>
    </row>
    <row r="30" spans="1:23">
      <c r="B30" s="582"/>
      <c r="C30" s="583"/>
      <c r="D30" s="178"/>
      <c r="E30" s="178"/>
      <c r="F30" s="178"/>
      <c r="G30" s="178"/>
      <c r="H30" s="178"/>
      <c r="I30" s="178"/>
      <c r="J30" s="178"/>
      <c r="K30" s="178"/>
      <c r="L30" s="178"/>
      <c r="M30" s="178"/>
      <c r="N30" s="178"/>
      <c r="O30" s="178"/>
      <c r="P30" s="178"/>
      <c r="Q30" s="178"/>
      <c r="R30" s="178"/>
      <c r="S30" s="178"/>
      <c r="T30" s="178"/>
      <c r="U30" s="178"/>
      <c r="V30" s="178"/>
      <c r="W30" s="178"/>
    </row>
    <row r="31" spans="1:23" s="3" customFormat="1">
      <c r="B31" s="293" t="s">
        <v>137</v>
      </c>
      <c r="C31" s="294"/>
      <c r="D31" s="579"/>
    </row>
    <row r="32" spans="1:23">
      <c r="B32" s="249"/>
    </row>
    <row r="39" spans="2:2">
      <c r="B39" t="s">
        <v>48</v>
      </c>
    </row>
  </sheetData>
  <mergeCells count="4">
    <mergeCell ref="B27:B28"/>
    <mergeCell ref="C27:C28"/>
    <mergeCell ref="B29:B30"/>
    <mergeCell ref="C29:C30"/>
  </mergeCells>
  <phoneticPr fontId="0" type="noConversion"/>
  <hyperlinks>
    <hyperlink ref="B5" location="'(1) VINs tested'!Print_Area" display="'(1) VINs tested'!Print_Area"/>
    <hyperlink ref="B7" location="'(1) Total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 Waivers'!Print_Area" display="'(2)(v)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Alternative OBD Tests'!A1" display="Alternative OBD Tests"/>
  </hyperlinks>
  <pageMargins left="0.75" right="0.75" top="1" bottom="1" header="0.5" footer="0.5"/>
  <pageSetup scale="9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3:G162"/>
  <sheetViews>
    <sheetView workbookViewId="0"/>
  </sheetViews>
  <sheetFormatPr defaultRowHeight="12.75"/>
  <cols>
    <col min="1" max="1" width="13.42578125" customWidth="1"/>
    <col min="2" max="2" width="10.28515625" bestFit="1" customWidth="1"/>
    <col min="3" max="3" width="17.42578125" bestFit="1" customWidth="1"/>
  </cols>
  <sheetData>
    <row r="3" spans="1:4" ht="14.25">
      <c r="A3" s="314" t="s">
        <v>215</v>
      </c>
      <c r="C3" s="512">
        <v>4860000</v>
      </c>
      <c r="D3" t="s">
        <v>250</v>
      </c>
    </row>
    <row r="4" spans="1:4" s="456" customFormat="1" ht="14.25">
      <c r="A4" s="314"/>
      <c r="C4" s="512">
        <v>4863001</v>
      </c>
      <c r="D4" s="456" t="s">
        <v>251</v>
      </c>
    </row>
    <row r="5" spans="1:4" s="456" customFormat="1" ht="14.25">
      <c r="A5" s="314"/>
      <c r="C5" s="519"/>
    </row>
    <row r="6" spans="1:4" s="456" customFormat="1" ht="14.25">
      <c r="A6" s="314" t="s">
        <v>216</v>
      </c>
      <c r="C6" s="519"/>
    </row>
    <row r="7" spans="1:4" s="456" customFormat="1" ht="14.25">
      <c r="A7" s="520">
        <f>'(1) Total Tests'!I40</f>
        <v>3830194</v>
      </c>
      <c r="B7" s="456" t="s">
        <v>181</v>
      </c>
      <c r="C7" s="519"/>
    </row>
    <row r="8" spans="1:4" s="456" customFormat="1" ht="14.25">
      <c r="A8" s="523">
        <f>A7/C3</f>
        <v>0.78810576131687238</v>
      </c>
      <c r="B8" s="456" t="s">
        <v>222</v>
      </c>
      <c r="C8" s="519"/>
    </row>
    <row r="9" spans="1:4" s="456" customFormat="1" ht="14.25">
      <c r="A9" s="518"/>
      <c r="C9" s="519"/>
    </row>
    <row r="10" spans="1:4" s="456" customFormat="1" ht="14.25">
      <c r="A10" s="518" t="s">
        <v>254</v>
      </c>
      <c r="C10" s="519"/>
    </row>
    <row r="11" spans="1:4" s="456" customFormat="1">
      <c r="A11" s="520">
        <f>'(1) VINs tested'!I45</f>
        <v>3646618</v>
      </c>
      <c r="B11" s="456" t="s">
        <v>217</v>
      </c>
      <c r="C11" s="523">
        <f>A11/C3</f>
        <v>0.75033292181069955</v>
      </c>
    </row>
    <row r="12" spans="1:4" s="456" customFormat="1" ht="14.25">
      <c r="A12" s="520">
        <f>'(1) VINs tested'!B45+'(1) VINs tested'!C45+'(1) VINs tested'!D45</f>
        <v>3520317</v>
      </c>
      <c r="B12" s="456" t="s">
        <v>220</v>
      </c>
      <c r="C12" s="519"/>
    </row>
    <row r="13" spans="1:4" s="456" customFormat="1" ht="14.25">
      <c r="A13" s="520">
        <f>'(1) VINs tested'!E45+'(1) VINs tested'!F45+'(1) VINs tested'!G45+'(1) VINs tested'!H45</f>
        <v>126301</v>
      </c>
      <c r="B13" s="456" t="s">
        <v>221</v>
      </c>
      <c r="C13" s="519"/>
    </row>
    <row r="14" spans="1:4" s="456" customFormat="1" ht="14.25">
      <c r="A14" s="518"/>
      <c r="C14" s="519"/>
    </row>
    <row r="16" spans="1:4" ht="15" hidden="1">
      <c r="A16" s="374" t="s">
        <v>155</v>
      </c>
    </row>
    <row r="17" spans="1:7" hidden="1">
      <c r="A17" s="124">
        <f>'(2)(i) OBD'!T26+'(2)(i) Opacity'!H44</f>
        <v>211950</v>
      </c>
      <c r="B17" s="521" t="e">
        <f>A17/#REF!</f>
        <v>#REF!</v>
      </c>
    </row>
    <row r="18" spans="1:7" hidden="1"/>
    <row r="19" spans="1:7" ht="30">
      <c r="A19" s="375" t="s">
        <v>156</v>
      </c>
      <c r="B19" s="374" t="s">
        <v>157</v>
      </c>
    </row>
    <row r="20" spans="1:7" ht="15">
      <c r="A20" s="375"/>
      <c r="B20" s="383">
        <f>'(2)(i) OBD'!C26+'(2)(i) OBD'!F26+'(2)(i) OBD'!I26</f>
        <v>3520317</v>
      </c>
    </row>
    <row r="21" spans="1:7" ht="15">
      <c r="B21" s="374" t="s">
        <v>158</v>
      </c>
    </row>
    <row r="22" spans="1:7">
      <c r="B22" s="383">
        <f>'(2)(i) OBD'!B26+'(2)(i) OBD'!E26+'(2)(i) OBD'!H26</f>
        <v>206773</v>
      </c>
      <c r="C22" s="129">
        <f>B22/B20</f>
        <v>5.8737039874534026E-2</v>
      </c>
      <c r="E22" s="124"/>
      <c r="F22" s="129"/>
      <c r="G22">
        <f>(B22+B27+B33)/(B20+B25+B29)</f>
        <v>5.8122347885081464E-2</v>
      </c>
    </row>
    <row r="23" spans="1:7" s="456" customFormat="1">
      <c r="B23" s="43"/>
      <c r="C23" s="129"/>
      <c r="E23" s="124"/>
      <c r="F23" s="129"/>
    </row>
    <row r="24" spans="1:7" ht="30">
      <c r="A24" s="375" t="s">
        <v>159</v>
      </c>
      <c r="B24" s="374" t="s">
        <v>157</v>
      </c>
    </row>
    <row r="25" spans="1:7">
      <c r="B25" s="383">
        <f>'(2)(i) OBD'!L26+'(2)(i) OBD'!O26+'(2)(i) OBD'!R26</f>
        <v>34371</v>
      </c>
    </row>
    <row r="26" spans="1:7" ht="15">
      <c r="B26" s="374" t="s">
        <v>160</v>
      </c>
    </row>
    <row r="27" spans="1:7">
      <c r="B27" s="383">
        <f>'(2)(i) OBD'!K26+'(2)(i) OBD'!N26+'(2)(i) OBD'!Q26</f>
        <v>3635</v>
      </c>
      <c r="C27" s="521">
        <f>B27/B25</f>
        <v>0.1057577609030869</v>
      </c>
    </row>
    <row r="28" spans="1:7" ht="15">
      <c r="B28" s="374" t="s">
        <v>161</v>
      </c>
    </row>
    <row r="29" spans="1:7">
      <c r="B29" s="383">
        <f>'(2)(i) Opacity'!I44</f>
        <v>91930</v>
      </c>
    </row>
    <row r="30" spans="1:7" ht="15" hidden="1">
      <c r="B30" s="374" t="s">
        <v>162</v>
      </c>
    </row>
    <row r="31" spans="1:7" hidden="1">
      <c r="B31" s="383">
        <f>B25+B29</f>
        <v>126301</v>
      </c>
    </row>
    <row r="32" spans="1:7" s="400" customFormat="1" ht="15">
      <c r="B32" s="374" t="s">
        <v>185</v>
      </c>
    </row>
    <row r="33" spans="1:6" s="400" customFormat="1">
      <c r="B33" s="383">
        <f>'(2)(i) Opacity'!H44</f>
        <v>1542</v>
      </c>
      <c r="C33" s="521">
        <f>B33/B29</f>
        <v>1.6773632111389099E-2</v>
      </c>
    </row>
    <row r="35" spans="1:6" s="456" customFormat="1">
      <c r="B35" s="383">
        <f>B25+B29</f>
        <v>126301</v>
      </c>
      <c r="C35" s="456" t="s">
        <v>252</v>
      </c>
      <c r="F35" s="383">
        <f>'(2)(i) OBD'!L26+'(2)(i) OBD'!O26+'(2)(i) OBD'!R26+'(2)(i) Opacity'!I44</f>
        <v>126301</v>
      </c>
    </row>
    <row r="36" spans="1:6" s="456" customFormat="1"/>
    <row r="38" spans="1:6" ht="15">
      <c r="A38" s="374" t="s">
        <v>163</v>
      </c>
    </row>
    <row r="39" spans="1:6">
      <c r="B39" s="124">
        <f>B20</f>
        <v>3520317</v>
      </c>
      <c r="C39" s="314" t="s">
        <v>30</v>
      </c>
    </row>
    <row r="40" spans="1:6">
      <c r="B40" s="383">
        <f>'(2)(vi) No Outcome'!B29+'(2)(vi) No Outcome'!E29+'(2)(vi) No Outcome'!H29</f>
        <v>26882</v>
      </c>
      <c r="C40" s="314" t="s">
        <v>164</v>
      </c>
    </row>
    <row r="41" spans="1:6">
      <c r="B41" s="521">
        <f>B40/B39</f>
        <v>7.636244122333301E-3</v>
      </c>
      <c r="C41" t="s">
        <v>223</v>
      </c>
    </row>
    <row r="42" spans="1:6" s="456" customFormat="1">
      <c r="B42" s="521">
        <f>B40/B22</f>
        <v>0.13000730269425892</v>
      </c>
      <c r="C42" s="456" t="s">
        <v>247</v>
      </c>
    </row>
    <row r="43" spans="1:6" s="456" customFormat="1">
      <c r="B43" s="129"/>
    </row>
    <row r="44" spans="1:6" s="456" customFormat="1">
      <c r="B44" s="524">
        <f>'(2)(v) Waivers'!B28+'(2)(v) Waivers'!E28+'(2)(v) Waivers'!H28</f>
        <v>4</v>
      </c>
      <c r="C44" s="456" t="s">
        <v>224</v>
      </c>
      <c r="D44" s="525">
        <f>B44/B39</f>
        <v>1.1362613082855891E-6</v>
      </c>
      <c r="E44" s="456" t="s">
        <v>226</v>
      </c>
    </row>
    <row r="45" spans="1:6" s="456" customFormat="1">
      <c r="B45" s="524">
        <f>'(2)(v) Hardship Extensions'!B30+'(2)(v) Hardship Extensions'!E30+'(2)(v) Hardship Extensions'!H30</f>
        <v>45</v>
      </c>
      <c r="C45" s="456" t="s">
        <v>225</v>
      </c>
      <c r="D45" s="525">
        <f>B45/B39</f>
        <v>1.2782939718212878E-5</v>
      </c>
      <c r="E45" s="456" t="s">
        <v>226</v>
      </c>
    </row>
    <row r="46" spans="1:6" s="456" customFormat="1">
      <c r="B46" s="129"/>
    </row>
    <row r="47" spans="1:6" s="400" customFormat="1" ht="15">
      <c r="B47" s="374" t="s">
        <v>158</v>
      </c>
    </row>
    <row r="48" spans="1:6" s="400" customFormat="1">
      <c r="B48" s="383">
        <f>B22</f>
        <v>206773</v>
      </c>
      <c r="C48" s="129">
        <f>B40/B48</f>
        <v>0.13000730269425892</v>
      </c>
    </row>
    <row r="49" spans="1:4" s="400" customFormat="1">
      <c r="B49" s="124"/>
    </row>
    <row r="50" spans="1:4" ht="15">
      <c r="A50" s="374" t="s">
        <v>165</v>
      </c>
    </row>
    <row r="51" spans="1:4">
      <c r="B51" s="383">
        <f>B25</f>
        <v>34371</v>
      </c>
      <c r="C51" s="314" t="s">
        <v>30</v>
      </c>
    </row>
    <row r="52" spans="1:4">
      <c r="B52" s="383">
        <f>'(2)(vi) No Outcome'!K29+'(2)(vi) No Outcome'!N29+'(2)(vi) No Outcome'!Q29</f>
        <v>344</v>
      </c>
      <c r="C52" s="314" t="s">
        <v>164</v>
      </c>
    </row>
    <row r="53" spans="1:4">
      <c r="B53" s="521">
        <f>B52/B51</f>
        <v>1.000843734543656E-2</v>
      </c>
    </row>
    <row r="54" spans="1:4" s="400" customFormat="1" ht="15">
      <c r="B54" s="374" t="s">
        <v>160</v>
      </c>
    </row>
    <row r="55" spans="1:4" s="400" customFormat="1">
      <c r="B55" s="442">
        <f>B27</f>
        <v>3635</v>
      </c>
      <c r="C55" s="129">
        <f>B55/B51</f>
        <v>0.1057577609030869</v>
      </c>
    </row>
    <row r="57" spans="1:4">
      <c r="A57" s="136" t="s">
        <v>167</v>
      </c>
      <c r="B57" s="136"/>
      <c r="C57" s="136"/>
      <c r="D57" s="136"/>
    </row>
    <row r="58" spans="1:4" ht="15">
      <c r="A58" s="374" t="s">
        <v>166</v>
      </c>
    </row>
    <row r="59" spans="1:4">
      <c r="B59" s="383">
        <f>B40+B52</f>
        <v>27226</v>
      </c>
      <c r="C59" s="314" t="s">
        <v>168</v>
      </c>
    </row>
    <row r="60" spans="1:4">
      <c r="B60" s="124">
        <f>B22+B27</f>
        <v>210408</v>
      </c>
      <c r="C60" s="314" t="s">
        <v>169</v>
      </c>
    </row>
    <row r="61" spans="1:4">
      <c r="B61" s="129">
        <f>B59/B60</f>
        <v>0.12939622067601991</v>
      </c>
    </row>
    <row r="63" spans="1:4" ht="15">
      <c r="A63" s="374" t="s">
        <v>170</v>
      </c>
    </row>
    <row r="64" spans="1:4">
      <c r="B64" s="124">
        <f>B59</f>
        <v>27226</v>
      </c>
      <c r="C64" s="314" t="s">
        <v>168</v>
      </c>
    </row>
    <row r="65" spans="1:3">
      <c r="B65" s="124">
        <f>B20+B25</f>
        <v>3554688</v>
      </c>
      <c r="C65" s="314" t="s">
        <v>182</v>
      </c>
    </row>
    <row r="66" spans="1:3">
      <c r="B66" s="129">
        <f>B64/B65</f>
        <v>7.6591813402470199E-3</v>
      </c>
    </row>
    <row r="68" spans="1:3" ht="15">
      <c r="A68" s="376" t="s">
        <v>286</v>
      </c>
    </row>
    <row r="69" spans="1:3">
      <c r="B69" s="124">
        <f>'(2)(vi) No Outcome'!T30</f>
        <v>0</v>
      </c>
      <c r="C69" s="314" t="s">
        <v>168</v>
      </c>
    </row>
    <row r="70" spans="1:3">
      <c r="B70" s="124">
        <f>B60</f>
        <v>210408</v>
      </c>
      <c r="C70" s="314" t="s">
        <v>169</v>
      </c>
    </row>
    <row r="71" spans="1:3">
      <c r="B71" s="129">
        <f>B69/B70</f>
        <v>0</v>
      </c>
    </row>
    <row r="72" spans="1:3">
      <c r="B72" s="129">
        <f>B69/B65</f>
        <v>0</v>
      </c>
    </row>
    <row r="74" spans="1:3" ht="15">
      <c r="A74" s="374" t="s">
        <v>219</v>
      </c>
    </row>
    <row r="75" spans="1:3">
      <c r="B75" s="124">
        <f>'(2)(iii) OBD'!T25</f>
        <v>136872</v>
      </c>
      <c r="C75" s="314" t="s">
        <v>171</v>
      </c>
    </row>
    <row r="76" spans="1:3">
      <c r="B76" s="124">
        <f>'(2)(iii) OBD'!U25</f>
        <v>141355</v>
      </c>
      <c r="C76" s="314" t="s">
        <v>173</v>
      </c>
    </row>
    <row r="77" spans="1:3">
      <c r="B77" s="124">
        <f>'(2)(iv) OBD'!T25</f>
        <v>16038</v>
      </c>
      <c r="C77" s="314" t="s">
        <v>172</v>
      </c>
    </row>
    <row r="78" spans="1:3">
      <c r="B78" s="124">
        <f>'(2)(iv) OBD'!U25</f>
        <v>17100</v>
      </c>
      <c r="C78" s="314" t="s">
        <v>174</v>
      </c>
    </row>
    <row r="79" spans="1:3">
      <c r="B79" s="129">
        <f>(B75+B77)/(B76+B78)</f>
        <v>0.96500583761951342</v>
      </c>
    </row>
    <row r="81" spans="1:4" ht="15">
      <c r="A81" s="374" t="s">
        <v>175</v>
      </c>
    </row>
    <row r="82" spans="1:4">
      <c r="A82" s="377"/>
      <c r="B82" s="124">
        <f>'(2)(i) OBD'!U26</f>
        <v>3554688</v>
      </c>
      <c r="C82" s="314" t="s">
        <v>77</v>
      </c>
    </row>
    <row r="83" spans="1:4">
      <c r="A83" s="378"/>
      <c r="B83" s="124">
        <f>'(2)(i) Opacity'!I44</f>
        <v>91930</v>
      </c>
      <c r="C83" s="314" t="s">
        <v>176</v>
      </c>
    </row>
    <row r="84" spans="1:4">
      <c r="B84" s="383">
        <f>B82+B83</f>
        <v>3646618</v>
      </c>
    </row>
    <row r="87" spans="1:4" ht="15">
      <c r="A87" s="374" t="s">
        <v>177</v>
      </c>
    </row>
    <row r="88" spans="1:4">
      <c r="B88" s="383">
        <f>B84</f>
        <v>3646618</v>
      </c>
    </row>
    <row r="89" spans="1:4" ht="15.75" thickBot="1">
      <c r="B89" s="550">
        <v>4863001</v>
      </c>
      <c r="C89" s="314" t="s">
        <v>214</v>
      </c>
    </row>
    <row r="90" spans="1:4" ht="13.5" thickTop="1">
      <c r="B90" s="129">
        <f>B88/B89</f>
        <v>0.74986988487150219</v>
      </c>
    </row>
    <row r="92" spans="1:4" ht="15">
      <c r="A92" s="374" t="s">
        <v>178</v>
      </c>
    </row>
    <row r="93" spans="1:4">
      <c r="B93" s="124">
        <f>'(1) Total Tests'!I40</f>
        <v>3830194</v>
      </c>
      <c r="C93" t="s">
        <v>181</v>
      </c>
    </row>
    <row r="94" spans="1:4" ht="13.5" thickBot="1"/>
    <row r="95" spans="1:4" ht="45">
      <c r="A95" s="379" t="s">
        <v>179</v>
      </c>
    </row>
    <row r="96" spans="1:4" ht="15">
      <c r="A96" s="380" t="s">
        <v>77</v>
      </c>
      <c r="B96" s="124">
        <f>'(2)(i) OBD'!U26</f>
        <v>3554688</v>
      </c>
      <c r="C96" s="124">
        <f>B99</f>
        <v>3646618</v>
      </c>
      <c r="D96" s="129">
        <f>B96/C96</f>
        <v>0.97479033998077125</v>
      </c>
    </row>
    <row r="97" spans="1:4" ht="15.75" thickBot="1">
      <c r="A97" s="381" t="s">
        <v>180</v>
      </c>
      <c r="B97" s="124">
        <f>'(2)(i) Opacity'!I44</f>
        <v>91930</v>
      </c>
      <c r="C97" s="124">
        <f>B99</f>
        <v>3646618</v>
      </c>
      <c r="D97" s="129">
        <f>B97/C97</f>
        <v>2.5209660019228777E-2</v>
      </c>
    </row>
    <row r="99" spans="1:4">
      <c r="B99" s="124">
        <f>SUM(B96:B98)</f>
        <v>3646618</v>
      </c>
    </row>
    <row r="101" spans="1:4">
      <c r="A101" s="456" t="s">
        <v>188</v>
      </c>
      <c r="D101" s="546">
        <v>40727</v>
      </c>
    </row>
    <row r="102" spans="1:4">
      <c r="D102" s="521">
        <f>D101/(B39+B51)</f>
        <v>1.1457264322494689E-2</v>
      </c>
    </row>
    <row r="105" spans="1:4">
      <c r="A105" t="s">
        <v>218</v>
      </c>
    </row>
    <row r="106" spans="1:4">
      <c r="A106" s="129">
        <f>'(2)(i) OBD'!V26</f>
        <v>5.9191692773036618E-2</v>
      </c>
    </row>
    <row r="107" spans="1:4" s="456" customFormat="1">
      <c r="A107" s="129"/>
    </row>
    <row r="108" spans="1:4" s="456" customFormat="1" ht="15">
      <c r="A108" s="554">
        <v>4726485</v>
      </c>
      <c r="B108" s="552" t="s">
        <v>253</v>
      </c>
    </row>
    <row r="109" spans="1:4" s="456" customFormat="1" ht="15.75">
      <c r="A109" s="551">
        <v>4863001</v>
      </c>
      <c r="B109" s="553" t="s">
        <v>249</v>
      </c>
    </row>
    <row r="110" spans="1:4" s="456" customFormat="1">
      <c r="A110" s="129">
        <f>A108/A109</f>
        <v>0.97192762247015785</v>
      </c>
    </row>
    <row r="111" spans="1:4" s="456" customFormat="1">
      <c r="A111" s="129"/>
    </row>
    <row r="113" spans="1:5" s="456" customFormat="1"/>
    <row r="114" spans="1:5" s="456" customFormat="1">
      <c r="A114" s="456" t="s">
        <v>248</v>
      </c>
    </row>
    <row r="116" spans="1:5" ht="15">
      <c r="A116" s="526" t="s">
        <v>227</v>
      </c>
    </row>
    <row r="117" spans="1:5" ht="15">
      <c r="A117" s="526"/>
    </row>
    <row r="118" spans="1:5" ht="15">
      <c r="A118" s="526" t="s">
        <v>228</v>
      </c>
    </row>
    <row r="119" spans="1:5" ht="15">
      <c r="A119" s="526"/>
    </row>
    <row r="120" spans="1:5" ht="15">
      <c r="A120" s="526" t="s">
        <v>229</v>
      </c>
    </row>
    <row r="121" spans="1:5" ht="15">
      <c r="A121" s="526"/>
    </row>
    <row r="122" spans="1:5" ht="15">
      <c r="A122" s="528"/>
    </row>
    <row r="123" spans="1:5" ht="13.5" thickBot="1">
      <c r="A123" s="527" t="s">
        <v>230</v>
      </c>
    </row>
    <row r="124" spans="1:5" ht="29.25" customHeight="1" thickTop="1">
      <c r="A124" s="584" t="s">
        <v>231</v>
      </c>
      <c r="B124" s="529" t="s">
        <v>232</v>
      </c>
      <c r="C124" s="529" t="s">
        <v>234</v>
      </c>
      <c r="D124" s="586" t="s">
        <v>236</v>
      </c>
      <c r="E124" s="531"/>
    </row>
    <row r="125" spans="1:5" ht="30.75" thickBot="1">
      <c r="A125" s="585"/>
      <c r="B125" s="530" t="s">
        <v>233</v>
      </c>
      <c r="C125" s="530" t="s">
        <v>235</v>
      </c>
      <c r="D125" s="587"/>
      <c r="E125" s="531"/>
    </row>
    <row r="126" spans="1:5" ht="15.75" thickTop="1">
      <c r="A126" s="532">
        <v>42019</v>
      </c>
      <c r="B126" s="533">
        <v>4808454</v>
      </c>
      <c r="C126" s="533">
        <v>446022</v>
      </c>
      <c r="D126" s="547">
        <v>0.90800000000000003</v>
      </c>
      <c r="E126" s="129">
        <f>(B126-C126)/B126</f>
        <v>0.90724211981647329</v>
      </c>
    </row>
    <row r="127" spans="1:5" ht="15">
      <c r="A127" s="532">
        <v>42050</v>
      </c>
      <c r="B127" s="533">
        <v>4800111</v>
      </c>
      <c r="C127" s="533">
        <v>503412</v>
      </c>
      <c r="D127" s="547">
        <v>0.89600000000000002</v>
      </c>
      <c r="E127" s="129">
        <f t="shared" ref="E127:E138" si="0">(B127-C127)/B127</f>
        <v>0.89512492523610387</v>
      </c>
    </row>
    <row r="128" spans="1:5" ht="15">
      <c r="A128" s="532">
        <v>42078</v>
      </c>
      <c r="B128" s="533">
        <v>4803955</v>
      </c>
      <c r="C128" s="533">
        <v>495671</v>
      </c>
      <c r="D128" s="547">
        <v>0.89700000000000002</v>
      </c>
      <c r="E128" s="129">
        <f t="shared" si="0"/>
        <v>0.89682022416946039</v>
      </c>
    </row>
    <row r="129" spans="1:5" ht="15">
      <c r="A129" s="532">
        <v>42109</v>
      </c>
      <c r="B129" s="533">
        <v>4824281</v>
      </c>
      <c r="C129" s="533">
        <v>481212</v>
      </c>
      <c r="D129" s="547">
        <v>0.90100000000000002</v>
      </c>
      <c r="E129" s="129">
        <f t="shared" si="0"/>
        <v>0.90025207901446869</v>
      </c>
    </row>
    <row r="130" spans="1:5" ht="15">
      <c r="A130" s="532">
        <v>42139</v>
      </c>
      <c r="B130" s="533">
        <v>4850256</v>
      </c>
      <c r="C130" s="533">
        <v>467629</v>
      </c>
      <c r="D130" s="547">
        <v>0.90400000000000003</v>
      </c>
      <c r="E130" s="129">
        <f t="shared" si="0"/>
        <v>0.90358673851442073</v>
      </c>
    </row>
    <row r="131" spans="1:5" ht="15">
      <c r="A131" s="532">
        <v>42170</v>
      </c>
      <c r="B131" s="533">
        <v>4874468</v>
      </c>
      <c r="C131" s="533">
        <v>475858</v>
      </c>
      <c r="D131" s="547">
        <v>0.90300000000000002</v>
      </c>
      <c r="E131" s="129">
        <f t="shared" si="0"/>
        <v>0.90237744919035268</v>
      </c>
    </row>
    <row r="132" spans="1:5" ht="15">
      <c r="A132" s="532">
        <v>42200</v>
      </c>
      <c r="B132" s="533">
        <v>4884671</v>
      </c>
      <c r="C132" s="533">
        <v>479740</v>
      </c>
      <c r="D132" s="547">
        <v>0.90200000000000002</v>
      </c>
      <c r="E132" s="129">
        <f t="shared" si="0"/>
        <v>0.90178663005144055</v>
      </c>
    </row>
    <row r="133" spans="1:5" ht="15">
      <c r="A133" s="532">
        <v>42231</v>
      </c>
      <c r="B133" s="533">
        <v>4896938</v>
      </c>
      <c r="C133" s="533">
        <v>477728</v>
      </c>
      <c r="D133" s="547">
        <v>0.90300000000000002</v>
      </c>
      <c r="E133" s="129">
        <f t="shared" si="0"/>
        <v>0.9024435269550074</v>
      </c>
    </row>
    <row r="134" spans="1:5" ht="15">
      <c r="A134" s="532">
        <v>42262</v>
      </c>
      <c r="B134" s="533">
        <v>4908055</v>
      </c>
      <c r="C134" s="533">
        <v>482855</v>
      </c>
      <c r="D134" s="547">
        <v>0.90200000000000002</v>
      </c>
      <c r="E134" s="129">
        <f t="shared" si="0"/>
        <v>0.90161988812268812</v>
      </c>
    </row>
    <row r="135" spans="1:5" ht="15">
      <c r="A135" s="532">
        <v>42292</v>
      </c>
      <c r="B135" s="533">
        <v>4911788</v>
      </c>
      <c r="C135" s="533">
        <v>487697</v>
      </c>
      <c r="D135" s="547">
        <v>0.90100000000000002</v>
      </c>
      <c r="E135" s="129">
        <f t="shared" si="0"/>
        <v>0.90070886609926981</v>
      </c>
    </row>
    <row r="136" spans="1:5" ht="15">
      <c r="A136" s="532">
        <v>42323</v>
      </c>
      <c r="B136" s="533">
        <v>4893572</v>
      </c>
      <c r="C136" s="533">
        <v>478522</v>
      </c>
      <c r="D136" s="547">
        <v>0.90300000000000002</v>
      </c>
      <c r="E136" s="129">
        <f t="shared" si="0"/>
        <v>0.90221416993558079</v>
      </c>
    </row>
    <row r="137" spans="1:5" ht="15.75" thickBot="1">
      <c r="A137" s="534">
        <v>42353</v>
      </c>
      <c r="B137" s="535">
        <v>4899471</v>
      </c>
      <c r="C137" s="535">
        <v>471298</v>
      </c>
      <c r="D137" s="548">
        <v>0.90400000000000003</v>
      </c>
      <c r="E137" s="129">
        <f t="shared" si="0"/>
        <v>0.90380634970591722</v>
      </c>
    </row>
    <row r="138" spans="1:5" ht="15.75" thickBot="1">
      <c r="A138" s="536" t="s">
        <v>237</v>
      </c>
      <c r="B138" s="537">
        <v>4863001</v>
      </c>
      <c r="C138" s="537">
        <v>478970</v>
      </c>
      <c r="D138" s="549">
        <v>0.90200000000000002</v>
      </c>
      <c r="E138" s="129">
        <f t="shared" si="0"/>
        <v>0.90150732027404479</v>
      </c>
    </row>
    <row r="139" spans="1:5" ht="15.75" thickTop="1">
      <c r="A139" s="526"/>
    </row>
    <row r="140" spans="1:5" ht="15">
      <c r="A140" s="526" t="s">
        <v>238</v>
      </c>
    </row>
    <row r="141" spans="1:5" ht="15.75" thickBot="1">
      <c r="A141" s="526"/>
    </row>
    <row r="142" spans="1:5" ht="45.75" thickTop="1">
      <c r="A142" s="538" t="s">
        <v>239</v>
      </c>
      <c r="B142" s="539">
        <v>104</v>
      </c>
    </row>
    <row r="143" spans="1:5" ht="30">
      <c r="A143" s="540" t="s">
        <v>240</v>
      </c>
      <c r="B143" s="541">
        <v>2596</v>
      </c>
    </row>
    <row r="144" spans="1:5" ht="60.75" thickBot="1">
      <c r="A144" s="542" t="s">
        <v>241</v>
      </c>
      <c r="B144" s="543">
        <v>2453</v>
      </c>
    </row>
    <row r="145" spans="1:3" ht="30.75" thickBot="1">
      <c r="A145" s="544" t="s">
        <v>242</v>
      </c>
      <c r="B145" s="545">
        <v>0.94499999999999995</v>
      </c>
      <c r="C145" s="129">
        <f>B144/B143</f>
        <v>0.94491525423728817</v>
      </c>
    </row>
    <row r="146" spans="1:3" ht="15.75" thickTop="1">
      <c r="A146" s="526"/>
    </row>
    <row r="147" spans="1:3" ht="15">
      <c r="A147" s="526" t="s">
        <v>243</v>
      </c>
    </row>
    <row r="148" spans="1:3" ht="15">
      <c r="A148" s="526" t="s">
        <v>244</v>
      </c>
    </row>
    <row r="149" spans="1:3" ht="15">
      <c r="A149" s="526"/>
    </row>
    <row r="150" spans="1:3" ht="15">
      <c r="A150" s="526" t="s">
        <v>245</v>
      </c>
    </row>
    <row r="151" spans="1:3" ht="15">
      <c r="A151" s="526"/>
    </row>
    <row r="152" spans="1:3" ht="15">
      <c r="A152" s="526" t="s">
        <v>246</v>
      </c>
    </row>
    <row r="153" spans="1:3" ht="15">
      <c r="A153" s="526"/>
    </row>
    <row r="154" spans="1:3" ht="15">
      <c r="A154" s="526" t="s">
        <v>255</v>
      </c>
    </row>
    <row r="160" spans="1:3">
      <c r="B160" s="129"/>
      <c r="C160" s="555"/>
    </row>
    <row r="162" spans="4:4">
      <c r="D162" s="129"/>
    </row>
  </sheetData>
  <mergeCells count="2">
    <mergeCell ref="A124:A125"/>
    <mergeCell ref="D124:D12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87"/>
  <sheetViews>
    <sheetView zoomScaleNormal="100" workbookViewId="0"/>
  </sheetViews>
  <sheetFormatPr defaultRowHeight="12.75"/>
  <cols>
    <col min="1" max="1" width="9.85546875" style="264" customWidth="1"/>
    <col min="2" max="2" width="12.28515625" style="264" customWidth="1"/>
    <col min="3" max="3" width="9.28515625" style="264" bestFit="1" customWidth="1"/>
    <col min="4" max="4" width="8.5703125" style="264" customWidth="1"/>
    <col min="5" max="5" width="7.7109375" style="264" customWidth="1"/>
    <col min="6" max="6" width="8" style="264" customWidth="1"/>
    <col min="7" max="7" width="9.28515625" style="264" customWidth="1"/>
    <col min="8" max="8" width="9.5703125" style="264" customWidth="1"/>
    <col min="9" max="9" width="15.140625" style="264" customWidth="1"/>
    <col min="10" max="10" width="9.140625" style="264" bestFit="1"/>
    <col min="11" max="16384" width="9.140625" style="264"/>
  </cols>
  <sheetData>
    <row r="1" spans="1:9" ht="18">
      <c r="A1" s="31" t="s">
        <v>190</v>
      </c>
    </row>
    <row r="2" spans="1:9" ht="12.75" customHeight="1">
      <c r="A2" s="265" t="s">
        <v>19</v>
      </c>
    </row>
    <row r="3" spans="1:9" ht="12.75" customHeight="1"/>
    <row r="4" spans="1:9" ht="12.75" customHeight="1">
      <c r="A4" s="597" t="s">
        <v>266</v>
      </c>
      <c r="B4" s="597"/>
      <c r="C4" s="597"/>
      <c r="D4" s="597"/>
      <c r="E4" s="597"/>
      <c r="F4" s="597"/>
      <c r="G4" s="597"/>
      <c r="H4" s="597"/>
      <c r="I4" s="597"/>
    </row>
    <row r="5" spans="1:9">
      <c r="A5" s="597"/>
      <c r="B5" s="597"/>
      <c r="C5" s="597"/>
      <c r="D5" s="597"/>
      <c r="E5" s="597"/>
      <c r="F5" s="597"/>
      <c r="G5" s="597"/>
      <c r="H5" s="597"/>
      <c r="I5" s="597"/>
    </row>
    <row r="6" spans="1:9">
      <c r="A6" s="597"/>
      <c r="B6" s="597"/>
      <c r="C6" s="597"/>
      <c r="D6" s="597"/>
      <c r="E6" s="597"/>
      <c r="F6" s="597"/>
      <c r="G6" s="597"/>
      <c r="H6" s="597"/>
      <c r="I6" s="597"/>
    </row>
    <row r="7" spans="1:9">
      <c r="A7" s="597"/>
      <c r="B7" s="597"/>
      <c r="C7" s="597"/>
      <c r="D7" s="597"/>
      <c r="E7" s="597"/>
      <c r="F7" s="597"/>
      <c r="G7" s="597"/>
      <c r="H7" s="597"/>
      <c r="I7" s="597"/>
    </row>
    <row r="8" spans="1:9">
      <c r="A8" s="597"/>
      <c r="B8" s="597"/>
      <c r="C8" s="597"/>
      <c r="D8" s="597"/>
      <c r="E8" s="597"/>
      <c r="F8" s="597"/>
      <c r="G8" s="597"/>
      <c r="H8" s="597"/>
      <c r="I8" s="597"/>
    </row>
    <row r="9" spans="1:9" ht="13.5" thickBot="1">
      <c r="A9" s="309"/>
    </row>
    <row r="10" spans="1:9" ht="12.75" customHeight="1">
      <c r="A10" s="588" t="s">
        <v>8</v>
      </c>
      <c r="B10" s="595" t="s">
        <v>116</v>
      </c>
      <c r="C10" s="596"/>
      <c r="D10" s="596"/>
      <c r="E10" s="592" t="s">
        <v>20</v>
      </c>
      <c r="F10" s="593"/>
      <c r="G10" s="593"/>
      <c r="H10" s="594"/>
      <c r="I10" s="590" t="s">
        <v>7</v>
      </c>
    </row>
    <row r="11" spans="1:9" ht="12.75" customHeight="1" thickBot="1">
      <c r="A11" s="589"/>
      <c r="B11" s="327" t="s">
        <v>13</v>
      </c>
      <c r="C11" s="324" t="s">
        <v>112</v>
      </c>
      <c r="D11" s="324" t="s">
        <v>114</v>
      </c>
      <c r="E11" s="323" t="s">
        <v>111</v>
      </c>
      <c r="F11" s="324" t="s">
        <v>113</v>
      </c>
      <c r="G11" s="324" t="s">
        <v>115</v>
      </c>
      <c r="H11" s="325" t="s">
        <v>120</v>
      </c>
      <c r="I11" s="591"/>
    </row>
    <row r="12" spans="1:9">
      <c r="A12" s="556">
        <v>1984</v>
      </c>
      <c r="B12" s="557"/>
      <c r="C12" s="558"/>
      <c r="D12" s="559"/>
      <c r="E12" s="560"/>
      <c r="F12" s="558"/>
      <c r="G12" s="558">
        <v>6</v>
      </c>
      <c r="H12" s="561">
        <v>229</v>
      </c>
      <c r="I12" s="562">
        <f>SUM(B12:H12)</f>
        <v>235</v>
      </c>
    </row>
    <row r="13" spans="1:9">
      <c r="A13" s="563">
        <v>1985</v>
      </c>
      <c r="B13" s="564"/>
      <c r="C13" s="565"/>
      <c r="D13" s="566"/>
      <c r="E13" s="567"/>
      <c r="F13" s="565"/>
      <c r="G13" s="565">
        <v>16</v>
      </c>
      <c r="H13" s="568">
        <v>407</v>
      </c>
      <c r="I13" s="569">
        <f t="shared" ref="I13:I42" si="0">SUM(B13:H13)</f>
        <v>423</v>
      </c>
    </row>
    <row r="14" spans="1:9">
      <c r="A14" s="563">
        <v>1986</v>
      </c>
      <c r="B14" s="564"/>
      <c r="C14" s="565"/>
      <c r="D14" s="566"/>
      <c r="E14" s="567"/>
      <c r="F14" s="565"/>
      <c r="G14" s="565">
        <v>37</v>
      </c>
      <c r="H14" s="568">
        <v>524</v>
      </c>
      <c r="I14" s="569">
        <f t="shared" si="0"/>
        <v>561</v>
      </c>
    </row>
    <row r="15" spans="1:9">
      <c r="A15" s="563">
        <v>1987</v>
      </c>
      <c r="B15" s="564"/>
      <c r="C15" s="565"/>
      <c r="D15" s="566"/>
      <c r="E15" s="567"/>
      <c r="F15" s="565"/>
      <c r="G15" s="565">
        <v>45</v>
      </c>
      <c r="H15" s="568">
        <v>851</v>
      </c>
      <c r="I15" s="569">
        <f t="shared" si="0"/>
        <v>896</v>
      </c>
    </row>
    <row r="16" spans="1:9">
      <c r="A16" s="563">
        <v>1988</v>
      </c>
      <c r="B16" s="564"/>
      <c r="C16" s="565"/>
      <c r="D16" s="566"/>
      <c r="E16" s="567"/>
      <c r="F16" s="565"/>
      <c r="G16" s="565">
        <v>52</v>
      </c>
      <c r="H16" s="568">
        <v>833</v>
      </c>
      <c r="I16" s="569">
        <f t="shared" si="0"/>
        <v>885</v>
      </c>
    </row>
    <row r="17" spans="1:12">
      <c r="A17" s="563">
        <v>1989</v>
      </c>
      <c r="B17" s="564"/>
      <c r="C17" s="565"/>
      <c r="D17" s="566"/>
      <c r="E17" s="567"/>
      <c r="F17" s="565"/>
      <c r="G17" s="565">
        <v>41</v>
      </c>
      <c r="H17" s="568">
        <v>663</v>
      </c>
      <c r="I17" s="569">
        <f t="shared" si="0"/>
        <v>704</v>
      </c>
    </row>
    <row r="18" spans="1:12">
      <c r="A18" s="563">
        <v>1990</v>
      </c>
      <c r="B18" s="564"/>
      <c r="C18" s="565"/>
      <c r="D18" s="566"/>
      <c r="E18" s="567"/>
      <c r="F18" s="565"/>
      <c r="G18" s="565">
        <v>34</v>
      </c>
      <c r="H18" s="568">
        <v>581</v>
      </c>
      <c r="I18" s="569">
        <f t="shared" si="0"/>
        <v>615</v>
      </c>
    </row>
    <row r="19" spans="1:12">
      <c r="A19" s="563">
        <v>1991</v>
      </c>
      <c r="B19" s="564"/>
      <c r="C19" s="565"/>
      <c r="D19" s="566"/>
      <c r="E19" s="567"/>
      <c r="F19" s="565"/>
      <c r="G19" s="565">
        <v>23</v>
      </c>
      <c r="H19" s="568">
        <v>473</v>
      </c>
      <c r="I19" s="569">
        <f t="shared" si="0"/>
        <v>496</v>
      </c>
    </row>
    <row r="20" spans="1:12">
      <c r="A20" s="563">
        <v>1992</v>
      </c>
      <c r="B20" s="564"/>
      <c r="C20" s="565"/>
      <c r="D20" s="566"/>
      <c r="E20" s="567"/>
      <c r="F20" s="565"/>
      <c r="G20" s="565">
        <v>38</v>
      </c>
      <c r="H20" s="568">
        <v>453</v>
      </c>
      <c r="I20" s="569">
        <f t="shared" si="0"/>
        <v>491</v>
      </c>
    </row>
    <row r="21" spans="1:12">
      <c r="A21" s="563">
        <v>1993</v>
      </c>
      <c r="B21" s="564"/>
      <c r="C21" s="565"/>
      <c r="D21" s="566"/>
      <c r="E21" s="567"/>
      <c r="F21" s="565"/>
      <c r="G21" s="565">
        <v>76</v>
      </c>
      <c r="H21" s="568">
        <v>738</v>
      </c>
      <c r="I21" s="569">
        <f t="shared" si="0"/>
        <v>814</v>
      </c>
    </row>
    <row r="22" spans="1:12">
      <c r="A22" s="563">
        <v>1994</v>
      </c>
      <c r="B22" s="564"/>
      <c r="C22" s="565"/>
      <c r="D22" s="566"/>
      <c r="E22" s="567"/>
      <c r="F22" s="565"/>
      <c r="G22" s="565">
        <v>129</v>
      </c>
      <c r="H22" s="568">
        <v>1092</v>
      </c>
      <c r="I22" s="569">
        <f t="shared" si="0"/>
        <v>1221</v>
      </c>
    </row>
    <row r="23" spans="1:12">
      <c r="A23" s="563">
        <v>1995</v>
      </c>
      <c r="B23" s="564"/>
      <c r="C23" s="565"/>
      <c r="D23" s="566"/>
      <c r="E23" s="567"/>
      <c r="F23" s="565"/>
      <c r="G23" s="565">
        <v>187</v>
      </c>
      <c r="H23" s="568">
        <v>1763</v>
      </c>
      <c r="I23" s="569">
        <f t="shared" si="0"/>
        <v>1950</v>
      </c>
    </row>
    <row r="24" spans="1:12">
      <c r="A24" s="563">
        <v>1996</v>
      </c>
      <c r="B24" s="564"/>
      <c r="C24" s="565"/>
      <c r="D24" s="566"/>
      <c r="E24" s="567"/>
      <c r="F24" s="565"/>
      <c r="G24" s="565">
        <v>206</v>
      </c>
      <c r="H24" s="568">
        <v>1469</v>
      </c>
      <c r="I24" s="569">
        <f t="shared" si="0"/>
        <v>1675</v>
      </c>
    </row>
    <row r="25" spans="1:12">
      <c r="A25" s="563">
        <v>1997</v>
      </c>
      <c r="B25" s="564"/>
      <c r="C25" s="565"/>
      <c r="D25" s="566"/>
      <c r="E25" s="567"/>
      <c r="F25" s="565"/>
      <c r="G25" s="565">
        <v>420</v>
      </c>
      <c r="H25" s="568">
        <v>1938</v>
      </c>
      <c r="I25" s="569">
        <f t="shared" si="0"/>
        <v>2358</v>
      </c>
    </row>
    <row r="26" spans="1:12">
      <c r="A26" s="563">
        <v>1998</v>
      </c>
      <c r="B26" s="564"/>
      <c r="C26" s="565"/>
      <c r="D26" s="566"/>
      <c r="E26" s="567"/>
      <c r="F26" s="565"/>
      <c r="G26" s="565">
        <v>190</v>
      </c>
      <c r="H26" s="568">
        <v>2147</v>
      </c>
      <c r="I26" s="569">
        <f t="shared" si="0"/>
        <v>2337</v>
      </c>
    </row>
    <row r="27" spans="1:12">
      <c r="A27" s="563">
        <v>1999</v>
      </c>
      <c r="B27" s="564"/>
      <c r="C27" s="565"/>
      <c r="D27" s="566"/>
      <c r="E27" s="567"/>
      <c r="F27" s="565"/>
      <c r="G27" s="565">
        <v>634</v>
      </c>
      <c r="H27" s="568">
        <v>3096</v>
      </c>
      <c r="I27" s="569">
        <f t="shared" si="0"/>
        <v>3730</v>
      </c>
    </row>
    <row r="28" spans="1:12" ht="12.75" customHeight="1">
      <c r="A28" s="563">
        <v>2000</v>
      </c>
      <c r="B28" s="564"/>
      <c r="C28" s="565"/>
      <c r="D28" s="566"/>
      <c r="E28" s="567"/>
      <c r="F28" s="565"/>
      <c r="G28" s="565">
        <v>634</v>
      </c>
      <c r="H28" s="568">
        <v>3650</v>
      </c>
      <c r="I28" s="569">
        <f t="shared" si="0"/>
        <v>4284</v>
      </c>
    </row>
    <row r="29" spans="1:12">
      <c r="A29" s="563">
        <v>2001</v>
      </c>
      <c r="B29" s="564">
        <v>82094</v>
      </c>
      <c r="C29" s="565">
        <v>48972</v>
      </c>
      <c r="D29" s="566"/>
      <c r="E29" s="567">
        <v>178</v>
      </c>
      <c r="F29" s="565"/>
      <c r="G29" s="565">
        <v>711</v>
      </c>
      <c r="H29" s="570">
        <v>3427</v>
      </c>
      <c r="I29" s="569">
        <f t="shared" si="0"/>
        <v>135382</v>
      </c>
      <c r="K29" s="422"/>
      <c r="L29" s="522"/>
    </row>
    <row r="30" spans="1:12">
      <c r="A30" s="563">
        <v>2002</v>
      </c>
      <c r="B30" s="564">
        <v>95702</v>
      </c>
      <c r="C30" s="565">
        <v>68997</v>
      </c>
      <c r="D30" s="566"/>
      <c r="E30" s="567">
        <v>340</v>
      </c>
      <c r="F30" s="565"/>
      <c r="G30" s="570">
        <v>779</v>
      </c>
      <c r="H30" s="570">
        <v>2925</v>
      </c>
      <c r="I30" s="569">
        <f t="shared" si="0"/>
        <v>168743</v>
      </c>
      <c r="K30" s="422"/>
      <c r="L30" s="522"/>
    </row>
    <row r="31" spans="1:12">
      <c r="A31" s="563">
        <v>2003</v>
      </c>
      <c r="B31" s="564">
        <v>111363</v>
      </c>
      <c r="C31" s="565">
        <v>83423</v>
      </c>
      <c r="D31" s="566"/>
      <c r="E31" s="567">
        <v>404</v>
      </c>
      <c r="F31" s="565"/>
      <c r="G31" s="570">
        <v>757</v>
      </c>
      <c r="H31" s="570">
        <v>3108</v>
      </c>
      <c r="I31" s="569">
        <f t="shared" si="0"/>
        <v>199055</v>
      </c>
      <c r="K31" s="422"/>
      <c r="L31" s="522"/>
    </row>
    <row r="32" spans="1:12">
      <c r="A32" s="563">
        <v>2004</v>
      </c>
      <c r="B32" s="564">
        <v>117229</v>
      </c>
      <c r="C32" s="565">
        <v>110877</v>
      </c>
      <c r="D32" s="566"/>
      <c r="E32" s="567">
        <v>159</v>
      </c>
      <c r="F32" s="565">
        <v>5</v>
      </c>
      <c r="G32" s="570">
        <v>1004</v>
      </c>
      <c r="H32" s="570">
        <v>4448</v>
      </c>
      <c r="I32" s="569">
        <f t="shared" si="0"/>
        <v>233722</v>
      </c>
      <c r="K32" s="422"/>
      <c r="L32" s="522"/>
    </row>
    <row r="33" spans="1:12">
      <c r="A33" s="563">
        <v>2005</v>
      </c>
      <c r="B33" s="564">
        <v>132002</v>
      </c>
      <c r="C33" s="565">
        <v>115609</v>
      </c>
      <c r="D33" s="566"/>
      <c r="E33" s="567">
        <v>297</v>
      </c>
      <c r="F33" s="565">
        <v>30</v>
      </c>
      <c r="G33" s="570">
        <v>1689</v>
      </c>
      <c r="H33" s="570">
        <v>5377</v>
      </c>
      <c r="I33" s="569">
        <f t="shared" si="0"/>
        <v>255004</v>
      </c>
      <c r="K33" s="422"/>
      <c r="L33" s="522"/>
    </row>
    <row r="34" spans="1:12">
      <c r="A34" s="563">
        <v>2006</v>
      </c>
      <c r="B34" s="564">
        <v>129421</v>
      </c>
      <c r="C34" s="565">
        <v>113829</v>
      </c>
      <c r="D34" s="566"/>
      <c r="E34" s="567">
        <v>268</v>
      </c>
      <c r="F34" s="565">
        <v>38</v>
      </c>
      <c r="G34" s="570">
        <v>2511</v>
      </c>
      <c r="H34" s="570">
        <v>5805</v>
      </c>
      <c r="I34" s="569">
        <f t="shared" si="0"/>
        <v>251872</v>
      </c>
      <c r="K34" s="422"/>
      <c r="L34" s="522"/>
    </row>
    <row r="35" spans="1:12">
      <c r="A35" s="563">
        <v>2007</v>
      </c>
      <c r="B35" s="564">
        <v>150311</v>
      </c>
      <c r="C35" s="565">
        <v>113328</v>
      </c>
      <c r="D35" s="566"/>
      <c r="E35" s="567">
        <v>32</v>
      </c>
      <c r="F35" s="565">
        <v>49</v>
      </c>
      <c r="G35" s="330">
        <v>2405</v>
      </c>
      <c r="H35" s="571">
        <v>6369</v>
      </c>
      <c r="I35" s="569">
        <f t="shared" si="0"/>
        <v>272494</v>
      </c>
      <c r="K35" s="422"/>
      <c r="L35" s="522"/>
    </row>
    <row r="36" spans="1:12">
      <c r="A36" s="563">
        <v>2008</v>
      </c>
      <c r="B36" s="564">
        <v>140522</v>
      </c>
      <c r="C36" s="565">
        <v>119526</v>
      </c>
      <c r="D36" s="566">
        <v>9588</v>
      </c>
      <c r="E36" s="567">
        <v>28</v>
      </c>
      <c r="F36" s="565">
        <v>68</v>
      </c>
      <c r="G36" s="330">
        <v>2817</v>
      </c>
      <c r="H36" s="571">
        <v>3989</v>
      </c>
      <c r="I36" s="569">
        <f t="shared" si="0"/>
        <v>276538</v>
      </c>
      <c r="K36" s="422"/>
      <c r="L36" s="522"/>
    </row>
    <row r="37" spans="1:12">
      <c r="A37" s="563">
        <v>2009</v>
      </c>
      <c r="B37" s="564">
        <v>124547</v>
      </c>
      <c r="C37" s="565">
        <v>79477</v>
      </c>
      <c r="D37" s="566">
        <v>6263</v>
      </c>
      <c r="E37" s="567">
        <v>884</v>
      </c>
      <c r="F37" s="565">
        <v>177</v>
      </c>
      <c r="G37" s="330">
        <v>1003</v>
      </c>
      <c r="H37" s="571">
        <v>2926</v>
      </c>
      <c r="I37" s="569">
        <f t="shared" si="0"/>
        <v>215277</v>
      </c>
      <c r="K37" s="422"/>
      <c r="L37" s="522"/>
    </row>
    <row r="38" spans="1:12">
      <c r="A38" s="563">
        <v>2010</v>
      </c>
      <c r="B38" s="564">
        <v>143187</v>
      </c>
      <c r="C38" s="565">
        <v>112842</v>
      </c>
      <c r="D38" s="566">
        <v>6173</v>
      </c>
      <c r="E38" s="567">
        <v>1840</v>
      </c>
      <c r="F38" s="565">
        <v>274</v>
      </c>
      <c r="G38" s="330">
        <v>1002</v>
      </c>
      <c r="H38" s="571">
        <v>2786</v>
      </c>
      <c r="I38" s="569">
        <f t="shared" si="0"/>
        <v>268104</v>
      </c>
      <c r="K38" s="422"/>
      <c r="L38" s="522"/>
    </row>
    <row r="39" spans="1:12">
      <c r="A39" s="563">
        <v>2011</v>
      </c>
      <c r="B39" s="564">
        <v>134072</v>
      </c>
      <c r="C39" s="565">
        <v>141166</v>
      </c>
      <c r="D39" s="566">
        <v>9831</v>
      </c>
      <c r="E39" s="567">
        <v>1757</v>
      </c>
      <c r="F39" s="565">
        <v>495</v>
      </c>
      <c r="G39" s="330">
        <v>2702</v>
      </c>
      <c r="H39" s="571">
        <v>3196</v>
      </c>
      <c r="I39" s="569">
        <f t="shared" si="0"/>
        <v>293219</v>
      </c>
      <c r="K39" s="422"/>
      <c r="L39" s="522"/>
    </row>
    <row r="40" spans="1:12">
      <c r="A40" s="563">
        <v>2012</v>
      </c>
      <c r="B40" s="564">
        <v>161918</v>
      </c>
      <c r="C40" s="565">
        <v>133277</v>
      </c>
      <c r="D40" s="566">
        <v>10066</v>
      </c>
      <c r="E40" s="567">
        <v>2310</v>
      </c>
      <c r="F40" s="565">
        <v>748</v>
      </c>
      <c r="G40" s="330">
        <v>2247</v>
      </c>
      <c r="H40" s="571">
        <v>5023</v>
      </c>
      <c r="I40" s="569">
        <f t="shared" si="0"/>
        <v>315589</v>
      </c>
      <c r="K40" s="422"/>
      <c r="L40" s="522"/>
    </row>
    <row r="41" spans="1:12">
      <c r="A41" s="563">
        <v>2013</v>
      </c>
      <c r="B41" s="564">
        <v>169637</v>
      </c>
      <c r="C41" s="565">
        <v>143412</v>
      </c>
      <c r="D41" s="566">
        <v>9251</v>
      </c>
      <c r="E41" s="567">
        <v>2354</v>
      </c>
      <c r="F41" s="565">
        <v>543</v>
      </c>
      <c r="G41" s="330">
        <v>1803</v>
      </c>
      <c r="H41" s="571">
        <v>4229</v>
      </c>
      <c r="I41" s="569">
        <f t="shared" si="0"/>
        <v>331229</v>
      </c>
      <c r="K41" s="422"/>
      <c r="L41" s="522"/>
    </row>
    <row r="42" spans="1:12">
      <c r="A42" s="563">
        <v>2014</v>
      </c>
      <c r="B42" s="564">
        <v>144894</v>
      </c>
      <c r="C42" s="330">
        <v>163268</v>
      </c>
      <c r="D42" s="566">
        <v>9386</v>
      </c>
      <c r="E42" s="567">
        <v>2786</v>
      </c>
      <c r="F42" s="565">
        <v>1242</v>
      </c>
      <c r="G42" s="330">
        <v>1581</v>
      </c>
      <c r="H42" s="571">
        <v>3809</v>
      </c>
      <c r="I42" s="569">
        <f t="shared" si="0"/>
        <v>326966</v>
      </c>
      <c r="K42" s="422"/>
      <c r="L42" s="522"/>
    </row>
    <row r="43" spans="1:12">
      <c r="A43" s="563">
        <v>2015</v>
      </c>
      <c r="B43" s="564">
        <v>31212</v>
      </c>
      <c r="C43" s="565">
        <v>40000</v>
      </c>
      <c r="D43" s="566">
        <v>3064</v>
      </c>
      <c r="E43" s="567">
        <v>246</v>
      </c>
      <c r="F43" s="565">
        <v>343</v>
      </c>
      <c r="G43" s="330">
        <v>907</v>
      </c>
      <c r="H43" s="568">
        <v>3187</v>
      </c>
      <c r="I43" s="569">
        <f>SUM(B43:H43)</f>
        <v>78959</v>
      </c>
      <c r="K43" s="422"/>
      <c r="L43" s="522"/>
    </row>
    <row r="44" spans="1:12" ht="13.5" customHeight="1" thickBot="1">
      <c r="A44" s="563">
        <v>2016</v>
      </c>
      <c r="B44" s="572">
        <v>268</v>
      </c>
      <c r="C44" s="573">
        <v>298</v>
      </c>
      <c r="D44" s="574">
        <v>15</v>
      </c>
      <c r="E44" s="575">
        <v>3</v>
      </c>
      <c r="F44" s="573">
        <v>3</v>
      </c>
      <c r="G44" s="330">
        <v>3</v>
      </c>
      <c r="H44" s="576">
        <v>200</v>
      </c>
      <c r="I44" s="577">
        <f>SUM(B44:H44)</f>
        <v>790</v>
      </c>
      <c r="K44" s="422"/>
      <c r="L44" s="522"/>
    </row>
    <row r="45" spans="1:12" ht="13.5" thickBot="1">
      <c r="A45" s="315" t="s">
        <v>7</v>
      </c>
      <c r="B45" s="301">
        <f t="shared" ref="B45:H45" si="1">SUM(B12:B44)</f>
        <v>1868379</v>
      </c>
      <c r="C45" s="271">
        <f t="shared" si="1"/>
        <v>1588301</v>
      </c>
      <c r="D45" s="307">
        <f t="shared" si="1"/>
        <v>63637</v>
      </c>
      <c r="E45" s="297">
        <f t="shared" si="1"/>
        <v>13886</v>
      </c>
      <c r="F45" s="271">
        <f t="shared" si="1"/>
        <v>4015</v>
      </c>
      <c r="G45" s="271">
        <f t="shared" si="1"/>
        <v>26689</v>
      </c>
      <c r="H45" s="307">
        <f t="shared" si="1"/>
        <v>81711</v>
      </c>
      <c r="I45" s="328">
        <f>SUM(B45:H45)</f>
        <v>3646618</v>
      </c>
    </row>
    <row r="46" spans="1:12">
      <c r="A46" s="272"/>
      <c r="B46" s="273"/>
      <c r="C46" s="273"/>
      <c r="D46" s="273"/>
      <c r="E46" s="296"/>
      <c r="F46" s="296"/>
      <c r="G46" s="296"/>
      <c r="H46" s="296"/>
      <c r="I46" s="273" t="s">
        <v>48</v>
      </c>
      <c r="J46" s="273"/>
    </row>
    <row r="47" spans="1:12">
      <c r="G47" s="382"/>
    </row>
    <row r="53" ht="12.75" customHeight="1"/>
    <row r="67" spans="1:9">
      <c r="D67" s="274"/>
      <c r="E67" s="223"/>
      <c r="F67" s="223"/>
      <c r="G67" s="223"/>
      <c r="H67" s="223"/>
    </row>
    <row r="71" spans="1:9" ht="12.75" customHeight="1">
      <c r="A71" s="275" t="s">
        <v>135</v>
      </c>
      <c r="B71" s="275" t="s">
        <v>129</v>
      </c>
    </row>
    <row r="72" spans="1:9">
      <c r="A72" s="3" t="s">
        <v>13</v>
      </c>
      <c r="B72" s="3" t="s">
        <v>130</v>
      </c>
    </row>
    <row r="73" spans="1:9">
      <c r="A73" s="3" t="s">
        <v>111</v>
      </c>
      <c r="B73" s="3" t="s">
        <v>131</v>
      </c>
    </row>
    <row r="74" spans="1:9">
      <c r="A74" s="3" t="s">
        <v>112</v>
      </c>
      <c r="B74" s="3" t="s">
        <v>195</v>
      </c>
    </row>
    <row r="75" spans="1:9" s="223" customFormat="1">
      <c r="A75" s="3" t="s">
        <v>113</v>
      </c>
      <c r="B75" s="3" t="s">
        <v>196</v>
      </c>
      <c r="C75" s="264"/>
      <c r="E75" s="264"/>
      <c r="F75" s="264"/>
      <c r="G75" s="264"/>
      <c r="H75" s="264"/>
      <c r="I75" s="264"/>
    </row>
    <row r="76" spans="1:9">
      <c r="A76" s="3" t="s">
        <v>114</v>
      </c>
      <c r="B76" s="3" t="s">
        <v>132</v>
      </c>
    </row>
    <row r="77" spans="1:9">
      <c r="A77" s="3" t="s">
        <v>115</v>
      </c>
      <c r="B77" s="3" t="s">
        <v>133</v>
      </c>
    </row>
    <row r="78" spans="1:9">
      <c r="A78" s="3" t="s">
        <v>120</v>
      </c>
      <c r="B78" s="3" t="s">
        <v>134</v>
      </c>
    </row>
    <row r="80" spans="1:9" ht="12.75" customHeight="1"/>
    <row r="87" spans="8:8">
      <c r="H87" s="309"/>
    </row>
  </sheetData>
  <mergeCells count="5">
    <mergeCell ref="A10:A11"/>
    <mergeCell ref="I10:I11"/>
    <mergeCell ref="E10:H10"/>
    <mergeCell ref="B10:D10"/>
    <mergeCell ref="A4:I8"/>
  </mergeCells>
  <phoneticPr fontId="1" type="noConversion"/>
  <pageMargins left="0.75" right="0.75" top="1" bottom="1" header="0.5" footer="0.5"/>
  <pageSetup scale="69" orientation="portrait" r:id="rId1"/>
  <headerFooter alignWithMargins="0">
    <oddFooter>&amp;C&amp;14B-&amp;P-4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78"/>
  <sheetViews>
    <sheetView zoomScaleNormal="100" workbookViewId="0"/>
  </sheetViews>
  <sheetFormatPr defaultRowHeight="12.75"/>
  <cols>
    <col min="1" max="1" width="10.42578125" style="264" customWidth="1"/>
    <col min="2" max="2" width="13.42578125" style="264" customWidth="1"/>
    <col min="3" max="3" width="10.5703125" style="264" customWidth="1"/>
    <col min="4" max="4" width="9.140625" style="264"/>
    <col min="5" max="8" width="8.5703125" style="264" customWidth="1"/>
    <col min="9" max="9" width="14.140625" style="264" customWidth="1"/>
    <col min="10" max="10" width="9.140625" style="264" bestFit="1"/>
    <col min="11" max="11" width="4.42578125" style="264" bestFit="1" customWidth="1"/>
    <col min="12" max="12" width="5.7109375" style="264" bestFit="1" customWidth="1"/>
    <col min="13" max="16384" width="9.140625" style="264"/>
  </cols>
  <sheetData>
    <row r="1" spans="1:12" ht="18">
      <c r="A1" s="31" t="s">
        <v>190</v>
      </c>
    </row>
    <row r="2" spans="1:12" ht="12.75" customHeight="1">
      <c r="A2" s="598" t="s">
        <v>128</v>
      </c>
      <c r="B2" s="598"/>
      <c r="C2" s="598"/>
      <c r="D2" s="598"/>
      <c r="E2" s="598"/>
      <c r="F2" s="598"/>
      <c r="G2" s="598"/>
      <c r="H2" s="598"/>
      <c r="I2" s="598"/>
      <c r="J2" s="598"/>
      <c r="K2" s="276"/>
      <c r="L2" s="276"/>
    </row>
    <row r="3" spans="1:12" ht="12.75" customHeight="1">
      <c r="A3" s="598"/>
      <c r="B3" s="598"/>
      <c r="C3" s="598"/>
      <c r="D3" s="598"/>
      <c r="E3" s="598"/>
      <c r="F3" s="598"/>
      <c r="G3" s="598"/>
      <c r="H3" s="598"/>
      <c r="I3" s="598"/>
      <c r="J3" s="598"/>
    </row>
    <row r="4" spans="1:12" ht="13.5" thickBot="1">
      <c r="I4" s="183"/>
      <c r="J4" s="183"/>
    </row>
    <row r="5" spans="1:12" ht="12.75" customHeight="1">
      <c r="A5" s="588" t="s">
        <v>8</v>
      </c>
      <c r="B5" s="595" t="s">
        <v>116</v>
      </c>
      <c r="C5" s="596"/>
      <c r="D5" s="596"/>
      <c r="E5" s="592" t="s">
        <v>20</v>
      </c>
      <c r="F5" s="593"/>
      <c r="G5" s="593"/>
      <c r="H5" s="594"/>
      <c r="I5" s="590" t="s">
        <v>7</v>
      </c>
    </row>
    <row r="6" spans="1:12" ht="12.75" customHeight="1" thickBot="1">
      <c r="A6" s="589"/>
      <c r="B6" s="327" t="s">
        <v>13</v>
      </c>
      <c r="C6" s="324" t="s">
        <v>112</v>
      </c>
      <c r="D6" s="324" t="s">
        <v>114</v>
      </c>
      <c r="E6" s="323" t="s">
        <v>111</v>
      </c>
      <c r="F6" s="324" t="s">
        <v>113</v>
      </c>
      <c r="G6" s="324" t="s">
        <v>115</v>
      </c>
      <c r="H6" s="325" t="s">
        <v>120</v>
      </c>
      <c r="I6" s="591"/>
      <c r="J6" s="241"/>
    </row>
    <row r="7" spans="1:12" ht="12.75" customHeight="1">
      <c r="A7" s="390">
        <v>1984</v>
      </c>
      <c r="B7" s="385"/>
      <c r="C7" s="386"/>
      <c r="D7" s="387"/>
      <c r="E7" s="397"/>
      <c r="F7" s="386"/>
      <c r="G7" s="386">
        <v>6</v>
      </c>
      <c r="H7" s="465">
        <v>234</v>
      </c>
      <c r="I7" s="467">
        <f>SUM(B7:H7)</f>
        <v>240</v>
      </c>
      <c r="J7" s="242"/>
    </row>
    <row r="8" spans="1:12">
      <c r="A8" s="326">
        <v>1985</v>
      </c>
      <c r="B8" s="388"/>
      <c r="C8" s="384"/>
      <c r="D8" s="389"/>
      <c r="E8" s="398"/>
      <c r="F8" s="384"/>
      <c r="G8" s="384">
        <v>16</v>
      </c>
      <c r="H8" s="466">
        <v>425</v>
      </c>
      <c r="I8" s="468">
        <f t="shared" ref="I8:I37" si="0">SUM(B8:H8)</f>
        <v>441</v>
      </c>
      <c r="J8" s="242"/>
    </row>
    <row r="9" spans="1:12">
      <c r="A9" s="326">
        <v>1986</v>
      </c>
      <c r="B9" s="388"/>
      <c r="C9" s="384"/>
      <c r="D9" s="389"/>
      <c r="E9" s="398"/>
      <c r="F9" s="384"/>
      <c r="G9" s="384">
        <v>38</v>
      </c>
      <c r="H9" s="466">
        <v>542</v>
      </c>
      <c r="I9" s="468">
        <f t="shared" si="0"/>
        <v>580</v>
      </c>
      <c r="J9" s="242"/>
    </row>
    <row r="10" spans="1:12">
      <c r="A10" s="326">
        <v>1987</v>
      </c>
      <c r="B10" s="388"/>
      <c r="C10" s="384"/>
      <c r="D10" s="389"/>
      <c r="E10" s="398"/>
      <c r="F10" s="384"/>
      <c r="G10" s="384">
        <v>45</v>
      </c>
      <c r="H10" s="466">
        <v>881</v>
      </c>
      <c r="I10" s="468">
        <f t="shared" si="0"/>
        <v>926</v>
      </c>
      <c r="J10" s="242"/>
    </row>
    <row r="11" spans="1:12">
      <c r="A11" s="326">
        <v>1988</v>
      </c>
      <c r="B11" s="388"/>
      <c r="C11" s="384"/>
      <c r="D11" s="389"/>
      <c r="E11" s="398"/>
      <c r="F11" s="384"/>
      <c r="G11" s="384">
        <v>53</v>
      </c>
      <c r="H11" s="466">
        <v>865</v>
      </c>
      <c r="I11" s="468">
        <f t="shared" si="0"/>
        <v>918</v>
      </c>
      <c r="J11" s="242"/>
    </row>
    <row r="12" spans="1:12">
      <c r="A12" s="326">
        <v>1989</v>
      </c>
      <c r="B12" s="388"/>
      <c r="C12" s="384"/>
      <c r="D12" s="389"/>
      <c r="E12" s="398"/>
      <c r="F12" s="384"/>
      <c r="G12" s="384">
        <v>41</v>
      </c>
      <c r="H12" s="466">
        <v>682</v>
      </c>
      <c r="I12" s="468">
        <f t="shared" si="0"/>
        <v>723</v>
      </c>
      <c r="J12" s="242"/>
    </row>
    <row r="13" spans="1:12">
      <c r="A13" s="326">
        <v>1990</v>
      </c>
      <c r="B13" s="388"/>
      <c r="C13" s="384"/>
      <c r="D13" s="389"/>
      <c r="E13" s="398"/>
      <c r="F13" s="384"/>
      <c r="G13" s="384">
        <v>34</v>
      </c>
      <c r="H13" s="466">
        <v>598</v>
      </c>
      <c r="I13" s="468">
        <f t="shared" si="0"/>
        <v>632</v>
      </c>
      <c r="J13" s="242"/>
    </row>
    <row r="14" spans="1:12">
      <c r="A14" s="326">
        <v>1991</v>
      </c>
      <c r="B14" s="388"/>
      <c r="C14" s="384"/>
      <c r="D14" s="389"/>
      <c r="E14" s="398"/>
      <c r="F14" s="384"/>
      <c r="G14" s="384">
        <v>23</v>
      </c>
      <c r="H14" s="466">
        <v>490</v>
      </c>
      <c r="I14" s="468">
        <f t="shared" si="0"/>
        <v>513</v>
      </c>
      <c r="J14" s="242"/>
    </row>
    <row r="15" spans="1:12">
      <c r="A15" s="326">
        <v>1992</v>
      </c>
      <c r="B15" s="388"/>
      <c r="C15" s="384"/>
      <c r="D15" s="389"/>
      <c r="E15" s="398"/>
      <c r="F15" s="384"/>
      <c r="G15" s="384">
        <v>40</v>
      </c>
      <c r="H15" s="466">
        <v>462</v>
      </c>
      <c r="I15" s="468">
        <f t="shared" si="0"/>
        <v>502</v>
      </c>
      <c r="J15" s="242"/>
    </row>
    <row r="16" spans="1:12">
      <c r="A16" s="326">
        <v>1993</v>
      </c>
      <c r="B16" s="388"/>
      <c r="C16" s="384"/>
      <c r="D16" s="389"/>
      <c r="E16" s="398"/>
      <c r="F16" s="384"/>
      <c r="G16" s="384">
        <v>76</v>
      </c>
      <c r="H16" s="466">
        <v>752</v>
      </c>
      <c r="I16" s="468">
        <f t="shared" si="0"/>
        <v>828</v>
      </c>
      <c r="J16" s="242"/>
    </row>
    <row r="17" spans="1:12">
      <c r="A17" s="326">
        <v>1994</v>
      </c>
      <c r="B17" s="388"/>
      <c r="C17" s="384"/>
      <c r="D17" s="389"/>
      <c r="E17" s="398"/>
      <c r="F17" s="384"/>
      <c r="G17" s="384">
        <v>131</v>
      </c>
      <c r="H17" s="466">
        <v>1119</v>
      </c>
      <c r="I17" s="468">
        <f t="shared" si="0"/>
        <v>1250</v>
      </c>
      <c r="J17" s="242"/>
    </row>
    <row r="18" spans="1:12">
      <c r="A18" s="326">
        <v>1995</v>
      </c>
      <c r="B18" s="388"/>
      <c r="C18" s="384"/>
      <c r="D18" s="389"/>
      <c r="E18" s="398"/>
      <c r="F18" s="384"/>
      <c r="G18" s="384">
        <v>188</v>
      </c>
      <c r="H18" s="466">
        <v>1791</v>
      </c>
      <c r="I18" s="468">
        <f t="shared" si="0"/>
        <v>1979</v>
      </c>
      <c r="J18" s="242"/>
    </row>
    <row r="19" spans="1:12">
      <c r="A19" s="326">
        <v>1996</v>
      </c>
      <c r="B19" s="388"/>
      <c r="C19" s="384"/>
      <c r="D19" s="389"/>
      <c r="E19" s="398"/>
      <c r="F19" s="384"/>
      <c r="G19" s="384">
        <v>211</v>
      </c>
      <c r="H19" s="466">
        <v>1491</v>
      </c>
      <c r="I19" s="468">
        <f t="shared" si="0"/>
        <v>1702</v>
      </c>
      <c r="J19" s="242"/>
    </row>
    <row r="20" spans="1:12">
      <c r="A20" s="326">
        <v>1997</v>
      </c>
      <c r="B20" s="388"/>
      <c r="C20" s="384"/>
      <c r="D20" s="389"/>
      <c r="E20" s="398"/>
      <c r="F20" s="384"/>
      <c r="G20" s="384">
        <v>431</v>
      </c>
      <c r="H20" s="466">
        <v>1981</v>
      </c>
      <c r="I20" s="468">
        <f t="shared" si="0"/>
        <v>2412</v>
      </c>
      <c r="J20" s="242"/>
    </row>
    <row r="21" spans="1:12">
      <c r="A21" s="326">
        <v>1998</v>
      </c>
      <c r="B21" s="388"/>
      <c r="C21" s="384"/>
      <c r="D21" s="389"/>
      <c r="E21" s="398"/>
      <c r="F21" s="384"/>
      <c r="G21" s="384">
        <v>202</v>
      </c>
      <c r="H21" s="466">
        <v>2197</v>
      </c>
      <c r="I21" s="468">
        <f t="shared" si="0"/>
        <v>2399</v>
      </c>
      <c r="J21" s="242"/>
    </row>
    <row r="22" spans="1:12">
      <c r="A22" s="326">
        <v>1999</v>
      </c>
      <c r="B22" s="388"/>
      <c r="C22" s="384"/>
      <c r="D22" s="389"/>
      <c r="E22" s="398"/>
      <c r="F22" s="384"/>
      <c r="G22" s="384">
        <v>637</v>
      </c>
      <c r="H22" s="466">
        <v>3142</v>
      </c>
      <c r="I22" s="468">
        <f t="shared" si="0"/>
        <v>3779</v>
      </c>
      <c r="J22" s="242"/>
    </row>
    <row r="23" spans="1:12">
      <c r="A23" s="326">
        <v>2000</v>
      </c>
      <c r="B23" s="388"/>
      <c r="C23" s="384"/>
      <c r="D23" s="389"/>
      <c r="E23" s="398"/>
      <c r="F23" s="384"/>
      <c r="G23" s="384">
        <v>645</v>
      </c>
      <c r="H23" s="466">
        <v>3694</v>
      </c>
      <c r="I23" s="468">
        <f t="shared" si="0"/>
        <v>4339</v>
      </c>
      <c r="J23" s="242"/>
    </row>
    <row r="24" spans="1:12">
      <c r="A24" s="326">
        <v>2001</v>
      </c>
      <c r="B24" s="388">
        <v>94666</v>
      </c>
      <c r="C24" s="384">
        <v>57428</v>
      </c>
      <c r="D24" s="389"/>
      <c r="E24" s="398">
        <v>188</v>
      </c>
      <c r="F24" s="384"/>
      <c r="G24" s="384">
        <v>733</v>
      </c>
      <c r="H24" s="466">
        <v>3493</v>
      </c>
      <c r="I24" s="468">
        <f t="shared" si="0"/>
        <v>156508</v>
      </c>
      <c r="J24" s="242"/>
    </row>
    <row r="25" spans="1:12">
      <c r="A25" s="326">
        <v>2002</v>
      </c>
      <c r="B25" s="388">
        <v>107708</v>
      </c>
      <c r="C25" s="384">
        <v>78375</v>
      </c>
      <c r="D25" s="389"/>
      <c r="E25" s="398">
        <v>355</v>
      </c>
      <c r="F25" s="384"/>
      <c r="G25" s="384">
        <v>801</v>
      </c>
      <c r="H25" s="466">
        <v>2964</v>
      </c>
      <c r="I25" s="468">
        <f t="shared" si="0"/>
        <v>190203</v>
      </c>
      <c r="J25" s="242"/>
    </row>
    <row r="26" spans="1:12">
      <c r="A26" s="326">
        <v>2003</v>
      </c>
      <c r="B26" s="388">
        <v>122986</v>
      </c>
      <c r="C26" s="384">
        <v>93208</v>
      </c>
      <c r="D26" s="389"/>
      <c r="E26" s="398">
        <v>435</v>
      </c>
      <c r="F26" s="384"/>
      <c r="G26" s="384">
        <v>771</v>
      </c>
      <c r="H26" s="466">
        <v>3170</v>
      </c>
      <c r="I26" s="468">
        <f t="shared" si="0"/>
        <v>220570</v>
      </c>
      <c r="J26" s="242"/>
    </row>
    <row r="27" spans="1:12">
      <c r="A27" s="326">
        <v>2004</v>
      </c>
      <c r="B27" s="388">
        <v>127409</v>
      </c>
      <c r="C27" s="384">
        <v>121003</v>
      </c>
      <c r="D27" s="389"/>
      <c r="E27" s="398">
        <v>168</v>
      </c>
      <c r="F27" s="384">
        <v>5</v>
      </c>
      <c r="G27" s="384">
        <v>1020</v>
      </c>
      <c r="H27" s="466">
        <v>4540</v>
      </c>
      <c r="I27" s="468">
        <f t="shared" si="0"/>
        <v>254145</v>
      </c>
      <c r="J27" s="242"/>
    </row>
    <row r="28" spans="1:12">
      <c r="A28" s="326">
        <v>2005</v>
      </c>
      <c r="B28" s="388">
        <v>141312</v>
      </c>
      <c r="C28" s="384">
        <v>124753</v>
      </c>
      <c r="D28" s="389"/>
      <c r="E28" s="398">
        <v>313</v>
      </c>
      <c r="F28" s="384">
        <v>36</v>
      </c>
      <c r="G28" s="384">
        <v>1696</v>
      </c>
      <c r="H28" s="466">
        <v>5527</v>
      </c>
      <c r="I28" s="468">
        <f t="shared" si="0"/>
        <v>273637</v>
      </c>
      <c r="J28" s="242"/>
    </row>
    <row r="29" spans="1:12">
      <c r="A29" s="326">
        <v>2006</v>
      </c>
      <c r="B29" s="388">
        <v>137390</v>
      </c>
      <c r="C29" s="384">
        <v>120852</v>
      </c>
      <c r="D29" s="389"/>
      <c r="E29" s="398">
        <v>277</v>
      </c>
      <c r="F29" s="384">
        <v>41</v>
      </c>
      <c r="G29" s="384">
        <v>2527</v>
      </c>
      <c r="H29" s="466">
        <v>5991</v>
      </c>
      <c r="I29" s="468">
        <f t="shared" si="0"/>
        <v>267078</v>
      </c>
      <c r="J29" s="242"/>
      <c r="L29" s="309"/>
    </row>
    <row r="30" spans="1:12">
      <c r="A30" s="326">
        <v>2007</v>
      </c>
      <c r="B30" s="388">
        <v>156764</v>
      </c>
      <c r="C30" s="384">
        <v>118989</v>
      </c>
      <c r="D30" s="389"/>
      <c r="E30" s="398">
        <v>35</v>
      </c>
      <c r="F30" s="384">
        <v>51</v>
      </c>
      <c r="G30" s="384">
        <v>2656</v>
      </c>
      <c r="H30" s="466">
        <v>6554</v>
      </c>
      <c r="I30" s="468">
        <f t="shared" si="0"/>
        <v>285049</v>
      </c>
      <c r="J30" s="242"/>
    </row>
    <row r="31" spans="1:12">
      <c r="A31" s="326">
        <v>2008</v>
      </c>
      <c r="B31" s="388">
        <v>145726</v>
      </c>
      <c r="C31" s="384">
        <v>124181</v>
      </c>
      <c r="D31" s="389">
        <v>10315</v>
      </c>
      <c r="E31" s="398">
        <v>29</v>
      </c>
      <c r="F31" s="384">
        <v>69</v>
      </c>
      <c r="G31" s="384">
        <v>3109</v>
      </c>
      <c r="H31" s="466">
        <v>4241</v>
      </c>
      <c r="I31" s="468">
        <f t="shared" si="0"/>
        <v>287670</v>
      </c>
      <c r="J31" s="242"/>
    </row>
    <row r="32" spans="1:12">
      <c r="A32" s="326">
        <v>2009</v>
      </c>
      <c r="B32" s="388">
        <v>128662</v>
      </c>
      <c r="C32" s="384">
        <v>82009</v>
      </c>
      <c r="D32" s="389">
        <v>6817</v>
      </c>
      <c r="E32" s="398">
        <v>958</v>
      </c>
      <c r="F32" s="384">
        <v>204</v>
      </c>
      <c r="G32" s="384">
        <v>1084</v>
      </c>
      <c r="H32" s="466">
        <v>3041</v>
      </c>
      <c r="I32" s="468">
        <f t="shared" si="0"/>
        <v>222775</v>
      </c>
      <c r="J32" s="242"/>
    </row>
    <row r="33" spans="1:12">
      <c r="A33" s="326">
        <v>2010</v>
      </c>
      <c r="B33" s="388">
        <v>146882</v>
      </c>
      <c r="C33" s="384">
        <v>115732</v>
      </c>
      <c r="D33" s="389">
        <v>6642</v>
      </c>
      <c r="E33" s="398">
        <v>2116</v>
      </c>
      <c r="F33" s="384">
        <v>316</v>
      </c>
      <c r="G33" s="384">
        <v>1109</v>
      </c>
      <c r="H33" s="466">
        <v>2860</v>
      </c>
      <c r="I33" s="468">
        <f t="shared" si="0"/>
        <v>275657</v>
      </c>
      <c r="J33" s="242"/>
    </row>
    <row r="34" spans="1:12">
      <c r="A34" s="326">
        <v>2011</v>
      </c>
      <c r="B34" s="388">
        <v>137087</v>
      </c>
      <c r="C34" s="384">
        <v>143923</v>
      </c>
      <c r="D34" s="389">
        <v>10410</v>
      </c>
      <c r="E34" s="398">
        <v>1939</v>
      </c>
      <c r="F34" s="384">
        <v>557</v>
      </c>
      <c r="G34" s="384">
        <v>3274</v>
      </c>
      <c r="H34" s="466">
        <v>3333</v>
      </c>
      <c r="I34" s="468">
        <f t="shared" si="0"/>
        <v>300523</v>
      </c>
      <c r="J34" s="242"/>
    </row>
    <row r="35" spans="1:12">
      <c r="A35" s="326">
        <v>2012</v>
      </c>
      <c r="B35" s="388">
        <v>165663</v>
      </c>
      <c r="C35" s="384">
        <v>135768</v>
      </c>
      <c r="D35" s="389">
        <v>10448</v>
      </c>
      <c r="E35" s="398">
        <v>2505</v>
      </c>
      <c r="F35" s="384">
        <v>859</v>
      </c>
      <c r="G35" s="384">
        <v>2610</v>
      </c>
      <c r="H35" s="466">
        <v>5095</v>
      </c>
      <c r="I35" s="468">
        <f t="shared" si="0"/>
        <v>322948</v>
      </c>
      <c r="J35" s="183"/>
    </row>
    <row r="36" spans="1:12">
      <c r="A36" s="326">
        <v>2013</v>
      </c>
      <c r="B36" s="388">
        <v>172605</v>
      </c>
      <c r="C36" s="384">
        <v>145175</v>
      </c>
      <c r="D36" s="389">
        <v>9513</v>
      </c>
      <c r="E36" s="398">
        <v>2487</v>
      </c>
      <c r="F36" s="384">
        <v>580</v>
      </c>
      <c r="G36" s="384">
        <v>2030</v>
      </c>
      <c r="H36" s="466">
        <v>4301</v>
      </c>
      <c r="I36" s="468">
        <f t="shared" si="0"/>
        <v>336691</v>
      </c>
      <c r="J36" s="183"/>
    </row>
    <row r="37" spans="1:12">
      <c r="A37" s="326">
        <v>2014</v>
      </c>
      <c r="B37" s="388">
        <v>146839</v>
      </c>
      <c r="C37" s="384">
        <v>164991</v>
      </c>
      <c r="D37" s="389">
        <v>9633</v>
      </c>
      <c r="E37" s="398">
        <v>2898</v>
      </c>
      <c r="F37" s="384">
        <v>1369</v>
      </c>
      <c r="G37" s="384">
        <v>1754</v>
      </c>
      <c r="H37" s="466">
        <v>3895</v>
      </c>
      <c r="I37" s="468">
        <f t="shared" si="0"/>
        <v>331379</v>
      </c>
      <c r="J37" s="183"/>
    </row>
    <row r="38" spans="1:12">
      <c r="A38" s="326">
        <v>2015</v>
      </c>
      <c r="B38" s="388">
        <v>31904</v>
      </c>
      <c r="C38" s="384">
        <v>40481</v>
      </c>
      <c r="D38" s="389">
        <v>3178</v>
      </c>
      <c r="E38" s="398">
        <v>260</v>
      </c>
      <c r="F38" s="384">
        <v>359</v>
      </c>
      <c r="G38" s="384">
        <v>969</v>
      </c>
      <c r="H38" s="466">
        <v>3191</v>
      </c>
      <c r="I38" s="468">
        <f>SUM(B38:H38)</f>
        <v>80342</v>
      </c>
      <c r="J38" s="183"/>
    </row>
    <row r="39" spans="1:12" ht="13.5" thickBot="1">
      <c r="A39" s="326">
        <v>2016</v>
      </c>
      <c r="B39" s="469">
        <v>294</v>
      </c>
      <c r="C39" s="470">
        <v>331</v>
      </c>
      <c r="D39" s="471">
        <v>21</v>
      </c>
      <c r="E39" s="472">
        <v>3</v>
      </c>
      <c r="F39" s="470">
        <v>3</v>
      </c>
      <c r="G39" s="470">
        <v>4</v>
      </c>
      <c r="H39" s="473">
        <v>200</v>
      </c>
      <c r="I39" s="474">
        <f>SUM(B39:H39)</f>
        <v>856</v>
      </c>
      <c r="J39" s="183"/>
    </row>
    <row r="40" spans="1:12" ht="13.5" thickBot="1">
      <c r="A40" s="315" t="s">
        <v>7</v>
      </c>
      <c r="B40" s="301">
        <f t="shared" ref="B40:H40" si="1">SUM(B7:B39)</f>
        <v>1963897</v>
      </c>
      <c r="C40" s="271">
        <f t="shared" si="1"/>
        <v>1667199</v>
      </c>
      <c r="D40" s="307">
        <f t="shared" si="1"/>
        <v>66977</v>
      </c>
      <c r="E40" s="297">
        <f t="shared" si="1"/>
        <v>14966</v>
      </c>
      <c r="F40" s="271">
        <f t="shared" si="1"/>
        <v>4449</v>
      </c>
      <c r="G40" s="271">
        <f t="shared" si="1"/>
        <v>28964</v>
      </c>
      <c r="H40" s="307">
        <f t="shared" si="1"/>
        <v>83742</v>
      </c>
      <c r="I40" s="328">
        <f>SUM(B40:H40)</f>
        <v>3830194</v>
      </c>
    </row>
    <row r="42" spans="1:12" ht="12.75" customHeight="1"/>
    <row r="45" spans="1:12">
      <c r="L45" s="242"/>
    </row>
    <row r="46" spans="1:12">
      <c r="L46" s="242"/>
    </row>
    <row r="47" spans="1:12">
      <c r="L47" s="242"/>
    </row>
    <row r="62" ht="12.75" customHeight="1"/>
    <row r="67" spans="5:5">
      <c r="E67" s="309"/>
    </row>
    <row r="70" spans="5:5">
      <c r="E70" s="309"/>
    </row>
    <row r="75" spans="5:5" ht="12.75" customHeight="1"/>
    <row r="78" spans="5:5" ht="12.75" customHeight="1"/>
  </sheetData>
  <mergeCells count="5">
    <mergeCell ref="A2:J3"/>
    <mergeCell ref="A5:A6"/>
    <mergeCell ref="E5:H5"/>
    <mergeCell ref="I5:I6"/>
    <mergeCell ref="B5:D5"/>
  </mergeCells>
  <phoneticPr fontId="1" type="noConversion"/>
  <pageMargins left="0.75" right="0.75" top="1" bottom="1" header="0.5" footer="0.5"/>
  <pageSetup scale="84" orientation="portrait" r:id="rId1"/>
  <headerFooter alignWithMargins="0">
    <oddFooter>&amp;C&amp;14B-&amp;P-4</oddFooter>
  </headerFooter>
  <ignoredErrors>
    <ignoredError sqref="I7:I40"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61"/>
  <sheetViews>
    <sheetView zoomScale="75" zoomScaleNormal="75" workbookViewId="0"/>
  </sheetViews>
  <sheetFormatPr defaultColWidth="10.85546875" defaultRowHeight="12.75"/>
  <cols>
    <col min="1" max="2" width="11" style="312" bestFit="1" customWidth="1"/>
    <col min="3" max="3" width="12.140625" style="312" bestFit="1" customWidth="1"/>
    <col min="4" max="4" width="8" style="312" customWidth="1"/>
    <col min="5" max="5" width="11" style="312" bestFit="1" customWidth="1"/>
    <col min="6" max="6" width="11.7109375" style="312" bestFit="1" customWidth="1"/>
    <col min="7" max="7" width="8" style="312" customWidth="1"/>
    <col min="8" max="8" width="8.140625" style="312" bestFit="1" customWidth="1"/>
    <col min="9" max="9" width="9.140625" style="312" bestFit="1" customWidth="1"/>
    <col min="10" max="12" width="11" style="312" bestFit="1" customWidth="1"/>
    <col min="13" max="13" width="7" style="312" customWidth="1"/>
    <col min="14" max="14" width="8.140625" style="312" bestFit="1" customWidth="1"/>
    <col min="15" max="15" width="8.85546875" style="312" bestFit="1" customWidth="1"/>
    <col min="16" max="16" width="7" style="312" bestFit="1" customWidth="1"/>
    <col min="17" max="18" width="11" style="312" bestFit="1" customWidth="1"/>
    <col min="19" max="19" width="7.5703125" style="312" customWidth="1"/>
    <col min="20" max="20" width="10.85546875" style="312"/>
    <col min="21" max="21" width="12.5703125" style="312" bestFit="1" customWidth="1"/>
    <col min="22" max="22" width="7.85546875" style="312" customWidth="1"/>
    <col min="23" max="16384" width="10.85546875" style="312"/>
  </cols>
  <sheetData>
    <row r="1" spans="1:26" ht="26.25">
      <c r="A1" s="227" t="s">
        <v>190</v>
      </c>
    </row>
    <row r="2" spans="1:26" ht="18">
      <c r="A2" s="32" t="s">
        <v>257</v>
      </c>
      <c r="B2" s="33"/>
      <c r="C2" s="33"/>
      <c r="D2" s="33"/>
      <c r="E2" s="33"/>
      <c r="F2" s="33"/>
      <c r="G2" s="33"/>
      <c r="H2" s="33"/>
      <c r="I2" s="33"/>
      <c r="J2" s="33"/>
      <c r="K2" s="33"/>
      <c r="L2" s="33"/>
      <c r="M2" s="33"/>
      <c r="N2" s="33"/>
      <c r="O2" s="33"/>
      <c r="P2" s="33"/>
      <c r="Q2" s="33"/>
      <c r="R2" s="33"/>
      <c r="S2" s="33"/>
    </row>
    <row r="3" spans="1:26" ht="14.25">
      <c r="A3" s="39"/>
      <c r="B3" s="33"/>
      <c r="C3" s="33"/>
      <c r="D3" s="33"/>
      <c r="E3" s="33"/>
      <c r="F3" s="33"/>
      <c r="G3" s="33"/>
      <c r="H3" s="33"/>
      <c r="I3" s="33"/>
      <c r="J3" s="33"/>
      <c r="K3" s="33"/>
      <c r="L3" s="33"/>
      <c r="M3" s="33"/>
      <c r="N3" s="33"/>
      <c r="O3" s="33"/>
      <c r="P3" s="33"/>
      <c r="Q3" s="33"/>
      <c r="R3" s="33"/>
      <c r="S3" s="33"/>
    </row>
    <row r="4" spans="1:26" ht="12.75" customHeight="1">
      <c r="A4" s="599" t="s">
        <v>267</v>
      </c>
      <c r="B4" s="599"/>
      <c r="C4" s="599"/>
      <c r="D4" s="599"/>
      <c r="E4" s="599"/>
      <c r="F4" s="599"/>
      <c r="G4" s="599"/>
      <c r="H4" s="599"/>
      <c r="I4" s="599"/>
      <c r="J4" s="599"/>
      <c r="K4" s="599"/>
      <c r="L4" s="599"/>
      <c r="M4" s="599"/>
      <c r="N4" s="599"/>
      <c r="O4" s="599"/>
      <c r="P4" s="599"/>
      <c r="Q4" s="599"/>
      <c r="R4" s="599"/>
      <c r="S4" s="599"/>
      <c r="T4" s="599"/>
      <c r="U4" s="599"/>
      <c r="V4" s="599"/>
      <c r="W4" s="516"/>
      <c r="X4" s="516"/>
      <c r="Y4" s="516"/>
      <c r="Z4" s="516"/>
    </row>
    <row r="5" spans="1:26">
      <c r="A5" s="599"/>
      <c r="B5" s="599"/>
      <c r="C5" s="599"/>
      <c r="D5" s="599"/>
      <c r="E5" s="599"/>
      <c r="F5" s="599"/>
      <c r="G5" s="599"/>
      <c r="H5" s="599"/>
      <c r="I5" s="599"/>
      <c r="J5" s="599"/>
      <c r="K5" s="599"/>
      <c r="L5" s="599"/>
      <c r="M5" s="599"/>
      <c r="N5" s="599"/>
      <c r="O5" s="599"/>
      <c r="P5" s="599"/>
      <c r="Q5" s="599"/>
      <c r="R5" s="599"/>
      <c r="S5" s="599"/>
      <c r="T5" s="599"/>
      <c r="U5" s="599"/>
      <c r="V5" s="599"/>
      <c r="W5" s="516"/>
      <c r="X5" s="516"/>
      <c r="Y5" s="516"/>
      <c r="Z5" s="516"/>
    </row>
    <row r="6" spans="1:26">
      <c r="A6" s="599"/>
      <c r="B6" s="599"/>
      <c r="C6" s="599"/>
      <c r="D6" s="599"/>
      <c r="E6" s="599"/>
      <c r="F6" s="599"/>
      <c r="G6" s="599"/>
      <c r="H6" s="599"/>
      <c r="I6" s="599"/>
      <c r="J6" s="599"/>
      <c r="K6" s="599"/>
      <c r="L6" s="599"/>
      <c r="M6" s="599"/>
      <c r="N6" s="599"/>
      <c r="O6" s="599"/>
      <c r="P6" s="599"/>
      <c r="Q6" s="599"/>
      <c r="R6" s="599"/>
      <c r="S6" s="599"/>
      <c r="T6" s="599"/>
      <c r="U6" s="599"/>
      <c r="V6" s="599"/>
      <c r="W6" s="485"/>
      <c r="X6" s="485"/>
      <c r="Y6" s="485"/>
      <c r="Z6" s="485"/>
    </row>
    <row r="7" spans="1:26" ht="13.5" thickBot="1">
      <c r="A7" s="36" t="s">
        <v>48</v>
      </c>
      <c r="Y7" s="310"/>
      <c r="Z7" s="310"/>
    </row>
    <row r="8" spans="1:26" ht="13.5" customHeight="1" thickBot="1">
      <c r="A8" s="600" t="s">
        <v>8</v>
      </c>
      <c r="B8" s="602" t="s">
        <v>13</v>
      </c>
      <c r="C8" s="603"/>
      <c r="D8" s="604"/>
      <c r="E8" s="602" t="s">
        <v>112</v>
      </c>
      <c r="F8" s="603"/>
      <c r="G8" s="604"/>
      <c r="H8" s="602" t="s">
        <v>114</v>
      </c>
      <c r="I8" s="603"/>
      <c r="J8" s="604"/>
      <c r="K8" s="602" t="s">
        <v>111</v>
      </c>
      <c r="L8" s="603"/>
      <c r="M8" s="604"/>
      <c r="N8" s="602" t="s">
        <v>113</v>
      </c>
      <c r="O8" s="603"/>
      <c r="P8" s="604"/>
      <c r="Q8" s="602" t="s">
        <v>115</v>
      </c>
      <c r="R8" s="603"/>
      <c r="S8" s="604"/>
      <c r="T8" s="602" t="s">
        <v>7</v>
      </c>
      <c r="U8" s="603"/>
      <c r="V8" s="604"/>
      <c r="Y8" s="277"/>
      <c r="Z8" s="277"/>
    </row>
    <row r="9" spans="1:26" ht="26.25" thickBot="1">
      <c r="A9" s="601"/>
      <c r="B9" s="260" t="s">
        <v>9</v>
      </c>
      <c r="C9" s="299" t="s">
        <v>10</v>
      </c>
      <c r="D9" s="261" t="s">
        <v>11</v>
      </c>
      <c r="E9" s="260" t="s">
        <v>9</v>
      </c>
      <c r="F9" s="299" t="s">
        <v>10</v>
      </c>
      <c r="G9" s="261" t="s">
        <v>11</v>
      </c>
      <c r="H9" s="260" t="s">
        <v>9</v>
      </c>
      <c r="I9" s="299" t="s">
        <v>10</v>
      </c>
      <c r="J9" s="261" t="s">
        <v>11</v>
      </c>
      <c r="K9" s="260" t="s">
        <v>9</v>
      </c>
      <c r="L9" s="299" t="s">
        <v>10</v>
      </c>
      <c r="M9" s="261" t="s">
        <v>11</v>
      </c>
      <c r="N9" s="260" t="s">
        <v>9</v>
      </c>
      <c r="O9" s="299" t="s">
        <v>10</v>
      </c>
      <c r="P9" s="261" t="s">
        <v>11</v>
      </c>
      <c r="Q9" s="260" t="s">
        <v>9</v>
      </c>
      <c r="R9" s="299" t="s">
        <v>10</v>
      </c>
      <c r="S9" s="261" t="s">
        <v>11</v>
      </c>
      <c r="T9" s="260" t="s">
        <v>9</v>
      </c>
      <c r="U9" s="299" t="s">
        <v>10</v>
      </c>
      <c r="V9" s="261" t="s">
        <v>11</v>
      </c>
      <c r="Y9" s="278"/>
      <c r="Z9" s="279"/>
    </row>
    <row r="10" spans="1:26">
      <c r="A10" s="329">
        <v>2001</v>
      </c>
      <c r="B10" s="331">
        <v>16496</v>
      </c>
      <c r="C10" s="332">
        <v>82094</v>
      </c>
      <c r="D10" s="318">
        <f t="shared" ref="D10:D25" si="0">IF(C10=0, "NA", B10/C10)</f>
        <v>0.20094038541184495</v>
      </c>
      <c r="E10" s="331">
        <v>10174</v>
      </c>
      <c r="F10" s="332">
        <v>48972</v>
      </c>
      <c r="G10" s="318">
        <f t="shared" ref="G10:G25" si="1">IF(F10=0, "NA", E10/F10)</f>
        <v>0.20775136812872663</v>
      </c>
      <c r="H10" s="331"/>
      <c r="I10" s="332"/>
      <c r="J10" s="318"/>
      <c r="K10" s="331">
        <v>13</v>
      </c>
      <c r="L10" s="332">
        <v>178</v>
      </c>
      <c r="M10" s="318">
        <f t="shared" ref="M10:M25" si="2">IF(L10=0, "NA", K10/L10)</f>
        <v>7.3033707865168537E-2</v>
      </c>
      <c r="N10" s="331"/>
      <c r="O10" s="332"/>
      <c r="P10" s="318"/>
      <c r="Q10" s="331"/>
      <c r="R10" s="332"/>
      <c r="S10" s="318"/>
      <c r="T10" s="331">
        <f>SUM(Q10,N10,K10,H10,E10,B10)</f>
        <v>26683</v>
      </c>
      <c r="U10" s="332">
        <f>SUM(R10,O10,L10,I10,F10,C10)</f>
        <v>131244</v>
      </c>
      <c r="V10" s="318">
        <f>IF(U10=0, "NA", T10/U10)</f>
        <v>0.20330834171466886</v>
      </c>
    </row>
    <row r="11" spans="1:26">
      <c r="A11" s="329">
        <v>2002</v>
      </c>
      <c r="B11" s="333">
        <v>15350</v>
      </c>
      <c r="C11" s="330">
        <v>95702</v>
      </c>
      <c r="D11" s="317">
        <f t="shared" si="0"/>
        <v>0.16039372217926481</v>
      </c>
      <c r="E11" s="333">
        <v>10842</v>
      </c>
      <c r="F11" s="330">
        <v>68997</v>
      </c>
      <c r="G11" s="317">
        <f t="shared" si="1"/>
        <v>0.15713726683768858</v>
      </c>
      <c r="H11" s="333"/>
      <c r="I11" s="330"/>
      <c r="J11" s="317"/>
      <c r="K11" s="333">
        <v>28</v>
      </c>
      <c r="L11" s="330">
        <v>340</v>
      </c>
      <c r="M11" s="317">
        <f t="shared" si="2"/>
        <v>8.2352941176470587E-2</v>
      </c>
      <c r="N11" s="333"/>
      <c r="O11" s="330"/>
      <c r="P11" s="317"/>
      <c r="Q11" s="333"/>
      <c r="R11" s="330"/>
      <c r="S11" s="317"/>
      <c r="T11" s="333">
        <f>SUM(Q11,N11,K11,H11,E11,B11)</f>
        <v>26220</v>
      </c>
      <c r="U11" s="330">
        <f>SUM(R11,O11,L11,I11,F11,C11)</f>
        <v>165039</v>
      </c>
      <c r="V11" s="317">
        <f>IF(U11=0, "NA", T11/U11)</f>
        <v>0.15887153945431079</v>
      </c>
    </row>
    <row r="12" spans="1:26">
      <c r="A12" s="329">
        <v>2003</v>
      </c>
      <c r="B12" s="333">
        <v>14387</v>
      </c>
      <c r="C12" s="330">
        <v>111363</v>
      </c>
      <c r="D12" s="317">
        <f t="shared" si="0"/>
        <v>0.12919012598439339</v>
      </c>
      <c r="E12" s="333">
        <v>11458</v>
      </c>
      <c r="F12" s="330">
        <v>83423</v>
      </c>
      <c r="G12" s="317">
        <f t="shared" si="1"/>
        <v>0.13734821332246502</v>
      </c>
      <c r="H12" s="333"/>
      <c r="I12" s="330"/>
      <c r="J12" s="317"/>
      <c r="K12" s="333">
        <v>42</v>
      </c>
      <c r="L12" s="330">
        <v>404</v>
      </c>
      <c r="M12" s="317">
        <f t="shared" si="2"/>
        <v>0.10396039603960396</v>
      </c>
      <c r="N12" s="333"/>
      <c r="O12" s="330"/>
      <c r="P12" s="317"/>
      <c r="Q12" s="333"/>
      <c r="R12" s="330"/>
      <c r="S12" s="317"/>
      <c r="T12" s="333">
        <f t="shared" ref="T12:U25" si="3">SUM(Q12,N12,K12,H12,E12,B12)</f>
        <v>25887</v>
      </c>
      <c r="U12" s="330">
        <f t="shared" si="3"/>
        <v>195190</v>
      </c>
      <c r="V12" s="317">
        <f t="shared" ref="V12:V25" si="4">IF(U12=0, "NA", T12/U12)</f>
        <v>0.13262462216302065</v>
      </c>
    </row>
    <row r="13" spans="1:26">
      <c r="A13" s="329">
        <v>2004</v>
      </c>
      <c r="B13" s="333">
        <v>12515</v>
      </c>
      <c r="C13" s="330">
        <v>117229</v>
      </c>
      <c r="D13" s="317">
        <f t="shared" si="0"/>
        <v>0.10675686050380026</v>
      </c>
      <c r="E13" s="333">
        <v>11803</v>
      </c>
      <c r="F13" s="330">
        <v>110877</v>
      </c>
      <c r="G13" s="317">
        <f t="shared" si="1"/>
        <v>0.1064512928740857</v>
      </c>
      <c r="H13" s="333"/>
      <c r="I13" s="330"/>
      <c r="J13" s="317"/>
      <c r="K13" s="333">
        <v>18</v>
      </c>
      <c r="L13" s="330">
        <v>159</v>
      </c>
      <c r="M13" s="317">
        <f t="shared" si="2"/>
        <v>0.11320754716981132</v>
      </c>
      <c r="N13" s="333">
        <v>0</v>
      </c>
      <c r="O13" s="330">
        <v>5</v>
      </c>
      <c r="P13" s="317">
        <f t="shared" ref="P13:P25" si="5">IF(O13=0, "NA", N13/O13)</f>
        <v>0</v>
      </c>
      <c r="Q13" s="333"/>
      <c r="R13" s="330"/>
      <c r="S13" s="317"/>
      <c r="T13" s="333">
        <f t="shared" si="3"/>
        <v>24336</v>
      </c>
      <c r="U13" s="330">
        <f t="shared" si="3"/>
        <v>228270</v>
      </c>
      <c r="V13" s="317">
        <f t="shared" si="4"/>
        <v>0.10661059271914838</v>
      </c>
    </row>
    <row r="14" spans="1:26">
      <c r="A14" s="329">
        <v>2005</v>
      </c>
      <c r="B14" s="333">
        <v>11206</v>
      </c>
      <c r="C14" s="330">
        <v>132002</v>
      </c>
      <c r="D14" s="317">
        <f t="shared" si="0"/>
        <v>8.4892653141619062E-2</v>
      </c>
      <c r="E14" s="333">
        <v>10379</v>
      </c>
      <c r="F14" s="330">
        <v>115609</v>
      </c>
      <c r="G14" s="317">
        <f t="shared" si="1"/>
        <v>8.9776747485057387E-2</v>
      </c>
      <c r="H14" s="333"/>
      <c r="I14" s="330"/>
      <c r="J14" s="317"/>
      <c r="K14" s="333">
        <v>27</v>
      </c>
      <c r="L14" s="330">
        <v>297</v>
      </c>
      <c r="M14" s="317">
        <f t="shared" si="2"/>
        <v>9.0909090909090912E-2</v>
      </c>
      <c r="N14" s="333">
        <v>8</v>
      </c>
      <c r="O14" s="330">
        <v>30</v>
      </c>
      <c r="P14" s="317">
        <f t="shared" si="5"/>
        <v>0.26666666666666666</v>
      </c>
      <c r="Q14" s="333"/>
      <c r="R14" s="330"/>
      <c r="S14" s="317"/>
      <c r="T14" s="333">
        <f t="shared" si="3"/>
        <v>21620</v>
      </c>
      <c r="U14" s="330">
        <f t="shared" si="3"/>
        <v>247938</v>
      </c>
      <c r="V14" s="317">
        <f t="shared" si="4"/>
        <v>8.719921915962861E-2</v>
      </c>
    </row>
    <row r="15" spans="1:26">
      <c r="A15" s="329">
        <v>2006</v>
      </c>
      <c r="B15" s="333">
        <v>9494</v>
      </c>
      <c r="C15" s="330">
        <v>129421</v>
      </c>
      <c r="D15" s="317">
        <f t="shared" si="0"/>
        <v>7.3357492215328265E-2</v>
      </c>
      <c r="E15" s="333">
        <v>8053</v>
      </c>
      <c r="F15" s="330">
        <v>113829</v>
      </c>
      <c r="G15" s="317">
        <f t="shared" si="1"/>
        <v>7.0746470583067586E-2</v>
      </c>
      <c r="H15" s="333"/>
      <c r="I15" s="330"/>
      <c r="J15" s="317"/>
      <c r="K15" s="333">
        <v>11</v>
      </c>
      <c r="L15" s="330">
        <v>268</v>
      </c>
      <c r="M15" s="317">
        <f t="shared" si="2"/>
        <v>4.1044776119402986E-2</v>
      </c>
      <c r="N15" s="333">
        <v>3</v>
      </c>
      <c r="O15" s="330">
        <v>38</v>
      </c>
      <c r="P15" s="317">
        <f t="shared" si="5"/>
        <v>7.8947368421052627E-2</v>
      </c>
      <c r="Q15" s="333"/>
      <c r="R15" s="330"/>
      <c r="S15" s="317"/>
      <c r="T15" s="333">
        <f t="shared" si="3"/>
        <v>17561</v>
      </c>
      <c r="U15" s="330">
        <f t="shared" si="3"/>
        <v>243556</v>
      </c>
      <c r="V15" s="317">
        <f t="shared" si="4"/>
        <v>7.2102514411470059E-2</v>
      </c>
    </row>
    <row r="16" spans="1:26">
      <c r="A16" s="329">
        <v>2007</v>
      </c>
      <c r="B16" s="333">
        <v>7654</v>
      </c>
      <c r="C16" s="330">
        <v>150311</v>
      </c>
      <c r="D16" s="317">
        <f t="shared" si="0"/>
        <v>5.0921090272834327E-2</v>
      </c>
      <c r="E16" s="333">
        <v>6328</v>
      </c>
      <c r="F16" s="330">
        <v>113328</v>
      </c>
      <c r="G16" s="317">
        <f t="shared" si="1"/>
        <v>5.5837921784554566E-2</v>
      </c>
      <c r="H16" s="333"/>
      <c r="I16" s="330"/>
      <c r="J16" s="317"/>
      <c r="K16" s="333">
        <v>3</v>
      </c>
      <c r="L16" s="330">
        <v>32</v>
      </c>
      <c r="M16" s="317">
        <f t="shared" si="2"/>
        <v>9.375E-2</v>
      </c>
      <c r="N16" s="333">
        <v>4</v>
      </c>
      <c r="O16" s="330">
        <v>49</v>
      </c>
      <c r="P16" s="317">
        <f t="shared" si="5"/>
        <v>8.1632653061224483E-2</v>
      </c>
      <c r="Q16" s="333">
        <v>298</v>
      </c>
      <c r="R16" s="330">
        <v>2405</v>
      </c>
      <c r="S16" s="317">
        <f t="shared" ref="S16:S25" si="6">IF(R16=0, "NA", Q16/R16)</f>
        <v>0.12390852390852392</v>
      </c>
      <c r="T16" s="333">
        <f t="shared" si="3"/>
        <v>14287</v>
      </c>
      <c r="U16" s="330">
        <f t="shared" si="3"/>
        <v>266125</v>
      </c>
      <c r="V16" s="317">
        <f t="shared" si="4"/>
        <v>5.368529826209488E-2</v>
      </c>
    </row>
    <row r="17" spans="1:26">
      <c r="A17" s="329">
        <v>2008</v>
      </c>
      <c r="B17" s="333">
        <v>5901</v>
      </c>
      <c r="C17" s="330">
        <v>140522</v>
      </c>
      <c r="D17" s="317">
        <f t="shared" si="0"/>
        <v>4.1993424517157457E-2</v>
      </c>
      <c r="E17" s="333">
        <v>5104</v>
      </c>
      <c r="F17" s="330">
        <v>119526</v>
      </c>
      <c r="G17" s="317">
        <f t="shared" si="1"/>
        <v>4.2702006258052642E-2</v>
      </c>
      <c r="H17" s="333">
        <v>847</v>
      </c>
      <c r="I17" s="330">
        <v>9588</v>
      </c>
      <c r="J17" s="317">
        <f t="shared" ref="J17:J25" si="7">IF(I17=0, "NA", H17/I17)</f>
        <v>8.8339591155611186E-2</v>
      </c>
      <c r="K17" s="333">
        <v>2</v>
      </c>
      <c r="L17" s="330">
        <v>28</v>
      </c>
      <c r="M17" s="317">
        <f t="shared" si="2"/>
        <v>7.1428571428571425E-2</v>
      </c>
      <c r="N17" s="333">
        <v>1</v>
      </c>
      <c r="O17" s="330">
        <v>68</v>
      </c>
      <c r="P17" s="317">
        <f t="shared" si="5"/>
        <v>1.4705882352941176E-2</v>
      </c>
      <c r="Q17" s="333">
        <v>340</v>
      </c>
      <c r="R17" s="330">
        <v>2817</v>
      </c>
      <c r="S17" s="317">
        <f t="shared" si="6"/>
        <v>0.12069577564785232</v>
      </c>
      <c r="T17" s="333">
        <f t="shared" si="3"/>
        <v>12195</v>
      </c>
      <c r="U17" s="330">
        <f t="shared" si="3"/>
        <v>272549</v>
      </c>
      <c r="V17" s="317">
        <f t="shared" si="4"/>
        <v>4.4744247823327178E-2</v>
      </c>
    </row>
    <row r="18" spans="1:26">
      <c r="A18" s="329">
        <v>2009</v>
      </c>
      <c r="B18" s="333">
        <v>4374</v>
      </c>
      <c r="C18" s="330">
        <v>124547</v>
      </c>
      <c r="D18" s="317">
        <f t="shared" si="0"/>
        <v>3.5119272242607205E-2</v>
      </c>
      <c r="E18" s="333">
        <v>2738</v>
      </c>
      <c r="F18" s="330">
        <v>79477</v>
      </c>
      <c r="G18" s="317">
        <f t="shared" si="1"/>
        <v>3.4450218302150309E-2</v>
      </c>
      <c r="H18" s="333">
        <v>568</v>
      </c>
      <c r="I18" s="330">
        <v>6263</v>
      </c>
      <c r="J18" s="317">
        <f t="shared" si="7"/>
        <v>9.0691361967108419E-2</v>
      </c>
      <c r="K18" s="333">
        <v>90</v>
      </c>
      <c r="L18" s="330">
        <v>884</v>
      </c>
      <c r="M18" s="317">
        <f t="shared" si="2"/>
        <v>0.10180995475113122</v>
      </c>
      <c r="N18" s="333">
        <v>22</v>
      </c>
      <c r="O18" s="330">
        <v>177</v>
      </c>
      <c r="P18" s="317">
        <f t="shared" si="5"/>
        <v>0.12429378531073447</v>
      </c>
      <c r="Q18" s="333">
        <v>99</v>
      </c>
      <c r="R18" s="330">
        <v>1003</v>
      </c>
      <c r="S18" s="317">
        <f t="shared" si="6"/>
        <v>9.8703888334995021E-2</v>
      </c>
      <c r="T18" s="333">
        <f t="shared" si="3"/>
        <v>7891</v>
      </c>
      <c r="U18" s="330">
        <f t="shared" si="3"/>
        <v>212351</v>
      </c>
      <c r="V18" s="317">
        <f t="shared" si="4"/>
        <v>3.716017348635043E-2</v>
      </c>
    </row>
    <row r="19" spans="1:26">
      <c r="A19" s="329">
        <v>2010</v>
      </c>
      <c r="B19" s="333">
        <v>3869</v>
      </c>
      <c r="C19" s="330">
        <v>143187</v>
      </c>
      <c r="D19" s="317">
        <f t="shared" si="0"/>
        <v>2.7020609412865694E-2</v>
      </c>
      <c r="E19" s="333">
        <v>3070</v>
      </c>
      <c r="F19" s="330">
        <v>112842</v>
      </c>
      <c r="G19" s="317">
        <f t="shared" si="1"/>
        <v>2.720618209531912E-2</v>
      </c>
      <c r="H19" s="333">
        <v>492</v>
      </c>
      <c r="I19" s="330">
        <v>6173</v>
      </c>
      <c r="J19" s="317">
        <f t="shared" si="7"/>
        <v>7.9701927749878498E-2</v>
      </c>
      <c r="K19" s="333">
        <v>261</v>
      </c>
      <c r="L19" s="330">
        <v>1840</v>
      </c>
      <c r="M19" s="317">
        <f t="shared" si="2"/>
        <v>0.14184782608695654</v>
      </c>
      <c r="N19" s="333">
        <v>38</v>
      </c>
      <c r="O19" s="330">
        <v>274</v>
      </c>
      <c r="P19" s="317">
        <f t="shared" si="5"/>
        <v>0.13868613138686131</v>
      </c>
      <c r="Q19" s="333">
        <v>122</v>
      </c>
      <c r="R19" s="330">
        <v>1002</v>
      </c>
      <c r="S19" s="317">
        <f t="shared" si="6"/>
        <v>0.1217564870259481</v>
      </c>
      <c r="T19" s="333">
        <f t="shared" si="3"/>
        <v>7852</v>
      </c>
      <c r="U19" s="330">
        <f t="shared" si="3"/>
        <v>265318</v>
      </c>
      <c r="V19" s="317">
        <f t="shared" si="4"/>
        <v>2.9594675069162288E-2</v>
      </c>
    </row>
    <row r="20" spans="1:26">
      <c r="A20" s="329">
        <v>2011</v>
      </c>
      <c r="B20" s="333">
        <v>3214</v>
      </c>
      <c r="C20" s="330">
        <v>134072</v>
      </c>
      <c r="D20" s="317">
        <f t="shared" si="0"/>
        <v>2.3972194044990753E-2</v>
      </c>
      <c r="E20" s="333">
        <v>2884</v>
      </c>
      <c r="F20" s="330">
        <v>141166</v>
      </c>
      <c r="G20" s="317">
        <f t="shared" si="1"/>
        <v>2.0429848547100577E-2</v>
      </c>
      <c r="H20" s="333">
        <v>619</v>
      </c>
      <c r="I20" s="330">
        <v>9831</v>
      </c>
      <c r="J20" s="317">
        <f t="shared" si="7"/>
        <v>6.2964093174651611E-2</v>
      </c>
      <c r="K20" s="333">
        <v>165</v>
      </c>
      <c r="L20" s="330">
        <v>1757</v>
      </c>
      <c r="M20" s="317">
        <f t="shared" si="2"/>
        <v>9.3910073989755261E-2</v>
      </c>
      <c r="N20" s="333">
        <v>52</v>
      </c>
      <c r="O20" s="330">
        <v>495</v>
      </c>
      <c r="P20" s="317">
        <f t="shared" si="5"/>
        <v>0.10505050505050505</v>
      </c>
      <c r="Q20" s="333">
        <v>517</v>
      </c>
      <c r="R20" s="330">
        <v>2702</v>
      </c>
      <c r="S20" s="317">
        <f t="shared" si="6"/>
        <v>0.19133974833456699</v>
      </c>
      <c r="T20" s="333">
        <f t="shared" si="3"/>
        <v>7451</v>
      </c>
      <c r="U20" s="330">
        <f t="shared" si="3"/>
        <v>290023</v>
      </c>
      <c r="V20" s="317">
        <f t="shared" si="4"/>
        <v>2.5691065880981852E-2</v>
      </c>
    </row>
    <row r="21" spans="1:26">
      <c r="A21" s="329">
        <v>2012</v>
      </c>
      <c r="B21" s="333">
        <v>3781</v>
      </c>
      <c r="C21" s="330">
        <v>161918</v>
      </c>
      <c r="D21" s="317">
        <f t="shared" si="0"/>
        <v>2.3351325979816945E-2</v>
      </c>
      <c r="E21" s="333">
        <v>2586</v>
      </c>
      <c r="F21" s="330">
        <v>133277</v>
      </c>
      <c r="G21" s="317">
        <f t="shared" si="1"/>
        <v>1.9403197851092086E-2</v>
      </c>
      <c r="H21" s="333">
        <v>400</v>
      </c>
      <c r="I21" s="330">
        <v>10066</v>
      </c>
      <c r="J21" s="317">
        <f t="shared" si="7"/>
        <v>3.9737730975561297E-2</v>
      </c>
      <c r="K21" s="333">
        <v>182</v>
      </c>
      <c r="L21" s="330">
        <v>2310</v>
      </c>
      <c r="M21" s="317">
        <f t="shared" si="2"/>
        <v>7.8787878787878782E-2</v>
      </c>
      <c r="N21" s="333">
        <v>94</v>
      </c>
      <c r="O21" s="330">
        <v>748</v>
      </c>
      <c r="P21" s="317">
        <f t="shared" si="5"/>
        <v>0.12566844919786097</v>
      </c>
      <c r="Q21" s="333">
        <v>340</v>
      </c>
      <c r="R21" s="330">
        <v>2247</v>
      </c>
      <c r="S21" s="317">
        <f t="shared" si="6"/>
        <v>0.15131286159323543</v>
      </c>
      <c r="T21" s="333">
        <f t="shared" si="3"/>
        <v>7383</v>
      </c>
      <c r="U21" s="330">
        <f t="shared" si="3"/>
        <v>310566</v>
      </c>
      <c r="V21" s="317">
        <f t="shared" si="4"/>
        <v>2.3772724638241146E-2</v>
      </c>
    </row>
    <row r="22" spans="1:26">
      <c r="A22" s="329">
        <v>2013</v>
      </c>
      <c r="B22" s="333">
        <v>2958</v>
      </c>
      <c r="C22" s="330">
        <v>169637</v>
      </c>
      <c r="D22" s="317">
        <f t="shared" si="0"/>
        <v>1.743723362238191E-2</v>
      </c>
      <c r="E22" s="333">
        <v>1782</v>
      </c>
      <c r="F22" s="330">
        <v>143412</v>
      </c>
      <c r="G22" s="317">
        <f t="shared" si="1"/>
        <v>1.2425738431930382E-2</v>
      </c>
      <c r="H22" s="333">
        <v>277</v>
      </c>
      <c r="I22" s="330">
        <v>9251</v>
      </c>
      <c r="J22" s="317">
        <f t="shared" si="7"/>
        <v>2.9942708896335532E-2</v>
      </c>
      <c r="K22" s="333">
        <v>132</v>
      </c>
      <c r="L22" s="330">
        <v>2354</v>
      </c>
      <c r="M22" s="317">
        <f t="shared" si="2"/>
        <v>5.6074766355140186E-2</v>
      </c>
      <c r="N22" s="333">
        <v>32</v>
      </c>
      <c r="O22" s="330">
        <v>543</v>
      </c>
      <c r="P22" s="317">
        <f t="shared" si="5"/>
        <v>5.8931860036832415E-2</v>
      </c>
      <c r="Q22" s="333">
        <v>206</v>
      </c>
      <c r="R22" s="330">
        <v>1803</v>
      </c>
      <c r="S22" s="317">
        <f t="shared" si="6"/>
        <v>0.11425402107598447</v>
      </c>
      <c r="T22" s="333">
        <f t="shared" si="3"/>
        <v>5387</v>
      </c>
      <c r="U22" s="330">
        <f t="shared" si="3"/>
        <v>327000</v>
      </c>
      <c r="V22" s="317">
        <f t="shared" si="4"/>
        <v>1.6474006116207952E-2</v>
      </c>
    </row>
    <row r="23" spans="1:26">
      <c r="A23" s="329">
        <v>2014</v>
      </c>
      <c r="B23" s="333">
        <v>1922</v>
      </c>
      <c r="C23" s="330">
        <v>144894</v>
      </c>
      <c r="D23" s="317">
        <f t="shared" si="0"/>
        <v>1.3264869490800172E-2</v>
      </c>
      <c r="E23" s="333">
        <v>1553</v>
      </c>
      <c r="F23" s="330">
        <v>163268</v>
      </c>
      <c r="G23" s="317">
        <f t="shared" si="1"/>
        <v>9.5119680525271328E-3</v>
      </c>
      <c r="H23" s="333">
        <v>247</v>
      </c>
      <c r="I23" s="330">
        <v>9386</v>
      </c>
      <c r="J23" s="317">
        <f t="shared" si="7"/>
        <v>2.6315789473684209E-2</v>
      </c>
      <c r="K23" s="333">
        <v>112</v>
      </c>
      <c r="L23" s="330">
        <v>2786</v>
      </c>
      <c r="M23" s="317">
        <f t="shared" si="2"/>
        <v>4.0201005025125629E-2</v>
      </c>
      <c r="N23" s="333">
        <v>118</v>
      </c>
      <c r="O23" s="330">
        <v>1242</v>
      </c>
      <c r="P23" s="317">
        <f t="shared" si="5"/>
        <v>9.5008051529790666E-2</v>
      </c>
      <c r="Q23" s="333">
        <v>166</v>
      </c>
      <c r="R23" s="330">
        <v>1581</v>
      </c>
      <c r="S23" s="317">
        <f t="shared" si="6"/>
        <v>0.10499683744465528</v>
      </c>
      <c r="T23" s="333">
        <f t="shared" si="3"/>
        <v>4118</v>
      </c>
      <c r="U23" s="330">
        <f t="shared" si="3"/>
        <v>323157</v>
      </c>
      <c r="V23" s="317">
        <f t="shared" si="4"/>
        <v>1.2743032024681501E-2</v>
      </c>
    </row>
    <row r="24" spans="1:26">
      <c r="A24" s="329">
        <v>2015</v>
      </c>
      <c r="B24" s="333">
        <v>732</v>
      </c>
      <c r="C24" s="330">
        <v>31212</v>
      </c>
      <c r="D24" s="317">
        <f t="shared" si="0"/>
        <v>2.3452518262206845E-2</v>
      </c>
      <c r="E24" s="333">
        <v>514</v>
      </c>
      <c r="F24" s="330">
        <v>40000</v>
      </c>
      <c r="G24" s="317">
        <f t="shared" si="1"/>
        <v>1.285E-2</v>
      </c>
      <c r="H24" s="333">
        <v>124</v>
      </c>
      <c r="I24" s="330">
        <v>3064</v>
      </c>
      <c r="J24" s="317">
        <f t="shared" si="7"/>
        <v>4.0469973890339427E-2</v>
      </c>
      <c r="K24" s="333">
        <v>13</v>
      </c>
      <c r="L24" s="330">
        <v>246</v>
      </c>
      <c r="M24" s="317">
        <f t="shared" si="2"/>
        <v>5.2845528455284556E-2</v>
      </c>
      <c r="N24" s="333">
        <v>18</v>
      </c>
      <c r="O24" s="330">
        <v>343</v>
      </c>
      <c r="P24" s="317">
        <f t="shared" si="5"/>
        <v>5.2478134110787174E-2</v>
      </c>
      <c r="Q24" s="333">
        <v>56</v>
      </c>
      <c r="R24" s="330">
        <v>907</v>
      </c>
      <c r="S24" s="317">
        <f t="shared" si="6"/>
        <v>6.1742006615214992E-2</v>
      </c>
      <c r="T24" s="333">
        <f t="shared" si="3"/>
        <v>1457</v>
      </c>
      <c r="U24" s="330">
        <f t="shared" si="3"/>
        <v>75772</v>
      </c>
      <c r="V24" s="317">
        <f t="shared" si="4"/>
        <v>1.9228738848123317E-2</v>
      </c>
    </row>
    <row r="25" spans="1:26" ht="13.5" thickBot="1">
      <c r="A25" s="329">
        <v>2016</v>
      </c>
      <c r="B25" s="335">
        <v>31</v>
      </c>
      <c r="C25" s="334">
        <v>268</v>
      </c>
      <c r="D25" s="320">
        <f t="shared" si="0"/>
        <v>0.11567164179104478</v>
      </c>
      <c r="E25" s="335">
        <v>39</v>
      </c>
      <c r="F25" s="330">
        <v>298</v>
      </c>
      <c r="G25" s="320">
        <f t="shared" si="1"/>
        <v>0.13087248322147652</v>
      </c>
      <c r="H25" s="335">
        <v>8</v>
      </c>
      <c r="I25" s="334">
        <v>15</v>
      </c>
      <c r="J25" s="320">
        <f t="shared" si="7"/>
        <v>0.53333333333333333</v>
      </c>
      <c r="K25" s="335">
        <v>1</v>
      </c>
      <c r="L25" s="334">
        <v>3</v>
      </c>
      <c r="M25" s="320">
        <f t="shared" si="2"/>
        <v>0.33333333333333331</v>
      </c>
      <c r="N25" s="335"/>
      <c r="O25" s="334">
        <v>3</v>
      </c>
      <c r="P25" s="320">
        <f t="shared" si="5"/>
        <v>0</v>
      </c>
      <c r="Q25" s="335">
        <v>1</v>
      </c>
      <c r="R25" s="334">
        <v>3</v>
      </c>
      <c r="S25" s="320">
        <f t="shared" si="6"/>
        <v>0.33333333333333331</v>
      </c>
      <c r="T25" s="335">
        <f>SUM(Q25,N25,K25,H25,E25,B25)</f>
        <v>80</v>
      </c>
      <c r="U25" s="334">
        <f t="shared" si="3"/>
        <v>590</v>
      </c>
      <c r="V25" s="320">
        <f t="shared" si="4"/>
        <v>0.13559322033898305</v>
      </c>
    </row>
    <row r="26" spans="1:26" ht="13.5" thickBot="1">
      <c r="A26" s="285" t="s">
        <v>7</v>
      </c>
      <c r="B26" s="115">
        <f>SUM(B10:B25)</f>
        <v>113884</v>
      </c>
      <c r="C26" s="169">
        <f>SUM(C10:C25)</f>
        <v>1868379</v>
      </c>
      <c r="D26" s="42">
        <f>B26/C26</f>
        <v>6.0953371880116403E-2</v>
      </c>
      <c r="E26" s="115">
        <f>SUM(E10:E25)</f>
        <v>89307</v>
      </c>
      <c r="F26" s="169">
        <f>SUM(F10:F25)</f>
        <v>1588301</v>
      </c>
      <c r="G26" s="42">
        <f>E26/F26</f>
        <v>5.6228007159851941E-2</v>
      </c>
      <c r="H26" s="115">
        <f>SUM(H10:H25)</f>
        <v>3582</v>
      </c>
      <c r="I26" s="169">
        <f>SUM(I10:I25)</f>
        <v>63637</v>
      </c>
      <c r="J26" s="42">
        <f>H26/I26</f>
        <v>5.6288008548485945E-2</v>
      </c>
      <c r="K26" s="115">
        <f>SUM(K10:K25)</f>
        <v>1100</v>
      </c>
      <c r="L26" s="169">
        <f>SUM(L10:L25)</f>
        <v>13886</v>
      </c>
      <c r="M26" s="42">
        <f>K26/L26</f>
        <v>7.9216477027221663E-2</v>
      </c>
      <c r="N26" s="115">
        <f>SUM(N10:N25)</f>
        <v>390</v>
      </c>
      <c r="O26" s="169">
        <f>SUM(O10:O25)</f>
        <v>4015</v>
      </c>
      <c r="P26" s="42">
        <f>N26/O26</f>
        <v>9.7135740971357409E-2</v>
      </c>
      <c r="Q26" s="115">
        <f>SUM(Q10:Q25)</f>
        <v>2145</v>
      </c>
      <c r="R26" s="169">
        <f>SUM(R10:R25)</f>
        <v>16470</v>
      </c>
      <c r="S26" s="42">
        <f>Q26/R26</f>
        <v>0.13023679417122039</v>
      </c>
      <c r="T26" s="115">
        <f>SUM(T10:T25)</f>
        <v>210408</v>
      </c>
      <c r="U26" s="169">
        <f>SUM(U10:U25)</f>
        <v>3554688</v>
      </c>
      <c r="V26" s="42">
        <f>T26/U26</f>
        <v>5.9191692773036618E-2</v>
      </c>
    </row>
    <row r="27" spans="1:26">
      <c r="A27" s="517"/>
      <c r="B27" s="453"/>
      <c r="C27" s="453"/>
      <c r="D27" s="344"/>
      <c r="E27" s="453"/>
      <c r="F27" s="453"/>
      <c r="G27" s="344"/>
      <c r="H27" s="453"/>
      <c r="I27" s="453"/>
      <c r="J27" s="344"/>
      <c r="K27" s="453"/>
      <c r="L27" s="453"/>
      <c r="M27" s="344"/>
      <c r="N27" s="453"/>
      <c r="O27" s="453"/>
      <c r="P27" s="344"/>
      <c r="Q27" s="453"/>
      <c r="R27" s="453"/>
      <c r="S27" s="344"/>
      <c r="T27" s="453"/>
      <c r="U27" s="453"/>
      <c r="V27" s="344"/>
      <c r="Z27" s="453"/>
    </row>
    <row r="28" spans="1:26">
      <c r="A28" s="454"/>
      <c r="L28" s="518"/>
      <c r="M28" s="518"/>
      <c r="Q28" s="518"/>
      <c r="R28" s="518"/>
    </row>
    <row r="29" spans="1:26">
      <c r="T29" s="310"/>
      <c r="U29" s="310"/>
      <c r="V29" s="310"/>
      <c r="W29" s="310"/>
      <c r="X29" s="310"/>
      <c r="Y29" s="310"/>
    </row>
    <row r="30" spans="1:26">
      <c r="Z30" s="310"/>
    </row>
    <row r="31" spans="1:26">
      <c r="Z31" s="310"/>
    </row>
    <row r="32" spans="1:26">
      <c r="Z32" s="310"/>
    </row>
    <row r="33" spans="26:26">
      <c r="Z33" s="310"/>
    </row>
    <row r="34" spans="26:26">
      <c r="Z34" s="310"/>
    </row>
    <row r="35" spans="26:26">
      <c r="Z35" s="310"/>
    </row>
    <row r="36" spans="26:26">
      <c r="Z36" s="310"/>
    </row>
    <row r="37" spans="26:26">
      <c r="Z37" s="310"/>
    </row>
    <row r="38" spans="26:26">
      <c r="Z38" s="310"/>
    </row>
    <row r="39" spans="26:26">
      <c r="Z39" s="310"/>
    </row>
    <row r="40" spans="26:26">
      <c r="Z40" s="310"/>
    </row>
    <row r="41" spans="26:26">
      <c r="Z41" s="310"/>
    </row>
    <row r="42" spans="26:26">
      <c r="Z42" s="310"/>
    </row>
    <row r="43" spans="26:26">
      <c r="Z43" s="310"/>
    </row>
    <row r="44" spans="26:26">
      <c r="Z44" s="310"/>
    </row>
    <row r="45" spans="26:26">
      <c r="Z45" s="310"/>
    </row>
    <row r="46" spans="26:26">
      <c r="Z46" s="310"/>
    </row>
    <row r="47" spans="26:26">
      <c r="Z47" s="310"/>
    </row>
    <row r="48" spans="26:26">
      <c r="Z48" s="310"/>
    </row>
    <row r="49" spans="26:26">
      <c r="Z49" s="310"/>
    </row>
    <row r="50" spans="26:26">
      <c r="Z50" s="310"/>
    </row>
    <row r="51" spans="26:26">
      <c r="Z51" s="310"/>
    </row>
    <row r="52" spans="26:26">
      <c r="Z52" s="310"/>
    </row>
    <row r="53" spans="26:26">
      <c r="Z53" s="310"/>
    </row>
    <row r="54" spans="26:26">
      <c r="Z54" s="310"/>
    </row>
    <row r="55" spans="26:26">
      <c r="Z55" s="310"/>
    </row>
    <row r="56" spans="26:26">
      <c r="Z56" s="310"/>
    </row>
    <row r="57" spans="26:26">
      <c r="Z57" s="310"/>
    </row>
    <row r="58" spans="26:26">
      <c r="Z58" s="310"/>
    </row>
    <row r="59" spans="26:26">
      <c r="Z59" s="310"/>
    </row>
    <row r="60" spans="26:26">
      <c r="Z60" s="310"/>
    </row>
    <row r="61" spans="26:26">
      <c r="Z61" s="310"/>
    </row>
  </sheetData>
  <mergeCells count="9">
    <mergeCell ref="A4:V6"/>
    <mergeCell ref="A8:A9"/>
    <mergeCell ref="N8:P8"/>
    <mergeCell ref="Q8:S8"/>
    <mergeCell ref="T8:V8"/>
    <mergeCell ref="B8:D8"/>
    <mergeCell ref="E8:G8"/>
    <mergeCell ref="H8:J8"/>
    <mergeCell ref="K8:M8"/>
  </mergeCells>
  <phoneticPr fontId="0" type="noConversion"/>
  <pageMargins left="0.75" right="0.75" top="1" bottom="1" header="0.5" footer="0.5"/>
  <pageSetup scale="48" orientation="landscape" r:id="rId1"/>
  <headerFooter alignWithMargins="0">
    <oddFooter>&amp;C&amp;14B-&amp;P-4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P30"/>
  <sheetViews>
    <sheetView topLeftCell="A19" zoomScale="75" workbookViewId="0">
      <selection activeCell="B32" sqref="B32"/>
    </sheetView>
  </sheetViews>
  <sheetFormatPr defaultRowHeight="12.75"/>
  <cols>
    <col min="2" max="2" width="10.28515625" bestFit="1" customWidth="1"/>
    <col min="3" max="3" width="11.28515625" bestFit="1" customWidth="1"/>
    <col min="4" max="4" width="9.28515625" bestFit="1" customWidth="1"/>
    <col min="5" max="6" width="10.28515625" bestFit="1" customWidth="1"/>
    <col min="7" max="8" width="11.28515625" bestFit="1" customWidth="1"/>
    <col min="9" max="9" width="12.85546875" bestFit="1" customWidth="1"/>
    <col min="10" max="10" width="10.140625" customWidth="1"/>
    <col min="11" max="11" width="9.28515625" bestFit="1" customWidth="1"/>
    <col min="12" max="13" width="10.28515625" bestFit="1" customWidth="1"/>
    <col min="14" max="14" width="11.28515625" bestFit="1" customWidth="1"/>
    <col min="15" max="15" width="12.85546875" bestFit="1" customWidth="1"/>
    <col min="16" max="16" width="10.28515625" bestFit="1" customWidth="1"/>
  </cols>
  <sheetData>
    <row r="4" spans="1:16">
      <c r="A4" s="14"/>
      <c r="B4" s="605" t="s">
        <v>33</v>
      </c>
      <c r="C4" s="605"/>
      <c r="D4" s="605" t="s">
        <v>31</v>
      </c>
      <c r="E4" s="605"/>
      <c r="F4" s="605" t="s">
        <v>32</v>
      </c>
      <c r="G4" s="605"/>
      <c r="H4" s="605" t="s">
        <v>35</v>
      </c>
      <c r="I4" s="605"/>
      <c r="J4" s="605"/>
      <c r="K4" s="605" t="s">
        <v>36</v>
      </c>
      <c r="L4" s="605"/>
      <c r="M4" s="605"/>
      <c r="N4" s="605" t="s">
        <v>37</v>
      </c>
      <c r="O4" s="605"/>
      <c r="P4" s="605"/>
    </row>
    <row r="5" spans="1:16">
      <c r="A5" s="14"/>
      <c r="B5" s="15" t="s">
        <v>29</v>
      </c>
      <c r="C5" s="15" t="s">
        <v>30</v>
      </c>
      <c r="D5" s="15" t="s">
        <v>29</v>
      </c>
      <c r="E5" s="15" t="s">
        <v>30</v>
      </c>
      <c r="F5" s="15" t="s">
        <v>29</v>
      </c>
      <c r="G5" s="15" t="s">
        <v>30</v>
      </c>
      <c r="H5" s="15" t="s">
        <v>29</v>
      </c>
      <c r="I5" s="15" t="s">
        <v>30</v>
      </c>
      <c r="J5" s="15" t="s">
        <v>38</v>
      </c>
      <c r="K5" s="15" t="s">
        <v>29</v>
      </c>
      <c r="L5" s="15" t="s">
        <v>30</v>
      </c>
      <c r="M5" s="15" t="s">
        <v>38</v>
      </c>
      <c r="N5" s="15" t="s">
        <v>29</v>
      </c>
      <c r="O5" s="15" t="s">
        <v>30</v>
      </c>
      <c r="P5" s="26" t="s">
        <v>39</v>
      </c>
    </row>
    <row r="6" spans="1:16">
      <c r="A6" s="13">
        <v>1984</v>
      </c>
      <c r="B6" s="16" t="e">
        <f>#REF!</f>
        <v>#REF!</v>
      </c>
      <c r="C6" s="16" t="e">
        <f>#REF!</f>
        <v>#REF!</v>
      </c>
      <c r="D6" s="16" t="e">
        <f>#REF!</f>
        <v>#REF!</v>
      </c>
      <c r="E6" s="16" t="e">
        <f>#REF!</f>
        <v>#REF!</v>
      </c>
      <c r="F6" s="16"/>
      <c r="G6" s="16"/>
      <c r="H6" s="17" t="e">
        <f>B6+D6+F6</f>
        <v>#REF!</v>
      </c>
      <c r="I6" s="17" t="e">
        <f>C6+E6+G6</f>
        <v>#REF!</v>
      </c>
      <c r="J6" s="18" t="e">
        <f>H6/I6</f>
        <v>#REF!</v>
      </c>
      <c r="K6" s="16" t="e">
        <f>#REF!</f>
        <v>#REF!</v>
      </c>
      <c r="L6" s="16" t="e">
        <f>#REF!</f>
        <v>#REF!</v>
      </c>
      <c r="M6" s="18" t="e">
        <f t="shared" ref="M6:M17" si="0">K6/L6</f>
        <v>#REF!</v>
      </c>
      <c r="N6" s="17" t="e">
        <f t="shared" ref="N6:N17" si="1">H6+K6</f>
        <v>#REF!</v>
      </c>
      <c r="O6" s="17" t="e">
        <f t="shared" ref="O6:O17" si="2">I6+L6</f>
        <v>#REF!</v>
      </c>
      <c r="P6" s="18" t="e">
        <f t="shared" ref="P6:P17" si="3">N6/O6</f>
        <v>#REF!</v>
      </c>
    </row>
    <row r="7" spans="1:16">
      <c r="A7" s="13">
        <v>1985</v>
      </c>
      <c r="B7" s="16" t="e">
        <f>#REF!</f>
        <v>#REF!</v>
      </c>
      <c r="C7" s="16" t="e">
        <f>#REF!</f>
        <v>#REF!</v>
      </c>
      <c r="D7" s="16" t="e">
        <f>#REF!</f>
        <v>#REF!</v>
      </c>
      <c r="E7" s="16" t="e">
        <f>#REF!</f>
        <v>#REF!</v>
      </c>
      <c r="F7" s="16"/>
      <c r="G7" s="16"/>
      <c r="H7" s="17" t="e">
        <f t="shared" ref="H7:H17" si="4">B7+D7+F7</f>
        <v>#REF!</v>
      </c>
      <c r="I7" s="17" t="e">
        <f t="shared" ref="I7:I17" si="5">C7+E7+G7</f>
        <v>#REF!</v>
      </c>
      <c r="J7" s="18" t="e">
        <f t="shared" ref="J7:J17" si="6">H7/I7</f>
        <v>#REF!</v>
      </c>
      <c r="K7" s="16" t="e">
        <f>#REF!</f>
        <v>#REF!</v>
      </c>
      <c r="L7" s="16" t="e">
        <f>#REF!</f>
        <v>#REF!</v>
      </c>
      <c r="M7" s="18" t="e">
        <f t="shared" si="0"/>
        <v>#REF!</v>
      </c>
      <c r="N7" s="17" t="e">
        <f t="shared" si="1"/>
        <v>#REF!</v>
      </c>
      <c r="O7" s="17" t="e">
        <f t="shared" si="2"/>
        <v>#REF!</v>
      </c>
      <c r="P7" s="18" t="e">
        <f t="shared" si="3"/>
        <v>#REF!</v>
      </c>
    </row>
    <row r="8" spans="1:16">
      <c r="A8" s="13">
        <v>1986</v>
      </c>
      <c r="B8" s="16" t="e">
        <f>#REF!</f>
        <v>#REF!</v>
      </c>
      <c r="C8" s="16" t="e">
        <f>#REF!</f>
        <v>#REF!</v>
      </c>
      <c r="D8" s="16" t="e">
        <f>#REF!</f>
        <v>#REF!</v>
      </c>
      <c r="E8" s="16" t="e">
        <f>#REF!</f>
        <v>#REF!</v>
      </c>
      <c r="F8" s="16"/>
      <c r="G8" s="16"/>
      <c r="H8" s="17" t="e">
        <f t="shared" si="4"/>
        <v>#REF!</v>
      </c>
      <c r="I8" s="17" t="e">
        <f t="shared" si="5"/>
        <v>#REF!</v>
      </c>
      <c r="J8" s="18" t="e">
        <f t="shared" si="6"/>
        <v>#REF!</v>
      </c>
      <c r="K8" s="16" t="e">
        <f>#REF!</f>
        <v>#REF!</v>
      </c>
      <c r="L8" s="16" t="e">
        <f>#REF!</f>
        <v>#REF!</v>
      </c>
      <c r="M8" s="18" t="e">
        <f t="shared" si="0"/>
        <v>#REF!</v>
      </c>
      <c r="N8" s="17" t="e">
        <f t="shared" si="1"/>
        <v>#REF!</v>
      </c>
      <c r="O8" s="17" t="e">
        <f t="shared" si="2"/>
        <v>#REF!</v>
      </c>
      <c r="P8" s="18" t="e">
        <f t="shared" si="3"/>
        <v>#REF!</v>
      </c>
    </row>
    <row r="9" spans="1:16">
      <c r="A9" s="13">
        <v>1987</v>
      </c>
      <c r="B9" s="16" t="e">
        <f>#REF!</f>
        <v>#REF!</v>
      </c>
      <c r="C9" s="16" t="e">
        <f>#REF!</f>
        <v>#REF!</v>
      </c>
      <c r="D9" s="16" t="e">
        <f>#REF!</f>
        <v>#REF!</v>
      </c>
      <c r="E9" s="16" t="e">
        <f>#REF!</f>
        <v>#REF!</v>
      </c>
      <c r="F9" s="16"/>
      <c r="G9" s="16"/>
      <c r="H9" s="17" t="e">
        <f t="shared" si="4"/>
        <v>#REF!</v>
      </c>
      <c r="I9" s="17" t="e">
        <f t="shared" si="5"/>
        <v>#REF!</v>
      </c>
      <c r="J9" s="18" t="e">
        <f t="shared" si="6"/>
        <v>#REF!</v>
      </c>
      <c r="K9" s="16" t="e">
        <f>#REF!</f>
        <v>#REF!</v>
      </c>
      <c r="L9" s="16" t="e">
        <f>#REF!</f>
        <v>#REF!</v>
      </c>
      <c r="M9" s="18" t="e">
        <f t="shared" si="0"/>
        <v>#REF!</v>
      </c>
      <c r="N9" s="17" t="e">
        <f t="shared" si="1"/>
        <v>#REF!</v>
      </c>
      <c r="O9" s="17" t="e">
        <f t="shared" si="2"/>
        <v>#REF!</v>
      </c>
      <c r="P9" s="18" t="e">
        <f t="shared" si="3"/>
        <v>#REF!</v>
      </c>
    </row>
    <row r="10" spans="1:16">
      <c r="A10" s="13">
        <v>1988</v>
      </c>
      <c r="B10" s="16" t="e">
        <f>#REF!</f>
        <v>#REF!</v>
      </c>
      <c r="C10" s="16" t="e">
        <f>#REF!</f>
        <v>#REF!</v>
      </c>
      <c r="D10" s="16" t="e">
        <f>#REF!</f>
        <v>#REF!</v>
      </c>
      <c r="E10" s="16" t="e">
        <f>#REF!</f>
        <v>#REF!</v>
      </c>
      <c r="F10" s="16"/>
      <c r="G10" s="16"/>
      <c r="H10" s="17" t="e">
        <f t="shared" si="4"/>
        <v>#REF!</v>
      </c>
      <c r="I10" s="17" t="e">
        <f t="shared" si="5"/>
        <v>#REF!</v>
      </c>
      <c r="J10" s="18" t="e">
        <f t="shared" si="6"/>
        <v>#REF!</v>
      </c>
      <c r="K10" s="16" t="e">
        <f>#REF!</f>
        <v>#REF!</v>
      </c>
      <c r="L10" s="16" t="e">
        <f>#REF!</f>
        <v>#REF!</v>
      </c>
      <c r="M10" s="18" t="e">
        <f t="shared" si="0"/>
        <v>#REF!</v>
      </c>
      <c r="N10" s="17" t="e">
        <f t="shared" si="1"/>
        <v>#REF!</v>
      </c>
      <c r="O10" s="17" t="e">
        <f t="shared" si="2"/>
        <v>#REF!</v>
      </c>
      <c r="P10" s="18" t="e">
        <f t="shared" si="3"/>
        <v>#REF!</v>
      </c>
    </row>
    <row r="11" spans="1:16">
      <c r="A11" s="13">
        <v>1989</v>
      </c>
      <c r="B11" s="16" t="e">
        <f>#REF!</f>
        <v>#REF!</v>
      </c>
      <c r="C11" s="16" t="e">
        <f>#REF!</f>
        <v>#REF!</v>
      </c>
      <c r="D11" s="16" t="e">
        <f>#REF!</f>
        <v>#REF!</v>
      </c>
      <c r="E11" s="16" t="e">
        <f>#REF!</f>
        <v>#REF!</v>
      </c>
      <c r="F11" s="16"/>
      <c r="G11" s="16"/>
      <c r="H11" s="17" t="e">
        <f t="shared" si="4"/>
        <v>#REF!</v>
      </c>
      <c r="I11" s="17" t="e">
        <f t="shared" si="5"/>
        <v>#REF!</v>
      </c>
      <c r="J11" s="18" t="e">
        <f t="shared" si="6"/>
        <v>#REF!</v>
      </c>
      <c r="K11" s="16" t="e">
        <f>#REF!</f>
        <v>#REF!</v>
      </c>
      <c r="L11" s="16" t="e">
        <f>#REF!</f>
        <v>#REF!</v>
      </c>
      <c r="M11" s="18" t="e">
        <f t="shared" si="0"/>
        <v>#REF!</v>
      </c>
      <c r="N11" s="17" t="e">
        <f t="shared" si="1"/>
        <v>#REF!</v>
      </c>
      <c r="O11" s="17" t="e">
        <f t="shared" si="2"/>
        <v>#REF!</v>
      </c>
      <c r="P11" s="18" t="e">
        <f t="shared" si="3"/>
        <v>#REF!</v>
      </c>
    </row>
    <row r="12" spans="1:16">
      <c r="A12" s="13">
        <v>1990</v>
      </c>
      <c r="B12" s="16" t="e">
        <f>#REF!</f>
        <v>#REF!</v>
      </c>
      <c r="C12" s="16" t="e">
        <f>#REF!</f>
        <v>#REF!</v>
      </c>
      <c r="D12" s="16" t="e">
        <f>#REF!</f>
        <v>#REF!</v>
      </c>
      <c r="E12" s="16" t="e">
        <f>#REF!</f>
        <v>#REF!</v>
      </c>
      <c r="F12" s="16"/>
      <c r="G12" s="16"/>
      <c r="H12" s="17" t="e">
        <f t="shared" si="4"/>
        <v>#REF!</v>
      </c>
      <c r="I12" s="17" t="e">
        <f t="shared" si="5"/>
        <v>#REF!</v>
      </c>
      <c r="J12" s="18" t="e">
        <f t="shared" si="6"/>
        <v>#REF!</v>
      </c>
      <c r="K12" s="16" t="e">
        <f>#REF!</f>
        <v>#REF!</v>
      </c>
      <c r="L12" s="16" t="e">
        <f>#REF!</f>
        <v>#REF!</v>
      </c>
      <c r="M12" s="18" t="e">
        <f t="shared" si="0"/>
        <v>#REF!</v>
      </c>
      <c r="N12" s="17" t="e">
        <f t="shared" si="1"/>
        <v>#REF!</v>
      </c>
      <c r="O12" s="17" t="e">
        <f t="shared" si="2"/>
        <v>#REF!</v>
      </c>
      <c r="P12" s="18" t="e">
        <f t="shared" si="3"/>
        <v>#REF!</v>
      </c>
    </row>
    <row r="13" spans="1:16">
      <c r="A13" s="13">
        <v>1991</v>
      </c>
      <c r="B13" s="16" t="e">
        <f>#REF!</f>
        <v>#REF!</v>
      </c>
      <c r="C13" s="16" t="e">
        <f>#REF!</f>
        <v>#REF!</v>
      </c>
      <c r="D13" s="16" t="e">
        <f>#REF!</f>
        <v>#REF!</v>
      </c>
      <c r="E13" s="16" t="e">
        <f>#REF!</f>
        <v>#REF!</v>
      </c>
      <c r="F13" s="16"/>
      <c r="G13" s="16"/>
      <c r="H13" s="17" t="e">
        <f t="shared" si="4"/>
        <v>#REF!</v>
      </c>
      <c r="I13" s="17" t="e">
        <f t="shared" si="5"/>
        <v>#REF!</v>
      </c>
      <c r="J13" s="18" t="e">
        <f t="shared" si="6"/>
        <v>#REF!</v>
      </c>
      <c r="K13" s="16" t="e">
        <f>#REF!</f>
        <v>#REF!</v>
      </c>
      <c r="L13" s="16" t="e">
        <f>#REF!</f>
        <v>#REF!</v>
      </c>
      <c r="M13" s="18" t="e">
        <f t="shared" si="0"/>
        <v>#REF!</v>
      </c>
      <c r="N13" s="17" t="e">
        <f t="shared" si="1"/>
        <v>#REF!</v>
      </c>
      <c r="O13" s="17" t="e">
        <f t="shared" si="2"/>
        <v>#REF!</v>
      </c>
      <c r="P13" s="18" t="e">
        <f t="shared" si="3"/>
        <v>#REF!</v>
      </c>
    </row>
    <row r="14" spans="1:16">
      <c r="A14" s="13">
        <v>1992</v>
      </c>
      <c r="B14" s="16" t="e">
        <f>#REF!</f>
        <v>#REF!</v>
      </c>
      <c r="C14" s="16" t="e">
        <f>#REF!</f>
        <v>#REF!</v>
      </c>
      <c r="D14" s="16" t="e">
        <f>#REF!</f>
        <v>#REF!</v>
      </c>
      <c r="E14" s="16" t="e">
        <f>#REF!</f>
        <v>#REF!</v>
      </c>
      <c r="F14" s="16"/>
      <c r="G14" s="16"/>
      <c r="H14" s="17" t="e">
        <f t="shared" si="4"/>
        <v>#REF!</v>
      </c>
      <c r="I14" s="17" t="e">
        <f t="shared" si="5"/>
        <v>#REF!</v>
      </c>
      <c r="J14" s="18" t="e">
        <f t="shared" si="6"/>
        <v>#REF!</v>
      </c>
      <c r="K14" s="16" t="e">
        <f>#REF!</f>
        <v>#REF!</v>
      </c>
      <c r="L14" s="16" t="e">
        <f>#REF!</f>
        <v>#REF!</v>
      </c>
      <c r="M14" s="18" t="e">
        <f t="shared" si="0"/>
        <v>#REF!</v>
      </c>
      <c r="N14" s="17" t="e">
        <f t="shared" si="1"/>
        <v>#REF!</v>
      </c>
      <c r="O14" s="17" t="e">
        <f t="shared" si="2"/>
        <v>#REF!</v>
      </c>
      <c r="P14" s="18" t="e">
        <f t="shared" si="3"/>
        <v>#REF!</v>
      </c>
    </row>
    <row r="15" spans="1:16">
      <c r="A15" s="13">
        <v>1993</v>
      </c>
      <c r="B15" s="16" t="e">
        <f>#REF!</f>
        <v>#REF!</v>
      </c>
      <c r="C15" s="16" t="e">
        <f>#REF!</f>
        <v>#REF!</v>
      </c>
      <c r="D15" s="16" t="e">
        <f>#REF!</f>
        <v>#REF!</v>
      </c>
      <c r="E15" s="16" t="e">
        <f>#REF!</f>
        <v>#REF!</v>
      </c>
      <c r="F15" s="16"/>
      <c r="G15" s="16"/>
      <c r="H15" s="17" t="e">
        <f t="shared" si="4"/>
        <v>#REF!</v>
      </c>
      <c r="I15" s="17" t="e">
        <f t="shared" si="5"/>
        <v>#REF!</v>
      </c>
      <c r="J15" s="18" t="e">
        <f t="shared" si="6"/>
        <v>#REF!</v>
      </c>
      <c r="K15" s="16" t="e">
        <f>#REF!</f>
        <v>#REF!</v>
      </c>
      <c r="L15" s="16" t="e">
        <f>#REF!</f>
        <v>#REF!</v>
      </c>
      <c r="M15" s="18" t="e">
        <f t="shared" si="0"/>
        <v>#REF!</v>
      </c>
      <c r="N15" s="17" t="e">
        <f t="shared" si="1"/>
        <v>#REF!</v>
      </c>
      <c r="O15" s="17" t="e">
        <f t="shared" si="2"/>
        <v>#REF!</v>
      </c>
      <c r="P15" s="18" t="e">
        <f t="shared" si="3"/>
        <v>#REF!</v>
      </c>
    </row>
    <row r="16" spans="1:16">
      <c r="A16" s="13">
        <v>1994</v>
      </c>
      <c r="B16" s="16" t="e">
        <f>#REF!</f>
        <v>#REF!</v>
      </c>
      <c r="C16" s="16" t="e">
        <f>#REF!</f>
        <v>#REF!</v>
      </c>
      <c r="D16" s="16" t="e">
        <f>#REF!</f>
        <v>#REF!</v>
      </c>
      <c r="E16" s="16" t="e">
        <f>#REF!</f>
        <v>#REF!</v>
      </c>
      <c r="F16" s="16"/>
      <c r="G16" s="16"/>
      <c r="H16" s="17" t="e">
        <f t="shared" si="4"/>
        <v>#REF!</v>
      </c>
      <c r="I16" s="17" t="e">
        <f t="shared" si="5"/>
        <v>#REF!</v>
      </c>
      <c r="J16" s="18" t="e">
        <f t="shared" si="6"/>
        <v>#REF!</v>
      </c>
      <c r="K16" s="16" t="e">
        <f>#REF!</f>
        <v>#REF!</v>
      </c>
      <c r="L16" s="16" t="e">
        <f>#REF!</f>
        <v>#REF!</v>
      </c>
      <c r="M16" s="18" t="e">
        <f t="shared" si="0"/>
        <v>#REF!</v>
      </c>
      <c r="N16" s="17" t="e">
        <f t="shared" si="1"/>
        <v>#REF!</v>
      </c>
      <c r="O16" s="17" t="e">
        <f t="shared" si="2"/>
        <v>#REF!</v>
      </c>
      <c r="P16" s="18" t="e">
        <f t="shared" si="3"/>
        <v>#REF!</v>
      </c>
    </row>
    <row r="17" spans="1:16">
      <c r="A17" s="13">
        <v>1995</v>
      </c>
      <c r="B17" s="16" t="e">
        <f>#REF!</f>
        <v>#REF!</v>
      </c>
      <c r="C17" s="16" t="e">
        <f>#REF!</f>
        <v>#REF!</v>
      </c>
      <c r="D17" s="16" t="e">
        <f>#REF!</f>
        <v>#REF!</v>
      </c>
      <c r="E17" s="16" t="e">
        <f>#REF!</f>
        <v>#REF!</v>
      </c>
      <c r="F17" s="16"/>
      <c r="G17" s="16"/>
      <c r="H17" s="17" t="e">
        <f t="shared" si="4"/>
        <v>#REF!</v>
      </c>
      <c r="I17" s="17" t="e">
        <f t="shared" si="5"/>
        <v>#REF!</v>
      </c>
      <c r="J17" s="18" t="e">
        <f t="shared" si="6"/>
        <v>#REF!</v>
      </c>
      <c r="K17" s="16" t="e">
        <f>#REF!</f>
        <v>#REF!</v>
      </c>
      <c r="L17" s="16" t="e">
        <f>#REF!</f>
        <v>#REF!</v>
      </c>
      <c r="M17" s="18" t="e">
        <f t="shared" si="0"/>
        <v>#REF!</v>
      </c>
      <c r="N17" s="17" t="e">
        <f t="shared" si="1"/>
        <v>#REF!</v>
      </c>
      <c r="O17" s="17" t="e">
        <f t="shared" si="2"/>
        <v>#REF!</v>
      </c>
      <c r="P17" s="18" t="e">
        <f t="shared" si="3"/>
        <v>#REF!</v>
      </c>
    </row>
    <row r="18" spans="1:16">
      <c r="A18" s="19" t="s">
        <v>28</v>
      </c>
      <c r="B18" s="20" t="e">
        <f>SUM(#REF!)</f>
        <v>#REF!</v>
      </c>
      <c r="C18" s="20" t="e">
        <f>SUM(#REF!)</f>
        <v>#REF!</v>
      </c>
      <c r="D18" s="20" t="e">
        <f>SUM(#REF!)</f>
        <v>#REF!</v>
      </c>
      <c r="E18" s="20" t="e">
        <f>SUM(#REF!)</f>
        <v>#REF!</v>
      </c>
      <c r="F18" s="20">
        <v>0</v>
      </c>
      <c r="G18" s="20">
        <v>0</v>
      </c>
      <c r="H18" s="20" t="e">
        <f>B18+D18+F18</f>
        <v>#REF!</v>
      </c>
      <c r="I18" s="20" t="e">
        <f>C18+E18+G18</f>
        <v>#REF!</v>
      </c>
      <c r="J18" s="21" t="e">
        <f>H18/I18</f>
        <v>#REF!</v>
      </c>
      <c r="K18" s="20" t="e">
        <f>SUM(#REF!)</f>
        <v>#REF!</v>
      </c>
      <c r="L18" s="20" t="e">
        <f>SUM(#REF!)</f>
        <v>#REF!</v>
      </c>
      <c r="M18" s="21" t="e">
        <f>K18/L18</f>
        <v>#REF!</v>
      </c>
      <c r="N18" s="20" t="e">
        <f>H18+K18</f>
        <v>#REF!</v>
      </c>
      <c r="O18" s="20" t="e">
        <f>I18+L18</f>
        <v>#REF!</v>
      </c>
      <c r="P18" s="21" t="e">
        <f>N18/O18</f>
        <v>#REF!</v>
      </c>
    </row>
    <row r="19" spans="1:16" s="3" customFormat="1">
      <c r="A19" s="13">
        <v>1996</v>
      </c>
      <c r="B19" s="22" t="e">
        <f>#REF!</f>
        <v>#REF!</v>
      </c>
      <c r="C19" s="22" t="e">
        <f>#REF!</f>
        <v>#REF!</v>
      </c>
      <c r="D19" s="22" t="e">
        <f>#REF!</f>
        <v>#REF!</v>
      </c>
      <c r="E19" s="22" t="e">
        <f>#REF!</f>
        <v>#REF!</v>
      </c>
      <c r="F19" s="22" t="e">
        <f>#REF!</f>
        <v>#REF!</v>
      </c>
      <c r="G19" s="22" t="e">
        <f>#REF!</f>
        <v>#REF!</v>
      </c>
      <c r="H19" s="17" t="e">
        <f t="shared" ref="H19:H28" si="7">B19+D19+F19</f>
        <v>#REF!</v>
      </c>
      <c r="I19" s="17" t="e">
        <f t="shared" ref="I19:I28" si="8">C19+E19+G19</f>
        <v>#REF!</v>
      </c>
      <c r="J19" s="18" t="e">
        <f t="shared" ref="J19:J28" si="9">H19/I19</f>
        <v>#REF!</v>
      </c>
      <c r="K19" s="22" t="e">
        <f>#REF!</f>
        <v>#REF!</v>
      </c>
      <c r="L19" s="22" t="e">
        <f>#REF!</f>
        <v>#REF!</v>
      </c>
      <c r="M19" s="18" t="e">
        <f t="shared" ref="M19:M28" si="10">K19/L19</f>
        <v>#REF!</v>
      </c>
      <c r="N19" s="17" t="e">
        <f t="shared" ref="N19:N28" si="11">H19+K19</f>
        <v>#REF!</v>
      </c>
      <c r="O19" s="17" t="e">
        <f t="shared" ref="O19:O28" si="12">I19+L19</f>
        <v>#REF!</v>
      </c>
      <c r="P19" s="18" t="e">
        <f t="shared" ref="P19:P28" si="13">N19/O19</f>
        <v>#REF!</v>
      </c>
    </row>
    <row r="20" spans="1:16" s="3" customFormat="1">
      <c r="A20" s="13">
        <v>1997</v>
      </c>
      <c r="B20" s="22" t="e">
        <f>#REF!</f>
        <v>#REF!</v>
      </c>
      <c r="C20" s="22" t="e">
        <f>#REF!</f>
        <v>#REF!</v>
      </c>
      <c r="D20" s="22" t="e">
        <f>#REF!</f>
        <v>#REF!</v>
      </c>
      <c r="E20" s="22" t="e">
        <f>#REF!</f>
        <v>#REF!</v>
      </c>
      <c r="F20" s="22" t="e">
        <f>#REF!</f>
        <v>#REF!</v>
      </c>
      <c r="G20" s="22" t="e">
        <f>#REF!</f>
        <v>#REF!</v>
      </c>
      <c r="H20" s="17" t="e">
        <f t="shared" si="7"/>
        <v>#REF!</v>
      </c>
      <c r="I20" s="17" t="e">
        <f t="shared" si="8"/>
        <v>#REF!</v>
      </c>
      <c r="J20" s="18" t="e">
        <f t="shared" si="9"/>
        <v>#REF!</v>
      </c>
      <c r="K20" s="22" t="e">
        <f>#REF!</f>
        <v>#REF!</v>
      </c>
      <c r="L20" s="22" t="e">
        <f>#REF!</f>
        <v>#REF!</v>
      </c>
      <c r="M20" s="18" t="e">
        <f t="shared" si="10"/>
        <v>#REF!</v>
      </c>
      <c r="N20" s="17" t="e">
        <f t="shared" si="11"/>
        <v>#REF!</v>
      </c>
      <c r="O20" s="17" t="e">
        <f t="shared" si="12"/>
        <v>#REF!</v>
      </c>
      <c r="P20" s="18" t="e">
        <f t="shared" si="13"/>
        <v>#REF!</v>
      </c>
    </row>
    <row r="21" spans="1:16" s="3" customFormat="1">
      <c r="A21" s="13">
        <v>1998</v>
      </c>
      <c r="B21" s="22" t="e">
        <f>#REF!</f>
        <v>#REF!</v>
      </c>
      <c r="C21" s="22" t="e">
        <f>#REF!</f>
        <v>#REF!</v>
      </c>
      <c r="D21" s="22" t="e">
        <f>#REF!</f>
        <v>#REF!</v>
      </c>
      <c r="E21" s="22" t="e">
        <f>#REF!</f>
        <v>#REF!</v>
      </c>
      <c r="F21" s="22" t="e">
        <f>#REF!</f>
        <v>#REF!</v>
      </c>
      <c r="G21" s="22" t="e">
        <f>#REF!</f>
        <v>#REF!</v>
      </c>
      <c r="H21" s="17" t="e">
        <f t="shared" si="7"/>
        <v>#REF!</v>
      </c>
      <c r="I21" s="17" t="e">
        <f t="shared" si="8"/>
        <v>#REF!</v>
      </c>
      <c r="J21" s="18" t="e">
        <f t="shared" si="9"/>
        <v>#REF!</v>
      </c>
      <c r="K21" s="22" t="e">
        <f>#REF!</f>
        <v>#REF!</v>
      </c>
      <c r="L21" s="22" t="e">
        <f>#REF!</f>
        <v>#REF!</v>
      </c>
      <c r="M21" s="18" t="e">
        <f t="shared" si="10"/>
        <v>#REF!</v>
      </c>
      <c r="N21" s="17" t="e">
        <f t="shared" si="11"/>
        <v>#REF!</v>
      </c>
      <c r="O21" s="17" t="e">
        <f t="shared" si="12"/>
        <v>#REF!</v>
      </c>
      <c r="P21" s="18" t="e">
        <f t="shared" si="13"/>
        <v>#REF!</v>
      </c>
    </row>
    <row r="22" spans="1:16" s="3" customFormat="1">
      <c r="A22" s="13">
        <v>1999</v>
      </c>
      <c r="B22" s="22" t="e">
        <f>#REF!</f>
        <v>#REF!</v>
      </c>
      <c r="C22" s="22" t="e">
        <f>#REF!</f>
        <v>#REF!</v>
      </c>
      <c r="D22" s="22" t="e">
        <f>#REF!</f>
        <v>#REF!</v>
      </c>
      <c r="E22" s="22" t="e">
        <f>#REF!</f>
        <v>#REF!</v>
      </c>
      <c r="F22" s="22" t="e">
        <f>#REF!</f>
        <v>#REF!</v>
      </c>
      <c r="G22" s="22" t="e">
        <f>#REF!</f>
        <v>#REF!</v>
      </c>
      <c r="H22" s="17" t="e">
        <f t="shared" si="7"/>
        <v>#REF!</v>
      </c>
      <c r="I22" s="17" t="e">
        <f t="shared" si="8"/>
        <v>#REF!</v>
      </c>
      <c r="J22" s="18" t="e">
        <f t="shared" si="9"/>
        <v>#REF!</v>
      </c>
      <c r="K22" s="22" t="e">
        <f>#REF!</f>
        <v>#REF!</v>
      </c>
      <c r="L22" s="22" t="e">
        <f>#REF!</f>
        <v>#REF!</v>
      </c>
      <c r="M22" s="18" t="e">
        <f t="shared" si="10"/>
        <v>#REF!</v>
      </c>
      <c r="N22" s="17" t="e">
        <f t="shared" si="11"/>
        <v>#REF!</v>
      </c>
      <c r="O22" s="17" t="e">
        <f t="shared" si="12"/>
        <v>#REF!</v>
      </c>
      <c r="P22" s="18" t="e">
        <f t="shared" si="13"/>
        <v>#REF!</v>
      </c>
    </row>
    <row r="23" spans="1:16" s="3" customFormat="1">
      <c r="A23" s="13">
        <v>2000</v>
      </c>
      <c r="B23" s="22" t="e">
        <f>#REF!</f>
        <v>#REF!</v>
      </c>
      <c r="C23" s="22" t="e">
        <f>#REF!</f>
        <v>#REF!</v>
      </c>
      <c r="D23" s="22" t="e">
        <f>#REF!</f>
        <v>#REF!</v>
      </c>
      <c r="E23" s="22" t="e">
        <f>#REF!</f>
        <v>#REF!</v>
      </c>
      <c r="F23" s="22" t="e">
        <f>#REF!</f>
        <v>#REF!</v>
      </c>
      <c r="G23" s="22" t="e">
        <f>#REF!</f>
        <v>#REF!</v>
      </c>
      <c r="H23" s="17" t="e">
        <f t="shared" si="7"/>
        <v>#REF!</v>
      </c>
      <c r="I23" s="17" t="e">
        <f t="shared" si="8"/>
        <v>#REF!</v>
      </c>
      <c r="J23" s="18" t="e">
        <f t="shared" si="9"/>
        <v>#REF!</v>
      </c>
      <c r="K23" s="22" t="e">
        <f>#REF!</f>
        <v>#REF!</v>
      </c>
      <c r="L23" s="22" t="e">
        <f>#REF!</f>
        <v>#REF!</v>
      </c>
      <c r="M23" s="18" t="e">
        <f t="shared" si="10"/>
        <v>#REF!</v>
      </c>
      <c r="N23" s="17" t="e">
        <f t="shared" si="11"/>
        <v>#REF!</v>
      </c>
      <c r="O23" s="17" t="e">
        <f t="shared" si="12"/>
        <v>#REF!</v>
      </c>
      <c r="P23" s="18" t="e">
        <f t="shared" si="13"/>
        <v>#REF!</v>
      </c>
    </row>
    <row r="24" spans="1:16" s="3" customFormat="1">
      <c r="A24" s="13">
        <v>2001</v>
      </c>
      <c r="B24" s="22" t="e">
        <f>#REF!</f>
        <v>#REF!</v>
      </c>
      <c r="C24" s="22" t="e">
        <f>#REF!</f>
        <v>#REF!</v>
      </c>
      <c r="D24" s="22" t="e">
        <f>#REF!</f>
        <v>#REF!</v>
      </c>
      <c r="E24" s="22" t="e">
        <f>#REF!</f>
        <v>#REF!</v>
      </c>
      <c r="F24" s="22" t="e">
        <f>#REF!</f>
        <v>#REF!</v>
      </c>
      <c r="G24" s="22" t="e">
        <f>#REF!</f>
        <v>#REF!</v>
      </c>
      <c r="H24" s="17" t="e">
        <f t="shared" si="7"/>
        <v>#REF!</v>
      </c>
      <c r="I24" s="17" t="e">
        <f t="shared" si="8"/>
        <v>#REF!</v>
      </c>
      <c r="J24" s="18" t="e">
        <f t="shared" si="9"/>
        <v>#REF!</v>
      </c>
      <c r="K24" s="22" t="e">
        <f>#REF!</f>
        <v>#REF!</v>
      </c>
      <c r="L24" s="22" t="e">
        <f>#REF!</f>
        <v>#REF!</v>
      </c>
      <c r="M24" s="18" t="e">
        <f t="shared" si="10"/>
        <v>#REF!</v>
      </c>
      <c r="N24" s="17" t="e">
        <f t="shared" si="11"/>
        <v>#REF!</v>
      </c>
      <c r="O24" s="17" t="e">
        <f t="shared" si="12"/>
        <v>#REF!</v>
      </c>
      <c r="P24" s="18" t="e">
        <f t="shared" si="13"/>
        <v>#REF!</v>
      </c>
    </row>
    <row r="25" spans="1:16" s="3" customFormat="1">
      <c r="A25" s="13">
        <v>2002</v>
      </c>
      <c r="B25" s="22" t="e">
        <f>#REF!</f>
        <v>#REF!</v>
      </c>
      <c r="C25" s="22" t="e">
        <f>#REF!</f>
        <v>#REF!</v>
      </c>
      <c r="D25" s="22" t="e">
        <f>#REF!</f>
        <v>#REF!</v>
      </c>
      <c r="E25" s="22" t="e">
        <f>#REF!</f>
        <v>#REF!</v>
      </c>
      <c r="F25" s="22" t="e">
        <f>#REF!</f>
        <v>#REF!</v>
      </c>
      <c r="G25" s="22" t="e">
        <f>#REF!</f>
        <v>#REF!</v>
      </c>
      <c r="H25" s="17" t="e">
        <f t="shared" si="7"/>
        <v>#REF!</v>
      </c>
      <c r="I25" s="17" t="e">
        <f t="shared" si="8"/>
        <v>#REF!</v>
      </c>
      <c r="J25" s="18" t="e">
        <f t="shared" si="9"/>
        <v>#REF!</v>
      </c>
      <c r="K25" s="22" t="e">
        <f>#REF!</f>
        <v>#REF!</v>
      </c>
      <c r="L25" s="22" t="e">
        <f>#REF!</f>
        <v>#REF!</v>
      </c>
      <c r="M25" s="18" t="e">
        <f t="shared" si="10"/>
        <v>#REF!</v>
      </c>
      <c r="N25" s="17" t="e">
        <f t="shared" si="11"/>
        <v>#REF!</v>
      </c>
      <c r="O25" s="17" t="e">
        <f t="shared" si="12"/>
        <v>#REF!</v>
      </c>
      <c r="P25" s="18" t="e">
        <f t="shared" si="13"/>
        <v>#REF!</v>
      </c>
    </row>
    <row r="26" spans="1:16" s="3" customFormat="1">
      <c r="A26" s="13">
        <v>2003</v>
      </c>
      <c r="B26" s="22" t="e">
        <f>#REF!</f>
        <v>#REF!</v>
      </c>
      <c r="C26" s="22" t="e">
        <f>#REF!</f>
        <v>#REF!</v>
      </c>
      <c r="D26" s="22" t="e">
        <f>#REF!</f>
        <v>#REF!</v>
      </c>
      <c r="E26" s="22" t="e">
        <f>#REF!</f>
        <v>#REF!</v>
      </c>
      <c r="F26" s="22" t="e">
        <f>#REF!</f>
        <v>#REF!</v>
      </c>
      <c r="G26" s="22" t="e">
        <f>#REF!</f>
        <v>#REF!</v>
      </c>
      <c r="H26" s="17" t="e">
        <f t="shared" si="7"/>
        <v>#REF!</v>
      </c>
      <c r="I26" s="17" t="e">
        <f t="shared" si="8"/>
        <v>#REF!</v>
      </c>
      <c r="J26" s="18" t="e">
        <f t="shared" si="9"/>
        <v>#REF!</v>
      </c>
      <c r="K26" s="22" t="e">
        <f>#REF!</f>
        <v>#REF!</v>
      </c>
      <c r="L26" s="22" t="e">
        <f>#REF!</f>
        <v>#REF!</v>
      </c>
      <c r="M26" s="18" t="e">
        <f t="shared" si="10"/>
        <v>#REF!</v>
      </c>
      <c r="N26" s="17" t="e">
        <f t="shared" si="11"/>
        <v>#REF!</v>
      </c>
      <c r="O26" s="17" t="e">
        <f t="shared" si="12"/>
        <v>#REF!</v>
      </c>
      <c r="P26" s="18" t="e">
        <f t="shared" si="13"/>
        <v>#REF!</v>
      </c>
    </row>
    <row r="27" spans="1:16" s="3" customFormat="1">
      <c r="A27" s="13">
        <v>2004</v>
      </c>
      <c r="B27" s="22" t="e">
        <f>#REF!</f>
        <v>#REF!</v>
      </c>
      <c r="C27" s="22" t="e">
        <f>#REF!</f>
        <v>#REF!</v>
      </c>
      <c r="D27" s="22" t="e">
        <f>#REF!</f>
        <v>#REF!</v>
      </c>
      <c r="E27" s="22" t="e">
        <f>#REF!</f>
        <v>#REF!</v>
      </c>
      <c r="F27" s="22" t="e">
        <f>#REF!</f>
        <v>#REF!</v>
      </c>
      <c r="G27" s="22" t="e">
        <f>#REF!</f>
        <v>#REF!</v>
      </c>
      <c r="H27" s="17" t="e">
        <f t="shared" si="7"/>
        <v>#REF!</v>
      </c>
      <c r="I27" s="17" t="e">
        <f t="shared" si="8"/>
        <v>#REF!</v>
      </c>
      <c r="J27" s="18" t="e">
        <f t="shared" si="9"/>
        <v>#REF!</v>
      </c>
      <c r="K27" s="22" t="e">
        <f>#REF!</f>
        <v>#REF!</v>
      </c>
      <c r="L27" s="22" t="e">
        <f>#REF!</f>
        <v>#REF!</v>
      </c>
      <c r="M27" s="18" t="e">
        <f t="shared" si="10"/>
        <v>#REF!</v>
      </c>
      <c r="N27" s="17" t="e">
        <f t="shared" si="11"/>
        <v>#REF!</v>
      </c>
      <c r="O27" s="17" t="e">
        <f t="shared" si="12"/>
        <v>#REF!</v>
      </c>
      <c r="P27" s="18" t="e">
        <f t="shared" si="13"/>
        <v>#REF!</v>
      </c>
    </row>
    <row r="28" spans="1:16" s="3" customFormat="1">
      <c r="A28" s="13">
        <v>2005</v>
      </c>
      <c r="B28" s="22" t="e">
        <f>#REF!</f>
        <v>#REF!</v>
      </c>
      <c r="C28" s="22" t="e">
        <f>#REF!</f>
        <v>#REF!</v>
      </c>
      <c r="D28" s="22" t="e">
        <f>#REF!</f>
        <v>#REF!</v>
      </c>
      <c r="E28" s="22" t="e">
        <f>#REF!</f>
        <v>#REF!</v>
      </c>
      <c r="F28" s="22" t="e">
        <f>#REF!</f>
        <v>#REF!</v>
      </c>
      <c r="G28" s="22" t="e">
        <f>#REF!</f>
        <v>#REF!</v>
      </c>
      <c r="H28" s="17" t="e">
        <f t="shared" si="7"/>
        <v>#REF!</v>
      </c>
      <c r="I28" s="17" t="e">
        <f t="shared" si="8"/>
        <v>#REF!</v>
      </c>
      <c r="J28" s="18" t="e">
        <f t="shared" si="9"/>
        <v>#REF!</v>
      </c>
      <c r="K28" s="22" t="e">
        <f>#REF!</f>
        <v>#REF!</v>
      </c>
      <c r="L28" s="22" t="e">
        <f>#REF!</f>
        <v>#REF!</v>
      </c>
      <c r="M28" s="18" t="e">
        <f t="shared" si="10"/>
        <v>#REF!</v>
      </c>
      <c r="N28" s="17" t="e">
        <f t="shared" si="11"/>
        <v>#REF!</v>
      </c>
      <c r="O28" s="17" t="e">
        <f t="shared" si="12"/>
        <v>#REF!</v>
      </c>
      <c r="P28" s="18" t="e">
        <f t="shared" si="13"/>
        <v>#REF!</v>
      </c>
    </row>
    <row r="29" spans="1:16">
      <c r="A29" s="19" t="s">
        <v>34</v>
      </c>
      <c r="B29" s="20" t="e">
        <f>SUM(#REF!)</f>
        <v>#REF!</v>
      </c>
      <c r="C29" s="20" t="e">
        <f>SUM(#REF!)</f>
        <v>#REF!</v>
      </c>
      <c r="D29" s="20" t="e">
        <f>SUM(#REF!)</f>
        <v>#REF!</v>
      </c>
      <c r="E29" s="20" t="e">
        <f>SUM(#REF!)</f>
        <v>#REF!</v>
      </c>
      <c r="F29" s="20" t="e">
        <f>SUM(#REF!)</f>
        <v>#REF!</v>
      </c>
      <c r="G29" s="20" t="e">
        <f>SUM(#REF!)</f>
        <v>#REF!</v>
      </c>
      <c r="H29" s="20" t="e">
        <f>B29+D29+F29</f>
        <v>#REF!</v>
      </c>
      <c r="I29" s="20" t="e">
        <f>C29+E29+G29</f>
        <v>#REF!</v>
      </c>
      <c r="J29" s="21" t="e">
        <f>H29/I29</f>
        <v>#REF!</v>
      </c>
      <c r="K29" s="20" t="e">
        <f>SUM(#REF!)</f>
        <v>#REF!</v>
      </c>
      <c r="L29" s="20" t="e">
        <f>SUM(#REF!)</f>
        <v>#REF!</v>
      </c>
      <c r="M29" s="21" t="e">
        <f>K29/L29</f>
        <v>#REF!</v>
      </c>
      <c r="N29" s="20" t="e">
        <f>H29+K29</f>
        <v>#REF!</v>
      </c>
      <c r="O29" s="20" t="e">
        <f>I29+L29</f>
        <v>#REF!</v>
      </c>
      <c r="P29" s="21" t="e">
        <f>N29/O29</f>
        <v>#REF!</v>
      </c>
    </row>
    <row r="30" spans="1:16">
      <c r="A30" s="25" t="s">
        <v>37</v>
      </c>
      <c r="B30" s="23" t="e">
        <f t="shared" ref="B30:G30" si="14">B18+B29</f>
        <v>#REF!</v>
      </c>
      <c r="C30" s="23" t="e">
        <f t="shared" si="14"/>
        <v>#REF!</v>
      </c>
      <c r="D30" s="23" t="e">
        <f t="shared" si="14"/>
        <v>#REF!</v>
      </c>
      <c r="E30" s="23" t="e">
        <f t="shared" si="14"/>
        <v>#REF!</v>
      </c>
      <c r="F30" s="23" t="e">
        <f t="shared" si="14"/>
        <v>#REF!</v>
      </c>
      <c r="G30" s="23" t="e">
        <f t="shared" si="14"/>
        <v>#REF!</v>
      </c>
      <c r="H30" s="23" t="e">
        <f>SUM(H18:H29)</f>
        <v>#REF!</v>
      </c>
      <c r="I30" s="23" t="e">
        <f>SUM(I18:I29)</f>
        <v>#REF!</v>
      </c>
      <c r="J30" s="24" t="e">
        <f>H30/I30</f>
        <v>#REF!</v>
      </c>
      <c r="K30" s="23" t="e">
        <f>SUM(K18:K29)</f>
        <v>#REF!</v>
      </c>
      <c r="L30" s="23" t="e">
        <f>SUM(L18:L29)</f>
        <v>#REF!</v>
      </c>
      <c r="M30" s="24" t="e">
        <f>K30/L30</f>
        <v>#REF!</v>
      </c>
      <c r="N30" s="23" t="e">
        <f>H30+K30</f>
        <v>#REF!</v>
      </c>
      <c r="O30" s="23" t="e">
        <f>I30+L30</f>
        <v>#REF!</v>
      </c>
      <c r="P30" s="24" t="e">
        <f>N30/O30</f>
        <v>#REF!</v>
      </c>
    </row>
  </sheetData>
  <mergeCells count="6">
    <mergeCell ref="K4:M4"/>
    <mergeCell ref="N4:P4"/>
    <mergeCell ref="B4:C4"/>
    <mergeCell ref="D4:E4"/>
    <mergeCell ref="F4:G4"/>
    <mergeCell ref="H4:J4"/>
  </mergeCells>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Cover</vt:lpstr>
      <vt:lpstr>QA</vt:lpstr>
      <vt:lpstr>xtra</vt:lpstr>
      <vt:lpstr>Table of Contents</vt:lpstr>
      <vt:lpstr>xtra calcs for report text </vt:lpstr>
      <vt:lpstr>(1) VINs tested</vt:lpstr>
      <vt:lpstr>(1) Total Tests</vt:lpstr>
      <vt:lpstr>(2)(i) OBD</vt:lpstr>
      <vt:lpstr>Initial gasoline </vt:lpstr>
      <vt:lpstr>(2)(i) Opacity</vt:lpstr>
      <vt:lpstr>(2)(ii) OBD</vt:lpstr>
      <vt:lpstr>(2)(iii) OBD</vt:lpstr>
      <vt:lpstr>(2)(iv) OBD</vt:lpstr>
      <vt:lpstr>(2)(v) Waivers</vt:lpstr>
      <vt:lpstr>NoKnownOut_InitialFailed_Paul</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worksheet</vt:lpstr>
      <vt:lpstr>'xtra calcs for report text '!_ftn1</vt:lpstr>
      <vt:lpstr>'xtra calcs for report text '!_Toc424543233</vt:lpstr>
      <vt:lpstr>'xtra calcs for report text '!_Toc424543234</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cwoleader</cp:lastModifiedBy>
  <cp:lastPrinted>2015-05-07T17:46:35Z</cp:lastPrinted>
  <dcterms:created xsi:type="dcterms:W3CDTF">2004-07-19T17:19:25Z</dcterms:created>
  <dcterms:modified xsi:type="dcterms:W3CDTF">2017-04-03T16:42:45Z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