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40.xml" ContentType="application/vnd.openxmlformats-officedocument.drawingml.chart+xml"/>
  <Override PartName="/xl/drawings/drawing24.xml" ContentType="application/vnd.openxmlformats-officedocument.drawingml.chartshapes+xml"/>
  <Override PartName="/xl/charts/chart4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7.xml" ContentType="application/vnd.openxmlformats-officedocument.drawingml.chartshapes+xml"/>
  <Override PartName="/xl/charts/chart44.xml" ContentType="application/vnd.openxmlformats-officedocument.drawingml.chart+xml"/>
  <Override PartName="/xl/charts/chart45.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780" yWindow="585" windowWidth="17385" windowHeight="6600" tabRatio="899"/>
  </bookViews>
  <sheets>
    <sheet name="Cover" sheetId="1" r:id="rId1"/>
    <sheet name="Table of Contents" sheetId="4" r:id="rId2"/>
    <sheet name="ReportNumbers" sheetId="45" state="hidden" r:id="rId3"/>
    <sheet name="(1) VINs tested" sheetId="5" r:id="rId4"/>
    <sheet name="(1) Total Tests" sheetId="6" r:id="rId5"/>
    <sheet name="(2)(i) OBD" sheetId="10" r:id="rId6"/>
    <sheet name="(2)(i) Opacity" sheetId="43" r:id="rId7"/>
    <sheet name="(2)(ii) OBD" sheetId="17" r:id="rId8"/>
    <sheet name="(2)(iii) OBD" sheetId="21" r:id="rId9"/>
    <sheet name="(2)(iv) OBD" sheetId="24" r:id="rId10"/>
    <sheet name="(2)(v) Waivers" sheetId="25" r:id="rId11"/>
    <sheet name="(2)(v) Hardship Extensions" sheetId="42" r:id="rId12"/>
    <sheet name="(2)(vi) No Outcome" sheetId="27" r:id="rId13"/>
    <sheet name="(2)(xi) Pass OBD" sheetId="28" r:id="rId14"/>
    <sheet name="(2)(xii) Fail OBD" sheetId="29" r:id="rId15"/>
    <sheet name="(2)(xix) MIL on no DTCs" sheetId="34" r:id="rId16"/>
    <sheet name="(2)(xx) MIL off w  DTCs" sheetId="35" r:id="rId17"/>
    <sheet name="(2)(xxi) MIL on w DTCs " sheetId="36" r:id="rId18"/>
    <sheet name="(2)(xxii) MIL off no DTCs " sheetId="37" r:id="rId19"/>
    <sheet name="(2)(xxiii) Not Ready Failures" sheetId="38" r:id="rId20"/>
    <sheet name="(2)(xxiii) Not Ready Turnaways" sheetId="41" r:id="rId21"/>
    <sheet name="Alternative OBD Tests" sheetId="44" r:id="rId22"/>
  </sheets>
  <definedNames>
    <definedName name="_xlnm.Print_Area" localSheetId="4">'(1) Total Tests'!$A$1:$I$62</definedName>
    <definedName name="_xlnm.Print_Area" localSheetId="3">'(1) VINs tested'!$A$1:$H$74</definedName>
    <definedName name="_xlnm.Print_Area" localSheetId="5">'(2)(i) OBD'!$A$1:$Z$76</definedName>
    <definedName name="_xlnm.Print_Area" localSheetId="7">'(2)(ii) OBD'!$A$1:$V$97</definedName>
    <definedName name="_xlnm.Print_Area" localSheetId="8">'(2)(iii) OBD'!$A$1:$S$96</definedName>
    <definedName name="_xlnm.Print_Area" localSheetId="9">'(2)(iv) OBD'!$A$1:$V$99</definedName>
    <definedName name="_xlnm.Print_Area" localSheetId="10">'(2)(v) Waivers'!$A$1:$V$28</definedName>
    <definedName name="_xlnm.Print_Area" localSheetId="12">'(2)(vi) No Outcome'!$A$1:$Q$87</definedName>
    <definedName name="_xlnm.Print_Area" localSheetId="13">'(2)(xi) Pass OBD'!$A$1:$V$101</definedName>
    <definedName name="_xlnm.Print_Area" localSheetId="14">'(2)(xii) Fail OBD'!$A$1:$V$96</definedName>
    <definedName name="_xlnm.Print_Area" localSheetId="15">'(2)(xix) MIL on no DTCs'!$A$1:$R$28</definedName>
    <definedName name="_xlnm.Print_Area" localSheetId="16">'(2)(xx) MIL off w  DTCs'!$A$1:$Q$26</definedName>
    <definedName name="_xlnm.Print_Area" localSheetId="17">'(2)(xxi) MIL on w DTCs '!$A$1:$Q$99</definedName>
    <definedName name="_xlnm.Print_Area" localSheetId="18">'(2)(xxii) MIL off no DTCs '!$A$1:$P$99</definedName>
    <definedName name="_xlnm.Print_Area" localSheetId="19">'(2)(xxiii) Not Ready Failures'!$A$1:$R$103</definedName>
    <definedName name="_xlnm.Print_Area" localSheetId="20">'(2)(xxiii) Not Ready Turnaways'!$A$1:$V$100</definedName>
    <definedName name="_xlnm.Print_Area" localSheetId="0">Cover!$A$1:$K$25</definedName>
    <definedName name="_xlnm.Print_Area" localSheetId="1">'Table of Contents'!$A$1:$C$26</definedName>
    <definedName name="_xlnm.Print_Titles" localSheetId="1">'Table of Contents'!$2:$2</definedName>
  </definedNames>
  <calcPr calcId="145621"/>
</workbook>
</file>

<file path=xl/calcChain.xml><?xml version="1.0" encoding="utf-8"?>
<calcChain xmlns="http://schemas.openxmlformats.org/spreadsheetml/2006/main">
  <c r="E91" i="45" l="1"/>
  <c r="E14" i="45" l="1"/>
  <c r="O28" i="27" l="1"/>
  <c r="O27" i="27"/>
  <c r="O26" i="27"/>
  <c r="O25" i="27"/>
  <c r="O24" i="27"/>
  <c r="O23" i="27"/>
  <c r="O22" i="27"/>
  <c r="O21" i="27"/>
  <c r="O20" i="27"/>
  <c r="O19" i="27"/>
  <c r="O18" i="27"/>
  <c r="P18" i="27" s="1"/>
  <c r="O17" i="27"/>
  <c r="O16" i="27"/>
  <c r="O15" i="27"/>
  <c r="O14" i="27"/>
  <c r="O13" i="27"/>
  <c r="N14" i="27"/>
  <c r="N15" i="27"/>
  <c r="P15" i="27" s="1"/>
  <c r="N16" i="27"/>
  <c r="P16" i="27" s="1"/>
  <c r="N17" i="27"/>
  <c r="N18" i="27"/>
  <c r="N19" i="27"/>
  <c r="P19" i="27" s="1"/>
  <c r="N20" i="27"/>
  <c r="P20" i="27" s="1"/>
  <c r="N21" i="27"/>
  <c r="N22" i="27"/>
  <c r="N23" i="27"/>
  <c r="P23" i="27" s="1"/>
  <c r="N24" i="27"/>
  <c r="P24" i="27" s="1"/>
  <c r="N25" i="27"/>
  <c r="N26" i="27"/>
  <c r="N27" i="27"/>
  <c r="N28" i="27"/>
  <c r="P28" i="27" s="1"/>
  <c r="N13" i="27"/>
  <c r="P13" i="27" s="1"/>
  <c r="P27" i="27"/>
  <c r="P25" i="27"/>
  <c r="P21" i="27"/>
  <c r="P17" i="27"/>
  <c r="M28" i="27"/>
  <c r="M27" i="27"/>
  <c r="M26" i="27"/>
  <c r="M25" i="27"/>
  <c r="M24" i="27"/>
  <c r="M23" i="27"/>
  <c r="M22" i="27"/>
  <c r="M21" i="27"/>
  <c r="M20" i="27"/>
  <c r="M19" i="27"/>
  <c r="M18" i="27"/>
  <c r="M17" i="27"/>
  <c r="M16" i="27"/>
  <c r="M15" i="27"/>
  <c r="J27" i="27"/>
  <c r="J26" i="27"/>
  <c r="J25" i="27"/>
  <c r="J24" i="27"/>
  <c r="J23" i="27"/>
  <c r="J22" i="27"/>
  <c r="J21" i="27"/>
  <c r="J20" i="27"/>
  <c r="J19" i="27"/>
  <c r="J18" i="27"/>
  <c r="J17" i="27"/>
  <c r="J16" i="27"/>
  <c r="J15" i="27"/>
  <c r="J14" i="27"/>
  <c r="J13" i="27"/>
  <c r="G28" i="27"/>
  <c r="G27" i="27"/>
  <c r="G26" i="27"/>
  <c r="G25" i="27"/>
  <c r="G24" i="27"/>
  <c r="G23" i="27"/>
  <c r="G22" i="27"/>
  <c r="G21" i="27"/>
  <c r="G20" i="27"/>
  <c r="G19" i="27"/>
  <c r="G18" i="27"/>
  <c r="G17" i="27"/>
  <c r="G16" i="27"/>
  <c r="D14" i="27"/>
  <c r="D15" i="27"/>
  <c r="D16" i="27"/>
  <c r="D17" i="27"/>
  <c r="D18" i="27"/>
  <c r="D19" i="27"/>
  <c r="D20" i="27"/>
  <c r="D21" i="27"/>
  <c r="D22" i="27"/>
  <c r="D23" i="27"/>
  <c r="D24" i="27"/>
  <c r="D25" i="27"/>
  <c r="D26" i="27"/>
  <c r="D27" i="27"/>
  <c r="D28" i="27"/>
  <c r="D13" i="27"/>
  <c r="P22" i="27" l="1"/>
  <c r="P26" i="27"/>
  <c r="P14" i="27"/>
  <c r="O24" i="21"/>
  <c r="P24" i="21" s="1"/>
  <c r="N24" i="21"/>
  <c r="M24" i="21"/>
  <c r="G24" i="21"/>
  <c r="D24" i="21"/>
  <c r="O23" i="21"/>
  <c r="P23" i="21" s="1"/>
  <c r="N23" i="21"/>
  <c r="M23" i="21"/>
  <c r="J23" i="21"/>
  <c r="G23" i="21"/>
  <c r="D23" i="21"/>
  <c r="O22" i="21"/>
  <c r="N22" i="21"/>
  <c r="M22" i="21"/>
  <c r="J22" i="21"/>
  <c r="G22" i="21"/>
  <c r="D22" i="21"/>
  <c r="O21" i="21"/>
  <c r="P21" i="21" s="1"/>
  <c r="N21" i="21"/>
  <c r="M21" i="21"/>
  <c r="J21" i="21"/>
  <c r="G21" i="21"/>
  <c r="D21" i="21"/>
  <c r="O20" i="21"/>
  <c r="N20" i="21"/>
  <c r="M20" i="21"/>
  <c r="J20" i="21"/>
  <c r="G20" i="21"/>
  <c r="D20" i="21"/>
  <c r="O19" i="21"/>
  <c r="P19" i="21" s="1"/>
  <c r="N19" i="21"/>
  <c r="M19" i="21"/>
  <c r="J19" i="21"/>
  <c r="G19" i="21"/>
  <c r="D19" i="21"/>
  <c r="O18" i="21"/>
  <c r="N18" i="21"/>
  <c r="M18" i="21"/>
  <c r="J18" i="21"/>
  <c r="G18" i="21"/>
  <c r="D18" i="21"/>
  <c r="O17" i="21"/>
  <c r="N17" i="21"/>
  <c r="M17" i="21"/>
  <c r="J17" i="21"/>
  <c r="G17" i="21"/>
  <c r="D17" i="21"/>
  <c r="O16" i="21"/>
  <c r="N16" i="21"/>
  <c r="M16" i="21"/>
  <c r="J16" i="21"/>
  <c r="G16" i="21"/>
  <c r="D16" i="21"/>
  <c r="O15" i="21"/>
  <c r="P15" i="21" s="1"/>
  <c r="N15" i="21"/>
  <c r="M15" i="21"/>
  <c r="J15" i="21"/>
  <c r="G15" i="21"/>
  <c r="D15" i="21"/>
  <c r="O14" i="21"/>
  <c r="N14" i="21"/>
  <c r="M14" i="21"/>
  <c r="J14" i="21"/>
  <c r="G14" i="21"/>
  <c r="D14" i="21"/>
  <c r="O13" i="21"/>
  <c r="P13" i="21" s="1"/>
  <c r="N13" i="21"/>
  <c r="M13" i="21"/>
  <c r="J13" i="21"/>
  <c r="G13" i="21"/>
  <c r="D13" i="21"/>
  <c r="O12" i="21"/>
  <c r="N12" i="21"/>
  <c r="P12" i="21" s="1"/>
  <c r="M12" i="21"/>
  <c r="J12" i="21"/>
  <c r="G12" i="21"/>
  <c r="D12" i="21"/>
  <c r="O11" i="21"/>
  <c r="P11" i="21" s="1"/>
  <c r="N11" i="21"/>
  <c r="M11" i="21"/>
  <c r="J11" i="21"/>
  <c r="D11" i="21"/>
  <c r="O10" i="21"/>
  <c r="N10" i="21"/>
  <c r="J10" i="21"/>
  <c r="D10" i="21"/>
  <c r="O9" i="21"/>
  <c r="N9" i="21"/>
  <c r="J9" i="21"/>
  <c r="D9" i="21"/>
  <c r="P20" i="21" l="1"/>
  <c r="P14" i="21"/>
  <c r="P22" i="21"/>
  <c r="P17" i="21"/>
  <c r="P9" i="21"/>
  <c r="P10" i="21"/>
  <c r="P18" i="21"/>
  <c r="P16" i="21"/>
  <c r="O26" i="38"/>
  <c r="N26" i="38"/>
  <c r="M26" i="38"/>
  <c r="G26" i="38"/>
  <c r="D26" i="38"/>
  <c r="O25" i="38"/>
  <c r="N25" i="38"/>
  <c r="M25" i="38"/>
  <c r="J25" i="38"/>
  <c r="G25" i="38"/>
  <c r="D25" i="38"/>
  <c r="O24" i="38"/>
  <c r="N24" i="38"/>
  <c r="M24" i="38"/>
  <c r="J24" i="38"/>
  <c r="G24" i="38"/>
  <c r="D24" i="38"/>
  <c r="O23" i="38"/>
  <c r="N23" i="38"/>
  <c r="M23" i="38"/>
  <c r="J23" i="38"/>
  <c r="G23" i="38"/>
  <c r="D23" i="38"/>
  <c r="O22" i="38"/>
  <c r="N22" i="38"/>
  <c r="M22" i="38"/>
  <c r="J22" i="38"/>
  <c r="G22" i="38"/>
  <c r="D22" i="38"/>
  <c r="O21" i="38"/>
  <c r="N21" i="38"/>
  <c r="M21" i="38"/>
  <c r="J21" i="38"/>
  <c r="G21" i="38"/>
  <c r="D21" i="38"/>
  <c r="O20" i="38"/>
  <c r="N20" i="38"/>
  <c r="M20" i="38"/>
  <c r="J20" i="38"/>
  <c r="G20" i="38"/>
  <c r="D20" i="38"/>
  <c r="O19" i="38"/>
  <c r="N19" i="38"/>
  <c r="M19" i="38"/>
  <c r="J19" i="38"/>
  <c r="G19" i="38"/>
  <c r="D19" i="38"/>
  <c r="O18" i="38"/>
  <c r="N18" i="38"/>
  <c r="M18" i="38"/>
  <c r="J18" i="38"/>
  <c r="G18" i="38"/>
  <c r="D18" i="38"/>
  <c r="O17" i="38"/>
  <c r="N17" i="38"/>
  <c r="M17" i="38"/>
  <c r="J17" i="38"/>
  <c r="G17" i="38"/>
  <c r="D17" i="38"/>
  <c r="O16" i="38"/>
  <c r="N16" i="38"/>
  <c r="M16" i="38"/>
  <c r="J16" i="38"/>
  <c r="G16" i="38"/>
  <c r="D16" i="38"/>
  <c r="O15" i="38"/>
  <c r="N15" i="38"/>
  <c r="M15" i="38"/>
  <c r="J15" i="38"/>
  <c r="G15" i="38"/>
  <c r="D15" i="38"/>
  <c r="O14" i="38"/>
  <c r="N14" i="38"/>
  <c r="M14" i="38"/>
  <c r="J14" i="38"/>
  <c r="G14" i="38"/>
  <c r="D14" i="38"/>
  <c r="O13" i="38"/>
  <c r="N13" i="38"/>
  <c r="M13" i="38"/>
  <c r="J13" i="38"/>
  <c r="D13" i="38"/>
  <c r="O12" i="38"/>
  <c r="N12" i="38"/>
  <c r="J12" i="38"/>
  <c r="D12" i="38"/>
  <c r="O11" i="38"/>
  <c r="N11" i="38"/>
  <c r="J11" i="38"/>
  <c r="D11" i="38"/>
  <c r="P14" i="38" l="1"/>
  <c r="P18" i="38"/>
  <c r="P22" i="38"/>
  <c r="P15" i="38"/>
  <c r="P17" i="38"/>
  <c r="P23" i="38"/>
  <c r="P25" i="38"/>
  <c r="P24" i="38"/>
  <c r="P21" i="38"/>
  <c r="P19" i="38"/>
  <c r="P12" i="38"/>
  <c r="P16" i="38"/>
  <c r="P11" i="38"/>
  <c r="P13" i="38"/>
  <c r="P20" i="38"/>
  <c r="P26" i="38"/>
  <c r="N25" i="37"/>
  <c r="N24" i="37"/>
  <c r="N23" i="37"/>
  <c r="N22" i="37"/>
  <c r="N21" i="37"/>
  <c r="N20" i="37"/>
  <c r="N19" i="37"/>
  <c r="N18" i="37"/>
  <c r="N17" i="37"/>
  <c r="N16" i="37"/>
  <c r="N15" i="37"/>
  <c r="N14" i="37"/>
  <c r="N13" i="37"/>
  <c r="N12" i="37"/>
  <c r="N11" i="37"/>
  <c r="N10" i="37"/>
  <c r="O24" i="36" l="1"/>
  <c r="N24" i="36"/>
  <c r="P24" i="36" s="1"/>
  <c r="O23" i="36"/>
  <c r="N23" i="36"/>
  <c r="P23" i="36" s="1"/>
  <c r="O22" i="36"/>
  <c r="N22" i="36"/>
  <c r="O21" i="36"/>
  <c r="N21" i="36"/>
  <c r="P21" i="36" s="1"/>
  <c r="O20" i="36"/>
  <c r="N20" i="36"/>
  <c r="O19" i="36"/>
  <c r="N19" i="36"/>
  <c r="P19" i="36" s="1"/>
  <c r="O18" i="36"/>
  <c r="N18" i="36"/>
  <c r="O17" i="36"/>
  <c r="N17" i="36"/>
  <c r="P17" i="36" s="1"/>
  <c r="O16" i="36"/>
  <c r="N16" i="36"/>
  <c r="O15" i="36"/>
  <c r="N15" i="36"/>
  <c r="P15" i="36" s="1"/>
  <c r="O14" i="36"/>
  <c r="N14" i="36"/>
  <c r="O13" i="36"/>
  <c r="N13" i="36"/>
  <c r="P13" i="36" s="1"/>
  <c r="O12" i="36"/>
  <c r="N12" i="36"/>
  <c r="O11" i="36"/>
  <c r="N11" i="36"/>
  <c r="P11" i="36" s="1"/>
  <c r="O10" i="36"/>
  <c r="N10" i="36"/>
  <c r="O9" i="36"/>
  <c r="N9" i="36"/>
  <c r="O25" i="37"/>
  <c r="P25" i="37" s="1"/>
  <c r="M25" i="37"/>
  <c r="G25" i="37"/>
  <c r="D25" i="37"/>
  <c r="O24" i="37"/>
  <c r="P24" i="37" s="1"/>
  <c r="M24" i="37"/>
  <c r="J24" i="37"/>
  <c r="G24" i="37"/>
  <c r="D24" i="37"/>
  <c r="O23" i="37"/>
  <c r="P23" i="37" s="1"/>
  <c r="M23" i="37"/>
  <c r="J23" i="37"/>
  <c r="G23" i="37"/>
  <c r="D23" i="37"/>
  <c r="O22" i="37"/>
  <c r="P22" i="37" s="1"/>
  <c r="M22" i="37"/>
  <c r="J22" i="37"/>
  <c r="G22" i="37"/>
  <c r="D22" i="37"/>
  <c r="O21" i="37"/>
  <c r="P21" i="37" s="1"/>
  <c r="M21" i="37"/>
  <c r="J21" i="37"/>
  <c r="G21" i="37"/>
  <c r="D21" i="37"/>
  <c r="O20" i="37"/>
  <c r="P20" i="37" s="1"/>
  <c r="M20" i="37"/>
  <c r="J20" i="37"/>
  <c r="G20" i="37"/>
  <c r="D20" i="37"/>
  <c r="O19" i="37"/>
  <c r="P19" i="37" s="1"/>
  <c r="M19" i="37"/>
  <c r="J19" i="37"/>
  <c r="G19" i="37"/>
  <c r="D19" i="37"/>
  <c r="O18" i="37"/>
  <c r="P18" i="37" s="1"/>
  <c r="M18" i="37"/>
  <c r="J18" i="37"/>
  <c r="G18" i="37"/>
  <c r="D18" i="37"/>
  <c r="O17" i="37"/>
  <c r="P17" i="37" s="1"/>
  <c r="M17" i="37"/>
  <c r="J17" i="37"/>
  <c r="G17" i="37"/>
  <c r="D17" i="37"/>
  <c r="O16" i="37"/>
  <c r="P16" i="37" s="1"/>
  <c r="M16" i="37"/>
  <c r="J16" i="37"/>
  <c r="G16" i="37"/>
  <c r="D16" i="37"/>
  <c r="O15" i="37"/>
  <c r="P15" i="37" s="1"/>
  <c r="M15" i="37"/>
  <c r="J15" i="37"/>
  <c r="G15" i="37"/>
  <c r="D15" i="37"/>
  <c r="O14" i="37"/>
  <c r="P14" i="37" s="1"/>
  <c r="M14" i="37"/>
  <c r="J14" i="37"/>
  <c r="G14" i="37"/>
  <c r="D14" i="37"/>
  <c r="O13" i="37"/>
  <c r="P13" i="37" s="1"/>
  <c r="M13" i="37"/>
  <c r="J13" i="37"/>
  <c r="G13" i="37"/>
  <c r="D13" i="37"/>
  <c r="O12" i="37"/>
  <c r="P12" i="37" s="1"/>
  <c r="M12" i="37"/>
  <c r="J12" i="37"/>
  <c r="D12" i="37"/>
  <c r="O11" i="37"/>
  <c r="P11" i="37" s="1"/>
  <c r="J11" i="37"/>
  <c r="D11" i="37"/>
  <c r="O10" i="37"/>
  <c r="P10" i="37" s="1"/>
  <c r="J10" i="37"/>
  <c r="D10" i="37"/>
  <c r="M24" i="36"/>
  <c r="G24" i="36"/>
  <c r="D24" i="36"/>
  <c r="M23" i="36"/>
  <c r="J23" i="36"/>
  <c r="G23" i="36"/>
  <c r="D23" i="36"/>
  <c r="P22" i="36"/>
  <c r="M22" i="36"/>
  <c r="J22" i="36"/>
  <c r="G22" i="36"/>
  <c r="D22" i="36"/>
  <c r="M21" i="36"/>
  <c r="J21" i="36"/>
  <c r="G21" i="36"/>
  <c r="D21" i="36"/>
  <c r="P20" i="36"/>
  <c r="M20" i="36"/>
  <c r="J20" i="36"/>
  <c r="G20" i="36"/>
  <c r="D20" i="36"/>
  <c r="M19" i="36"/>
  <c r="J19" i="36"/>
  <c r="G19" i="36"/>
  <c r="D19" i="36"/>
  <c r="P18" i="36"/>
  <c r="M18" i="36"/>
  <c r="J18" i="36"/>
  <c r="G18" i="36"/>
  <c r="D18" i="36"/>
  <c r="M17" i="36"/>
  <c r="J17" i="36"/>
  <c r="G17" i="36"/>
  <c r="D17" i="36"/>
  <c r="P16" i="36"/>
  <c r="M16" i="36"/>
  <c r="J16" i="36"/>
  <c r="G16" i="36"/>
  <c r="D16" i="36"/>
  <c r="M15" i="36"/>
  <c r="J15" i="36"/>
  <c r="G15" i="36"/>
  <c r="D15" i="36"/>
  <c r="P14" i="36"/>
  <c r="M14" i="36"/>
  <c r="J14" i="36"/>
  <c r="G14" i="36"/>
  <c r="D14" i="36"/>
  <c r="M13" i="36"/>
  <c r="J13" i="36"/>
  <c r="G13" i="36"/>
  <c r="D13" i="36"/>
  <c r="P12" i="36"/>
  <c r="M12" i="36"/>
  <c r="J12" i="36"/>
  <c r="G12" i="36"/>
  <c r="D12" i="36"/>
  <c r="M11" i="36"/>
  <c r="J11" i="36"/>
  <c r="D11" i="36"/>
  <c r="P10" i="36"/>
  <c r="J10" i="36"/>
  <c r="D10" i="36"/>
  <c r="P9" i="36"/>
  <c r="J9" i="36"/>
  <c r="D9" i="36"/>
  <c r="O23" i="29"/>
  <c r="N23" i="29"/>
  <c r="M23" i="29"/>
  <c r="G23" i="29"/>
  <c r="D23" i="29"/>
  <c r="O22" i="29"/>
  <c r="P22" i="29" s="1"/>
  <c r="N22" i="29"/>
  <c r="M22" i="29"/>
  <c r="J22" i="29"/>
  <c r="G22" i="29"/>
  <c r="D22" i="29"/>
  <c r="O21" i="29"/>
  <c r="N21" i="29"/>
  <c r="P21" i="29" s="1"/>
  <c r="M21" i="29"/>
  <c r="J21" i="29"/>
  <c r="G21" i="29"/>
  <c r="D21" i="29"/>
  <c r="O20" i="29"/>
  <c r="N20" i="29"/>
  <c r="M20" i="29"/>
  <c r="J20" i="29"/>
  <c r="G20" i="29"/>
  <c r="D20" i="29"/>
  <c r="O19" i="29"/>
  <c r="N19" i="29"/>
  <c r="M19" i="29"/>
  <c r="J19" i="29"/>
  <c r="G19" i="29"/>
  <c r="D19" i="29"/>
  <c r="O18" i="29"/>
  <c r="N18" i="29"/>
  <c r="M18" i="29"/>
  <c r="J18" i="29"/>
  <c r="G18" i="29"/>
  <c r="D18" i="29"/>
  <c r="O17" i="29"/>
  <c r="N17" i="29"/>
  <c r="P17" i="29" s="1"/>
  <c r="M17" i="29"/>
  <c r="J17" i="29"/>
  <c r="G17" i="29"/>
  <c r="D17" i="29"/>
  <c r="O16" i="29"/>
  <c r="N16" i="29"/>
  <c r="M16" i="29"/>
  <c r="J16" i="29"/>
  <c r="G16" i="29"/>
  <c r="D16" i="29"/>
  <c r="O15" i="29"/>
  <c r="N15" i="29"/>
  <c r="P15" i="29" s="1"/>
  <c r="M15" i="29"/>
  <c r="J15" i="29"/>
  <c r="G15" i="29"/>
  <c r="D15" i="29"/>
  <c r="O14" i="29"/>
  <c r="N14" i="29"/>
  <c r="M14" i="29"/>
  <c r="J14" i="29"/>
  <c r="G14" i="29"/>
  <c r="D14" i="29"/>
  <c r="O13" i="29"/>
  <c r="N13" i="29"/>
  <c r="P13" i="29" s="1"/>
  <c r="M13" i="29"/>
  <c r="J13" i="29"/>
  <c r="G13" i="29"/>
  <c r="D13" i="29"/>
  <c r="O12" i="29"/>
  <c r="N12" i="29"/>
  <c r="M12" i="29"/>
  <c r="J12" i="29"/>
  <c r="G12" i="29"/>
  <c r="D12" i="29"/>
  <c r="O11" i="29"/>
  <c r="N11" i="29"/>
  <c r="P11" i="29" s="1"/>
  <c r="M11" i="29"/>
  <c r="J11" i="29"/>
  <c r="G11" i="29"/>
  <c r="D11" i="29"/>
  <c r="O10" i="29"/>
  <c r="N10" i="29"/>
  <c r="M10" i="29"/>
  <c r="J10" i="29"/>
  <c r="D10" i="29"/>
  <c r="O9" i="29"/>
  <c r="N9" i="29"/>
  <c r="J9" i="29"/>
  <c r="D9" i="29"/>
  <c r="O8" i="29"/>
  <c r="N8" i="29"/>
  <c r="J8" i="29"/>
  <c r="D8" i="29"/>
  <c r="O23" i="24"/>
  <c r="P23" i="24" s="1"/>
  <c r="N23" i="24"/>
  <c r="M23" i="24"/>
  <c r="D23" i="24"/>
  <c r="O22" i="24"/>
  <c r="P22" i="24" s="1"/>
  <c r="N22" i="24"/>
  <c r="G22" i="24"/>
  <c r="D22" i="24"/>
  <c r="O21" i="24"/>
  <c r="P21" i="24" s="1"/>
  <c r="N21" i="24"/>
  <c r="M21" i="24"/>
  <c r="G21" i="24"/>
  <c r="D21" i="24"/>
  <c r="O20" i="24"/>
  <c r="N20" i="24"/>
  <c r="M20" i="24"/>
  <c r="J20" i="24"/>
  <c r="G20" i="24"/>
  <c r="D20" i="24"/>
  <c r="O19" i="24"/>
  <c r="N19" i="24"/>
  <c r="M19" i="24"/>
  <c r="G19" i="24"/>
  <c r="D19" i="24"/>
  <c r="O18" i="24"/>
  <c r="N18" i="24"/>
  <c r="M18" i="24"/>
  <c r="J18" i="24"/>
  <c r="G18" i="24"/>
  <c r="D18" i="24"/>
  <c r="O17" i="24"/>
  <c r="N17" i="24"/>
  <c r="M17" i="24"/>
  <c r="G17" i="24"/>
  <c r="D17" i="24"/>
  <c r="O16" i="24"/>
  <c r="N16" i="24"/>
  <c r="P16" i="24" s="1"/>
  <c r="M16" i="24"/>
  <c r="J16" i="24"/>
  <c r="G16" i="24"/>
  <c r="D16" i="24"/>
  <c r="O15" i="24"/>
  <c r="N15" i="24"/>
  <c r="M15" i="24"/>
  <c r="J15" i="24"/>
  <c r="G15" i="24"/>
  <c r="D15" i="24"/>
  <c r="O14" i="24"/>
  <c r="N14" i="24"/>
  <c r="J14" i="24"/>
  <c r="G14" i="24"/>
  <c r="D14" i="24"/>
  <c r="P13" i="24"/>
  <c r="O13" i="24"/>
  <c r="N13" i="24"/>
  <c r="M13" i="24"/>
  <c r="G13" i="24"/>
  <c r="D13" i="24"/>
  <c r="O12" i="24"/>
  <c r="P12" i="24" s="1"/>
  <c r="N12" i="24"/>
  <c r="M12" i="24"/>
  <c r="G12" i="24"/>
  <c r="D12" i="24"/>
  <c r="O11" i="24"/>
  <c r="P11" i="24" s="1"/>
  <c r="N11" i="24"/>
  <c r="M11" i="24"/>
  <c r="D11" i="24"/>
  <c r="O10" i="24"/>
  <c r="P10" i="24" s="1"/>
  <c r="N10" i="24"/>
  <c r="D10" i="24"/>
  <c r="O9" i="24"/>
  <c r="P9" i="24" s="1"/>
  <c r="N9" i="24"/>
  <c r="D9" i="24"/>
  <c r="O24" i="17"/>
  <c r="P24" i="17" s="1"/>
  <c r="N24" i="17"/>
  <c r="M24" i="17"/>
  <c r="G24" i="17"/>
  <c r="D24" i="17"/>
  <c r="O23" i="17"/>
  <c r="N23" i="17"/>
  <c r="M23" i="17"/>
  <c r="J23" i="17"/>
  <c r="G23" i="17"/>
  <c r="D23" i="17"/>
  <c r="O22" i="17"/>
  <c r="N22" i="17"/>
  <c r="M22" i="17"/>
  <c r="J22" i="17"/>
  <c r="G22" i="17"/>
  <c r="D22" i="17"/>
  <c r="O21" i="17"/>
  <c r="N21" i="17"/>
  <c r="M21" i="17"/>
  <c r="J21" i="17"/>
  <c r="G21" i="17"/>
  <c r="D21" i="17"/>
  <c r="O20" i="17"/>
  <c r="N20" i="17"/>
  <c r="M20" i="17"/>
  <c r="J20" i="17"/>
  <c r="G20" i="17"/>
  <c r="D20" i="17"/>
  <c r="O19" i="17"/>
  <c r="N19" i="17"/>
  <c r="M19" i="17"/>
  <c r="J19" i="17"/>
  <c r="G19" i="17"/>
  <c r="D19" i="17"/>
  <c r="O18" i="17"/>
  <c r="N18" i="17"/>
  <c r="M18" i="17"/>
  <c r="J18" i="17"/>
  <c r="G18" i="17"/>
  <c r="D18" i="17"/>
  <c r="O17" i="17"/>
  <c r="N17" i="17"/>
  <c r="M17" i="17"/>
  <c r="J17" i="17"/>
  <c r="G17" i="17"/>
  <c r="D17" i="17"/>
  <c r="O16" i="17"/>
  <c r="N16" i="17"/>
  <c r="M16" i="17"/>
  <c r="J16" i="17"/>
  <c r="G16" i="17"/>
  <c r="D16" i="17"/>
  <c r="O15" i="17"/>
  <c r="P15" i="17" s="1"/>
  <c r="N15" i="17"/>
  <c r="M15" i="17"/>
  <c r="J15" i="17"/>
  <c r="G15" i="17"/>
  <c r="D15" i="17"/>
  <c r="O14" i="17"/>
  <c r="N14" i="17"/>
  <c r="M14" i="17"/>
  <c r="J14" i="17"/>
  <c r="G14" i="17"/>
  <c r="D14" i="17"/>
  <c r="O13" i="17"/>
  <c r="N13" i="17"/>
  <c r="M13" i="17"/>
  <c r="J13" i="17"/>
  <c r="G13" i="17"/>
  <c r="D13" i="17"/>
  <c r="O12" i="17"/>
  <c r="N12" i="17"/>
  <c r="M12" i="17"/>
  <c r="J12" i="17"/>
  <c r="G12" i="17"/>
  <c r="D12" i="17"/>
  <c r="O11" i="17"/>
  <c r="N11" i="17"/>
  <c r="M11" i="17"/>
  <c r="J11" i="17"/>
  <c r="D11" i="17"/>
  <c r="O10" i="17"/>
  <c r="P10" i="17" s="1"/>
  <c r="N10" i="17"/>
  <c r="J10" i="17"/>
  <c r="D10" i="17"/>
  <c r="O9" i="17"/>
  <c r="N9" i="17"/>
  <c r="J9" i="17"/>
  <c r="D9" i="17"/>
  <c r="L26" i="10"/>
  <c r="K26" i="10"/>
  <c r="M26" i="10" s="1"/>
  <c r="I26" i="10"/>
  <c r="H26" i="10"/>
  <c r="J26" i="10" s="1"/>
  <c r="F26" i="10"/>
  <c r="E26" i="10"/>
  <c r="G26" i="10" s="1"/>
  <c r="C26" i="10"/>
  <c r="B26" i="10"/>
  <c r="D26" i="10" s="1"/>
  <c r="O25" i="10"/>
  <c r="P25" i="10" s="1"/>
  <c r="N25" i="10"/>
  <c r="M25" i="10"/>
  <c r="G25" i="10"/>
  <c r="D25" i="10"/>
  <c r="O24" i="10"/>
  <c r="N24" i="10"/>
  <c r="M24" i="10"/>
  <c r="J24" i="10"/>
  <c r="G24" i="10"/>
  <c r="D24" i="10"/>
  <c r="O23" i="10"/>
  <c r="N23" i="10"/>
  <c r="M23" i="10"/>
  <c r="J23" i="10"/>
  <c r="G23" i="10"/>
  <c r="D23" i="10"/>
  <c r="O22" i="10"/>
  <c r="N22" i="10"/>
  <c r="M22" i="10"/>
  <c r="J22" i="10"/>
  <c r="G22" i="10"/>
  <c r="D22" i="10"/>
  <c r="O21" i="10"/>
  <c r="N21" i="10"/>
  <c r="P21" i="10" s="1"/>
  <c r="M21" i="10"/>
  <c r="J21" i="10"/>
  <c r="G21" i="10"/>
  <c r="D21" i="10"/>
  <c r="O20" i="10"/>
  <c r="N20" i="10"/>
  <c r="M20" i="10"/>
  <c r="J20" i="10"/>
  <c r="G20" i="10"/>
  <c r="D20" i="10"/>
  <c r="O19" i="10"/>
  <c r="N19" i="10"/>
  <c r="M19" i="10"/>
  <c r="J19" i="10"/>
  <c r="G19" i="10"/>
  <c r="D19" i="10"/>
  <c r="O18" i="10"/>
  <c r="N18" i="10"/>
  <c r="M18" i="10"/>
  <c r="J18" i="10"/>
  <c r="G18" i="10"/>
  <c r="D18" i="10"/>
  <c r="O17" i="10"/>
  <c r="P17" i="10" s="1"/>
  <c r="N17" i="10"/>
  <c r="M17" i="10"/>
  <c r="J17" i="10"/>
  <c r="G17" i="10"/>
  <c r="D17" i="10"/>
  <c r="O16" i="10"/>
  <c r="P16" i="10" s="1"/>
  <c r="N16" i="10"/>
  <c r="M16" i="10"/>
  <c r="J16" i="10"/>
  <c r="G16" i="10"/>
  <c r="D16" i="10"/>
  <c r="O15" i="10"/>
  <c r="N15" i="10"/>
  <c r="M15" i="10"/>
  <c r="J15" i="10"/>
  <c r="G15" i="10"/>
  <c r="D15" i="10"/>
  <c r="O14" i="10"/>
  <c r="P14" i="10" s="1"/>
  <c r="N14" i="10"/>
  <c r="M14" i="10"/>
  <c r="J14" i="10"/>
  <c r="G14" i="10"/>
  <c r="D14" i="10"/>
  <c r="O13" i="10"/>
  <c r="P13" i="10" s="1"/>
  <c r="N13" i="10"/>
  <c r="M13" i="10"/>
  <c r="J13" i="10"/>
  <c r="G13" i="10"/>
  <c r="D13" i="10"/>
  <c r="O12" i="10"/>
  <c r="N12" i="10"/>
  <c r="M12" i="10"/>
  <c r="J12" i="10"/>
  <c r="D12" i="10"/>
  <c r="O11" i="10"/>
  <c r="N11" i="10"/>
  <c r="J11" i="10"/>
  <c r="D11" i="10"/>
  <c r="O10" i="10"/>
  <c r="N10" i="10"/>
  <c r="J10" i="10"/>
  <c r="D10" i="10"/>
  <c r="P20" i="24" l="1"/>
  <c r="P17" i="17"/>
  <c r="P11" i="17"/>
  <c r="N26" i="10"/>
  <c r="P11" i="10"/>
  <c r="P15" i="10"/>
  <c r="P10" i="10"/>
  <c r="P12" i="10"/>
  <c r="P19" i="10"/>
  <c r="P23" i="10"/>
  <c r="P18" i="10"/>
  <c r="P20" i="10"/>
  <c r="P22" i="10"/>
  <c r="P24" i="10"/>
  <c r="P19" i="17"/>
  <c r="P20" i="17"/>
  <c r="P16" i="17"/>
  <c r="P22" i="17"/>
  <c r="P10" i="29"/>
  <c r="P18" i="29"/>
  <c r="P12" i="29"/>
  <c r="P20" i="29"/>
  <c r="P14" i="29"/>
  <c r="P16" i="29"/>
  <c r="P19" i="29"/>
  <c r="P8" i="29"/>
  <c r="P9" i="29"/>
  <c r="P23" i="29"/>
  <c r="P15" i="24"/>
  <c r="P17" i="24"/>
  <c r="P19" i="24"/>
  <c r="P14" i="24"/>
  <c r="P18" i="24"/>
  <c r="P9" i="17"/>
  <c r="P12" i="17"/>
  <c r="P14" i="17"/>
  <c r="P21" i="17"/>
  <c r="P23" i="17"/>
  <c r="P13" i="17"/>
  <c r="P18" i="17"/>
  <c r="O26" i="10"/>
  <c r="P26" i="10" s="1"/>
  <c r="J178" i="45"/>
  <c r="J177" i="45"/>
  <c r="J176" i="45"/>
  <c r="J175" i="45"/>
  <c r="J174" i="45"/>
  <c r="J173" i="45"/>
  <c r="J172" i="45"/>
  <c r="J171" i="45"/>
  <c r="J170" i="45"/>
  <c r="J169" i="45"/>
  <c r="J168" i="45"/>
  <c r="J167" i="45" l="1"/>
  <c r="I180" i="45"/>
  <c r="E141" i="45" l="1"/>
  <c r="E140" i="45"/>
  <c r="E139" i="45"/>
  <c r="B29" i="27" l="1"/>
  <c r="L31" i="42" l="1"/>
  <c r="K31" i="42"/>
  <c r="M31" i="42" s="1"/>
  <c r="I31" i="42"/>
  <c r="H31" i="42"/>
  <c r="J31" i="42" s="1"/>
  <c r="F31" i="42"/>
  <c r="E31" i="42"/>
  <c r="C31" i="42"/>
  <c r="B31" i="42"/>
  <c r="O30" i="42"/>
  <c r="N30" i="42"/>
  <c r="M30" i="42"/>
  <c r="J30" i="42"/>
  <c r="G30" i="42"/>
  <c r="D30" i="42"/>
  <c r="O29" i="42"/>
  <c r="N29" i="42"/>
  <c r="M29" i="42"/>
  <c r="J29" i="42"/>
  <c r="G29" i="42"/>
  <c r="D29" i="42"/>
  <c r="O28" i="42"/>
  <c r="N28" i="42"/>
  <c r="M28" i="42"/>
  <c r="J28" i="42"/>
  <c r="G28" i="42"/>
  <c r="D28" i="42"/>
  <c r="O27" i="42"/>
  <c r="N27" i="42"/>
  <c r="M27" i="42"/>
  <c r="J27" i="42"/>
  <c r="G27" i="42"/>
  <c r="D27" i="42"/>
  <c r="O26" i="42"/>
  <c r="N26" i="42"/>
  <c r="M26" i="42"/>
  <c r="J26" i="42"/>
  <c r="G26" i="42"/>
  <c r="D26" i="42"/>
  <c r="O25" i="42"/>
  <c r="N25" i="42"/>
  <c r="M25" i="42"/>
  <c r="J25" i="42"/>
  <c r="G25" i="42"/>
  <c r="D25" i="42"/>
  <c r="O24" i="42"/>
  <c r="N24" i="42"/>
  <c r="M24" i="42"/>
  <c r="J24" i="42"/>
  <c r="G24" i="42"/>
  <c r="D24" i="42"/>
  <c r="O23" i="42"/>
  <c r="N23" i="42"/>
  <c r="M23" i="42"/>
  <c r="J23" i="42"/>
  <c r="G23" i="42"/>
  <c r="D23" i="42"/>
  <c r="O22" i="42"/>
  <c r="N22" i="42"/>
  <c r="M22" i="42"/>
  <c r="J22" i="42"/>
  <c r="G22" i="42"/>
  <c r="D22" i="42"/>
  <c r="O21" i="42"/>
  <c r="N21" i="42"/>
  <c r="M21" i="42"/>
  <c r="J21" i="42"/>
  <c r="G21" i="42"/>
  <c r="D21" i="42"/>
  <c r="O20" i="42"/>
  <c r="N20" i="42"/>
  <c r="M20" i="42"/>
  <c r="J20" i="42"/>
  <c r="G20" i="42"/>
  <c r="D20" i="42"/>
  <c r="O19" i="42"/>
  <c r="N19" i="42"/>
  <c r="M19" i="42"/>
  <c r="J19" i="42"/>
  <c r="G19" i="42"/>
  <c r="D19" i="42"/>
  <c r="O18" i="42"/>
  <c r="N18" i="42"/>
  <c r="P18" i="42" s="1"/>
  <c r="M18" i="42"/>
  <c r="J18" i="42"/>
  <c r="G18" i="42"/>
  <c r="D18" i="42"/>
  <c r="O17" i="42"/>
  <c r="N17" i="42"/>
  <c r="M17" i="42"/>
  <c r="J17" i="42"/>
  <c r="D17" i="42"/>
  <c r="O16" i="42"/>
  <c r="N16" i="42"/>
  <c r="J16" i="42"/>
  <c r="D16" i="42"/>
  <c r="O15" i="42"/>
  <c r="O31" i="42" s="1"/>
  <c r="N15" i="42"/>
  <c r="J15" i="42"/>
  <c r="D15" i="42"/>
  <c r="M14" i="25"/>
  <c r="M15" i="25"/>
  <c r="G15" i="25"/>
  <c r="P30" i="42" l="1"/>
  <c r="P21" i="42"/>
  <c r="P23" i="42"/>
  <c r="P20" i="42"/>
  <c r="P25" i="42"/>
  <c r="P22" i="42"/>
  <c r="P17" i="42"/>
  <c r="P16" i="42"/>
  <c r="P19" i="42"/>
  <c r="P27" i="42"/>
  <c r="P29" i="42"/>
  <c r="G31" i="42"/>
  <c r="P24" i="42"/>
  <c r="P28" i="42"/>
  <c r="P15" i="42"/>
  <c r="P26" i="42"/>
  <c r="D31" i="42"/>
  <c r="N31" i="42"/>
  <c r="P31" i="42" l="1"/>
  <c r="E143" i="45"/>
  <c r="E27" i="45"/>
  <c r="M13" i="41" l="1"/>
  <c r="M14" i="41"/>
  <c r="G14" i="41"/>
  <c r="G15" i="41"/>
  <c r="B27" i="38" l="1"/>
  <c r="C27" i="38"/>
  <c r="E27" i="38"/>
  <c r="F27" i="38"/>
  <c r="H27" i="38"/>
  <c r="I27" i="38"/>
  <c r="K27" i="38"/>
  <c r="L27" i="38"/>
  <c r="G27" i="38" l="1"/>
  <c r="N27" i="38"/>
  <c r="O27" i="38"/>
  <c r="J27" i="38"/>
  <c r="M27" i="38"/>
  <c r="D27" i="38"/>
  <c r="P27" i="38" l="1"/>
  <c r="E251" i="45"/>
  <c r="E253" i="45" s="1"/>
  <c r="K180" i="45"/>
  <c r="D166" i="45"/>
  <c r="E287" i="45"/>
  <c r="F127" i="45"/>
  <c r="E127" i="45"/>
  <c r="D127" i="45"/>
  <c r="E82" i="45"/>
  <c r="E80" i="45"/>
  <c r="E79" i="45"/>
  <c r="E76" i="45"/>
  <c r="E71" i="45"/>
  <c r="E67" i="45"/>
  <c r="E65" i="45"/>
  <c r="E64" i="45"/>
  <c r="E61" i="45"/>
  <c r="E162" i="45" s="1"/>
  <c r="E55" i="45"/>
  <c r="E105" i="45"/>
  <c r="E93" i="45"/>
  <c r="E81" i="45" l="1"/>
  <c r="E161" i="45" s="1"/>
  <c r="E66" i="45"/>
  <c r="E52" i="45"/>
  <c r="J180" i="45"/>
  <c r="L180" i="45" s="1"/>
  <c r="E48" i="45"/>
  <c r="F48" i="45" s="1"/>
  <c r="F3" i="45"/>
  <c r="L26" i="35" l="1"/>
  <c r="K26" i="35"/>
  <c r="I26" i="35"/>
  <c r="H26" i="35"/>
  <c r="F26" i="35"/>
  <c r="E26" i="35"/>
  <c r="C26" i="35"/>
  <c r="B26" i="35"/>
  <c r="O25" i="35"/>
  <c r="N25" i="35"/>
  <c r="M25" i="35"/>
  <c r="G25" i="35"/>
  <c r="D25" i="35"/>
  <c r="O24" i="35"/>
  <c r="N24" i="35"/>
  <c r="M24" i="35"/>
  <c r="J24" i="35"/>
  <c r="G24" i="35"/>
  <c r="D24" i="35"/>
  <c r="O23" i="35"/>
  <c r="N23" i="35"/>
  <c r="M23" i="35"/>
  <c r="J23" i="35"/>
  <c r="G23" i="35"/>
  <c r="D23" i="35"/>
  <c r="O22" i="35"/>
  <c r="N22" i="35"/>
  <c r="M22" i="35"/>
  <c r="J22" i="35"/>
  <c r="G22" i="35"/>
  <c r="D22" i="35"/>
  <c r="O21" i="35"/>
  <c r="N21" i="35"/>
  <c r="M21" i="35"/>
  <c r="J21" i="35"/>
  <c r="G21" i="35"/>
  <c r="D21" i="35"/>
  <c r="O20" i="35"/>
  <c r="N20" i="35"/>
  <c r="M20" i="35"/>
  <c r="J20" i="35"/>
  <c r="G20" i="35"/>
  <c r="D20" i="35"/>
  <c r="O19" i="35"/>
  <c r="N19" i="35"/>
  <c r="M19" i="35"/>
  <c r="J19" i="35"/>
  <c r="G19" i="35"/>
  <c r="D19" i="35"/>
  <c r="O18" i="35"/>
  <c r="N18" i="35"/>
  <c r="M18" i="35"/>
  <c r="J18" i="35"/>
  <c r="G18" i="35"/>
  <c r="D18" i="35"/>
  <c r="O17" i="35"/>
  <c r="N17" i="35"/>
  <c r="M17" i="35"/>
  <c r="J17" i="35"/>
  <c r="G17" i="35"/>
  <c r="D17" i="35"/>
  <c r="O16" i="35"/>
  <c r="N16" i="35"/>
  <c r="M16" i="35"/>
  <c r="J16" i="35"/>
  <c r="G16" i="35"/>
  <c r="D16" i="35"/>
  <c r="O15" i="35"/>
  <c r="N15" i="35"/>
  <c r="M15" i="35"/>
  <c r="J15" i="35"/>
  <c r="G15" i="35"/>
  <c r="D15" i="35"/>
  <c r="O14" i="35"/>
  <c r="N14" i="35"/>
  <c r="M14" i="35"/>
  <c r="J14" i="35"/>
  <c r="G14" i="35"/>
  <c r="D14" i="35"/>
  <c r="O13" i="35"/>
  <c r="N13" i="35"/>
  <c r="M13" i="35"/>
  <c r="J13" i="35"/>
  <c r="G13" i="35"/>
  <c r="D13" i="35"/>
  <c r="O12" i="35"/>
  <c r="N12" i="35"/>
  <c r="M12" i="35"/>
  <c r="J12" i="35"/>
  <c r="D12" i="35"/>
  <c r="O11" i="35"/>
  <c r="N11" i="35"/>
  <c r="J11" i="35"/>
  <c r="D11" i="35"/>
  <c r="O10" i="35"/>
  <c r="N10" i="35"/>
  <c r="J10" i="35"/>
  <c r="D10" i="35"/>
  <c r="M13" i="34"/>
  <c r="G14" i="34"/>
  <c r="G15" i="34"/>
  <c r="F24" i="29"/>
  <c r="G11" i="28"/>
  <c r="M10" i="28"/>
  <c r="G44" i="6"/>
  <c r="G43" i="6"/>
  <c r="G42" i="6"/>
  <c r="G41" i="6"/>
  <c r="G40" i="6"/>
  <c r="G39" i="6"/>
  <c r="F45" i="6"/>
  <c r="E45" i="6"/>
  <c r="D45" i="6"/>
  <c r="C45" i="6"/>
  <c r="B45" i="6"/>
  <c r="F46" i="5"/>
  <c r="G45" i="5"/>
  <c r="G44" i="5"/>
  <c r="B46" i="5"/>
  <c r="I25" i="21"/>
  <c r="I48" i="43"/>
  <c r="H48" i="43"/>
  <c r="I47" i="43"/>
  <c r="H47" i="43"/>
  <c r="G48" i="43"/>
  <c r="G47" i="43"/>
  <c r="G46" i="43"/>
  <c r="G45" i="43"/>
  <c r="F49" i="43"/>
  <c r="E49" i="43"/>
  <c r="C49" i="43"/>
  <c r="B49" i="43"/>
  <c r="M26" i="35" l="1"/>
  <c r="O26" i="35"/>
  <c r="G26" i="35"/>
  <c r="J48" i="43"/>
  <c r="J47" i="43"/>
  <c r="D26" i="35"/>
  <c r="J26" i="35"/>
  <c r="P24" i="35"/>
  <c r="P13" i="35"/>
  <c r="P17" i="35"/>
  <c r="P21" i="35"/>
  <c r="P19" i="35"/>
  <c r="P23" i="35"/>
  <c r="P11" i="35"/>
  <c r="P12" i="35"/>
  <c r="P14" i="35"/>
  <c r="P16" i="35"/>
  <c r="N26" i="35"/>
  <c r="P18" i="35"/>
  <c r="P20" i="35"/>
  <c r="P22" i="35"/>
  <c r="P10" i="35"/>
  <c r="P15" i="35"/>
  <c r="P25" i="35"/>
  <c r="E46" i="5"/>
  <c r="D46" i="5"/>
  <c r="E8" i="45" s="1"/>
  <c r="C46" i="5"/>
  <c r="E7" i="45" s="1"/>
  <c r="E259" i="45" s="1"/>
  <c r="P26" i="35" l="1"/>
  <c r="G12" i="28" l="1"/>
  <c r="G13" i="28"/>
  <c r="G14" i="28"/>
  <c r="G15" i="28"/>
  <c r="M14" i="34"/>
  <c r="M15" i="34"/>
  <c r="M16" i="34"/>
  <c r="M17" i="34"/>
  <c r="M11" i="28" l="1"/>
  <c r="M12" i="28"/>
  <c r="M13" i="28"/>
  <c r="M14" i="28"/>
  <c r="G49" i="43" l="1"/>
  <c r="K29" i="27"/>
  <c r="E29" i="27"/>
  <c r="E23" i="45" l="1"/>
  <c r="E96" i="45" s="1"/>
  <c r="L27" i="34"/>
  <c r="K27" i="34"/>
  <c r="I27" i="34"/>
  <c r="H27" i="34"/>
  <c r="F27" i="34"/>
  <c r="E27" i="34"/>
  <c r="C27" i="34"/>
  <c r="B27" i="34"/>
  <c r="O26" i="34"/>
  <c r="M26" i="34"/>
  <c r="G26" i="34"/>
  <c r="D26" i="34"/>
  <c r="O25" i="34"/>
  <c r="M25" i="34"/>
  <c r="J25" i="34"/>
  <c r="G25" i="34"/>
  <c r="D25" i="34"/>
  <c r="O24" i="34"/>
  <c r="M24" i="34"/>
  <c r="J24" i="34"/>
  <c r="G24" i="34"/>
  <c r="D24" i="34"/>
  <c r="O23" i="34"/>
  <c r="M23" i="34"/>
  <c r="J23" i="34"/>
  <c r="G23" i="34"/>
  <c r="D23" i="34"/>
  <c r="O22" i="34"/>
  <c r="M22" i="34"/>
  <c r="J22" i="34"/>
  <c r="G22" i="34"/>
  <c r="D22" i="34"/>
  <c r="O21" i="34"/>
  <c r="M21" i="34"/>
  <c r="J21" i="34"/>
  <c r="G21" i="34"/>
  <c r="D21" i="34"/>
  <c r="O20" i="34"/>
  <c r="P20" i="34" s="1"/>
  <c r="M20" i="34"/>
  <c r="J20" i="34"/>
  <c r="G20" i="34"/>
  <c r="D20" i="34"/>
  <c r="O19" i="34"/>
  <c r="M19" i="34"/>
  <c r="J19" i="34"/>
  <c r="G19" i="34"/>
  <c r="D19" i="34"/>
  <c r="O18" i="34"/>
  <c r="M18" i="34"/>
  <c r="J18" i="34"/>
  <c r="G18" i="34"/>
  <c r="D18" i="34"/>
  <c r="O17" i="34"/>
  <c r="J17" i="34"/>
  <c r="G17" i="34"/>
  <c r="D17" i="34"/>
  <c r="O16" i="34"/>
  <c r="P16" i="34" s="1"/>
  <c r="J16" i="34"/>
  <c r="G16" i="34"/>
  <c r="D16" i="34"/>
  <c r="O15" i="34"/>
  <c r="J15" i="34"/>
  <c r="D15" i="34"/>
  <c r="O14" i="34"/>
  <c r="P14" i="34"/>
  <c r="J14" i="34"/>
  <c r="D14" i="34"/>
  <c r="O13" i="34"/>
  <c r="J13" i="34"/>
  <c r="D13" i="34"/>
  <c r="O12" i="34"/>
  <c r="J12" i="34"/>
  <c r="D12" i="34"/>
  <c r="O11" i="34"/>
  <c r="J11" i="34"/>
  <c r="D11" i="34"/>
  <c r="K25" i="36"/>
  <c r="L26" i="37"/>
  <c r="K26" i="37"/>
  <c r="I26" i="37"/>
  <c r="H26" i="37"/>
  <c r="F26" i="37"/>
  <c r="E26" i="37"/>
  <c r="C26" i="37"/>
  <c r="B26" i="37"/>
  <c r="L25" i="36"/>
  <c r="I25" i="36"/>
  <c r="H25" i="36"/>
  <c r="F25" i="36"/>
  <c r="E25" i="36"/>
  <c r="C25" i="36"/>
  <c r="B25" i="36"/>
  <c r="O11" i="41"/>
  <c r="O12" i="41"/>
  <c r="O13" i="41"/>
  <c r="O14" i="41"/>
  <c r="O15" i="41"/>
  <c r="O16" i="41"/>
  <c r="O17" i="41"/>
  <c r="O18" i="41"/>
  <c r="O19" i="41"/>
  <c r="O20" i="41"/>
  <c r="O21" i="41"/>
  <c r="O22" i="41"/>
  <c r="O23" i="41"/>
  <c r="O24" i="41"/>
  <c r="O25" i="41"/>
  <c r="O26" i="41"/>
  <c r="N12" i="41"/>
  <c r="N13" i="41"/>
  <c r="N14" i="41"/>
  <c r="N15" i="41"/>
  <c r="N16" i="41"/>
  <c r="N17" i="41"/>
  <c r="N18" i="41"/>
  <c r="N19" i="41"/>
  <c r="N20" i="41"/>
  <c r="N21" i="41"/>
  <c r="N22" i="41"/>
  <c r="N23" i="41"/>
  <c r="N24" i="41"/>
  <c r="N25" i="41"/>
  <c r="N26" i="41"/>
  <c r="N11" i="41"/>
  <c r="G26" i="37" l="1"/>
  <c r="M26" i="37"/>
  <c r="D25" i="36"/>
  <c r="P22" i="34"/>
  <c r="J26" i="37"/>
  <c r="P17" i="34"/>
  <c r="P24" i="34"/>
  <c r="J27" i="34"/>
  <c r="P26" i="34"/>
  <c r="M27" i="34"/>
  <c r="P21" i="34"/>
  <c r="P25" i="34"/>
  <c r="O27" i="34"/>
  <c r="P12" i="34"/>
  <c r="P23" i="34"/>
  <c r="G27" i="34"/>
  <c r="P11" i="34"/>
  <c r="P13" i="34"/>
  <c r="P19" i="34"/>
  <c r="P15" i="34"/>
  <c r="D27" i="34"/>
  <c r="N27" i="34"/>
  <c r="P18" i="34"/>
  <c r="G25" i="36"/>
  <c r="M25" i="36"/>
  <c r="D26" i="37"/>
  <c r="O26" i="37"/>
  <c r="N26" i="37"/>
  <c r="P26" i="37" s="1"/>
  <c r="O25" i="36"/>
  <c r="J25" i="36"/>
  <c r="N25" i="36"/>
  <c r="P27" i="34" l="1"/>
  <c r="P25" i="36"/>
  <c r="O8" i="28" l="1"/>
  <c r="O9" i="28"/>
  <c r="O10" i="28"/>
  <c r="O11" i="28"/>
  <c r="O12" i="28"/>
  <c r="O13" i="28"/>
  <c r="O14" i="28"/>
  <c r="O15" i="28"/>
  <c r="O16" i="28"/>
  <c r="O17" i="28"/>
  <c r="O18" i="28"/>
  <c r="O19" i="28"/>
  <c r="O20" i="28"/>
  <c r="O21" i="28"/>
  <c r="O22" i="28"/>
  <c r="O23" i="28"/>
  <c r="N9" i="28"/>
  <c r="N10" i="28"/>
  <c r="N11" i="28"/>
  <c r="N12" i="28"/>
  <c r="N13" i="28"/>
  <c r="N14" i="28"/>
  <c r="N15" i="28"/>
  <c r="N16" i="28"/>
  <c r="N17" i="28"/>
  <c r="N18" i="28"/>
  <c r="N19" i="28"/>
  <c r="N20" i="28"/>
  <c r="N21" i="28"/>
  <c r="N22" i="28"/>
  <c r="N23" i="28"/>
  <c r="N8" i="28"/>
  <c r="N12" i="25"/>
  <c r="L28" i="25"/>
  <c r="K28" i="25"/>
  <c r="I28" i="25"/>
  <c r="H28" i="25"/>
  <c r="F28" i="25"/>
  <c r="E28" i="25"/>
  <c r="C28" i="25"/>
  <c r="B28" i="25"/>
  <c r="O27" i="25"/>
  <c r="N27" i="25"/>
  <c r="M27" i="25"/>
  <c r="J27" i="25"/>
  <c r="G27" i="25"/>
  <c r="D27" i="25"/>
  <c r="O26" i="25"/>
  <c r="N26" i="25"/>
  <c r="M26" i="25"/>
  <c r="J26" i="25"/>
  <c r="G26" i="25"/>
  <c r="D26" i="25"/>
  <c r="O25" i="25"/>
  <c r="N25" i="25"/>
  <c r="M25" i="25"/>
  <c r="J25" i="25"/>
  <c r="G25" i="25"/>
  <c r="D25" i="25"/>
  <c r="O24" i="25"/>
  <c r="N24" i="25"/>
  <c r="M24" i="25"/>
  <c r="J24" i="25"/>
  <c r="G24" i="25"/>
  <c r="D24" i="25"/>
  <c r="O23" i="25"/>
  <c r="N23" i="25"/>
  <c r="M23" i="25"/>
  <c r="J23" i="25"/>
  <c r="G23" i="25"/>
  <c r="D23" i="25"/>
  <c r="O22" i="25"/>
  <c r="N22" i="25"/>
  <c r="M22" i="25"/>
  <c r="J22" i="25"/>
  <c r="G22" i="25"/>
  <c r="D22" i="25"/>
  <c r="O21" i="25"/>
  <c r="N21" i="25"/>
  <c r="M21" i="25"/>
  <c r="J21" i="25"/>
  <c r="G21" i="25"/>
  <c r="D21" i="25"/>
  <c r="O20" i="25"/>
  <c r="N20" i="25"/>
  <c r="M20" i="25"/>
  <c r="J20" i="25"/>
  <c r="G20" i="25"/>
  <c r="D20" i="25"/>
  <c r="O19" i="25"/>
  <c r="N19" i="25"/>
  <c r="M19" i="25"/>
  <c r="J19" i="25"/>
  <c r="G19" i="25"/>
  <c r="D19" i="25"/>
  <c r="O18" i="25"/>
  <c r="N18" i="25"/>
  <c r="M18" i="25"/>
  <c r="J18" i="25"/>
  <c r="G18" i="25"/>
  <c r="D18" i="25"/>
  <c r="O17" i="25"/>
  <c r="N17" i="25"/>
  <c r="M17" i="25"/>
  <c r="J17" i="25"/>
  <c r="G17" i="25"/>
  <c r="D17" i="25"/>
  <c r="O16" i="25"/>
  <c r="N16" i="25"/>
  <c r="M16" i="25"/>
  <c r="J16" i="25"/>
  <c r="G16" i="25"/>
  <c r="D16" i="25"/>
  <c r="O15" i="25"/>
  <c r="N15" i="25"/>
  <c r="J15" i="25"/>
  <c r="D15" i="25"/>
  <c r="O14" i="25"/>
  <c r="N14" i="25"/>
  <c r="J14" i="25"/>
  <c r="D14" i="25"/>
  <c r="O13" i="25"/>
  <c r="N13" i="25"/>
  <c r="J13" i="25"/>
  <c r="D13" i="25"/>
  <c r="O12" i="25"/>
  <c r="J12" i="25"/>
  <c r="D12" i="25"/>
  <c r="O24" i="28" l="1"/>
  <c r="E290" i="45" s="1"/>
  <c r="P13" i="25"/>
  <c r="M28" i="25"/>
  <c r="P17" i="25"/>
  <c r="P19" i="25"/>
  <c r="P21" i="25"/>
  <c r="P27" i="25"/>
  <c r="P18" i="25"/>
  <c r="P22" i="25"/>
  <c r="P24" i="25"/>
  <c r="P26" i="25"/>
  <c r="P15" i="25"/>
  <c r="J28" i="25"/>
  <c r="O28" i="25"/>
  <c r="N28" i="25"/>
  <c r="P16" i="25"/>
  <c r="P23" i="25"/>
  <c r="P25" i="25"/>
  <c r="P14" i="25"/>
  <c r="P20" i="25"/>
  <c r="G28" i="25"/>
  <c r="D28" i="25"/>
  <c r="P12" i="25"/>
  <c r="N25" i="24"/>
  <c r="E278" i="45" l="1"/>
  <c r="E151" i="45"/>
  <c r="E286" i="45" s="1"/>
  <c r="E26" i="45"/>
  <c r="E104" i="45" s="1"/>
  <c r="P28" i="25"/>
  <c r="E25" i="21" l="1"/>
  <c r="N25" i="21" l="1"/>
  <c r="E276" i="45" l="1"/>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6" i="5" l="1"/>
  <c r="E5" i="45" s="1"/>
  <c r="E292" i="45"/>
  <c r="E15" i="45"/>
  <c r="E263" i="45" s="1"/>
  <c r="E109" i="45" l="1"/>
  <c r="E6" i="45"/>
  <c r="E283" i="45" l="1"/>
  <c r="E16" i="45"/>
  <c r="E262" i="45"/>
  <c r="E264" i="45" s="1"/>
  <c r="E272" i="45" s="1"/>
  <c r="E29" i="45"/>
  <c r="M15" i="41"/>
  <c r="M16" i="41"/>
  <c r="M17" i="41"/>
  <c r="G16" i="41"/>
  <c r="G17" i="41"/>
  <c r="G18" i="41"/>
  <c r="K25" i="21"/>
  <c r="L27" i="41"/>
  <c r="K27" i="41"/>
  <c r="I27" i="41"/>
  <c r="H27" i="41"/>
  <c r="F27" i="41"/>
  <c r="E27" i="41"/>
  <c r="C27" i="41"/>
  <c r="B27" i="41"/>
  <c r="M26" i="41"/>
  <c r="G26" i="41"/>
  <c r="D26" i="41"/>
  <c r="M25" i="41"/>
  <c r="J25" i="41"/>
  <c r="G25" i="41"/>
  <c r="D25" i="41"/>
  <c r="M24" i="41"/>
  <c r="J24" i="41"/>
  <c r="G24" i="41"/>
  <c r="D24" i="41"/>
  <c r="M23" i="41"/>
  <c r="J23" i="41"/>
  <c r="G23" i="41"/>
  <c r="D23" i="41"/>
  <c r="P22" i="41"/>
  <c r="M22" i="41"/>
  <c r="J22" i="41"/>
  <c r="G22" i="41"/>
  <c r="D22" i="41"/>
  <c r="P21" i="41"/>
  <c r="M21" i="41"/>
  <c r="J21" i="41"/>
  <c r="G21" i="41"/>
  <c r="D21" i="41"/>
  <c r="P20" i="41"/>
  <c r="M20" i="41"/>
  <c r="J20" i="41"/>
  <c r="G20" i="41"/>
  <c r="D20" i="41"/>
  <c r="P19" i="41"/>
  <c r="M19" i="41"/>
  <c r="J19" i="41"/>
  <c r="G19" i="41"/>
  <c r="D19" i="41"/>
  <c r="M18" i="41"/>
  <c r="J18" i="41"/>
  <c r="D18" i="41"/>
  <c r="J17" i="41"/>
  <c r="D17" i="41"/>
  <c r="J16" i="41"/>
  <c r="D16" i="41"/>
  <c r="J15" i="41"/>
  <c r="D15" i="41"/>
  <c r="J14" i="41"/>
  <c r="D14" i="41"/>
  <c r="J13" i="41"/>
  <c r="D13" i="41"/>
  <c r="J12" i="41"/>
  <c r="D12" i="41"/>
  <c r="J11" i="41"/>
  <c r="D11" i="41"/>
  <c r="L24" i="29"/>
  <c r="K24" i="29"/>
  <c r="I24" i="29"/>
  <c r="H24" i="29"/>
  <c r="E24" i="29"/>
  <c r="C24" i="29"/>
  <c r="B24" i="29"/>
  <c r="O24" i="29"/>
  <c r="N24" i="29"/>
  <c r="L24" i="28"/>
  <c r="K24" i="28"/>
  <c r="I24" i="28"/>
  <c r="H24" i="28"/>
  <c r="F24" i="28"/>
  <c r="E24" i="28"/>
  <c r="C24" i="28"/>
  <c r="B24" i="28"/>
  <c r="P23" i="28"/>
  <c r="M23" i="28"/>
  <c r="G23" i="28"/>
  <c r="D23" i="28"/>
  <c r="P22" i="28"/>
  <c r="M22" i="28"/>
  <c r="J22" i="28"/>
  <c r="G22" i="28"/>
  <c r="D22" i="28"/>
  <c r="P21" i="28"/>
  <c r="M21" i="28"/>
  <c r="J21" i="28"/>
  <c r="G21" i="28"/>
  <c r="D21" i="28"/>
  <c r="P20" i="28"/>
  <c r="M20" i="28"/>
  <c r="J20" i="28"/>
  <c r="G20" i="28"/>
  <c r="D20" i="28"/>
  <c r="M19" i="28"/>
  <c r="J19" i="28"/>
  <c r="G19" i="28"/>
  <c r="D19" i="28"/>
  <c r="P18" i="28"/>
  <c r="M18" i="28"/>
  <c r="J18" i="28"/>
  <c r="G18" i="28"/>
  <c r="D18" i="28"/>
  <c r="P17" i="28"/>
  <c r="M17" i="28"/>
  <c r="J17" i="28"/>
  <c r="G17" i="28"/>
  <c r="D17" i="28"/>
  <c r="P16" i="28"/>
  <c r="M16" i="28"/>
  <c r="J16" i="28"/>
  <c r="G16" i="28"/>
  <c r="D16" i="28"/>
  <c r="P15" i="28"/>
  <c r="M15" i="28"/>
  <c r="J15" i="28"/>
  <c r="D15" i="28"/>
  <c r="J14" i="28"/>
  <c r="D14" i="28"/>
  <c r="J13" i="28"/>
  <c r="D13" i="28"/>
  <c r="J12" i="28"/>
  <c r="D12" i="28"/>
  <c r="J11" i="28"/>
  <c r="D11" i="28"/>
  <c r="J10" i="28"/>
  <c r="D10" i="28"/>
  <c r="J9" i="28"/>
  <c r="D9" i="28"/>
  <c r="J8" i="28"/>
  <c r="D8" i="28"/>
  <c r="L25" i="24"/>
  <c r="K25" i="24"/>
  <c r="I25" i="24"/>
  <c r="H25" i="24"/>
  <c r="F25" i="24"/>
  <c r="E25" i="24"/>
  <c r="C25" i="24"/>
  <c r="B25" i="24"/>
  <c r="L25" i="21"/>
  <c r="H25" i="21"/>
  <c r="F25" i="21"/>
  <c r="C25" i="21"/>
  <c r="B25" i="21"/>
  <c r="L25" i="17"/>
  <c r="K25" i="17"/>
  <c r="I25" i="17"/>
  <c r="H25" i="17"/>
  <c r="F25" i="17"/>
  <c r="E25" i="17"/>
  <c r="C25" i="17"/>
  <c r="B25" i="17"/>
  <c r="E10" i="45"/>
  <c r="E22" i="45" s="1"/>
  <c r="E24" i="45" l="1"/>
  <c r="E98" i="45" s="1"/>
  <c r="E329" i="45"/>
  <c r="E11" i="45"/>
  <c r="E100" i="45"/>
  <c r="D27" i="41"/>
  <c r="G27" i="41"/>
  <c r="P18" i="41"/>
  <c r="P12" i="41"/>
  <c r="P17" i="41"/>
  <c r="J27" i="41"/>
  <c r="M27" i="41"/>
  <c r="P24" i="41"/>
  <c r="P23" i="41"/>
  <c r="P14" i="41"/>
  <c r="D24" i="29"/>
  <c r="J24" i="29"/>
  <c r="M24" i="29"/>
  <c r="P24" i="29"/>
  <c r="G24" i="29"/>
  <c r="M24" i="28"/>
  <c r="J24" i="28"/>
  <c r="G24" i="28"/>
  <c r="D24" i="28"/>
  <c r="P12" i="28"/>
  <c r="P13" i="28"/>
  <c r="P14" i="28"/>
  <c r="P19" i="28"/>
  <c r="P9" i="28"/>
  <c r="P8" i="28"/>
  <c r="N24" i="28"/>
  <c r="P11" i="28"/>
  <c r="P10" i="28"/>
  <c r="J25" i="21"/>
  <c r="D25" i="21"/>
  <c r="G25" i="21"/>
  <c r="D49" i="43"/>
  <c r="D25" i="17"/>
  <c r="G25" i="17"/>
  <c r="P25" i="41"/>
  <c r="P26" i="41"/>
  <c r="P15" i="41"/>
  <c r="P11" i="41"/>
  <c r="P13" i="41"/>
  <c r="N27" i="41"/>
  <c r="P16" i="41"/>
  <c r="M25" i="24"/>
  <c r="J25" i="24"/>
  <c r="G25" i="24"/>
  <c r="D25" i="24"/>
  <c r="M25" i="17"/>
  <c r="O25" i="17"/>
  <c r="E277" i="45" s="1"/>
  <c r="J25" i="17"/>
  <c r="M25" i="21"/>
  <c r="O27" i="41"/>
  <c r="O25" i="24"/>
  <c r="E279" i="45" s="1"/>
  <c r="O25" i="21"/>
  <c r="N25" i="17"/>
  <c r="H46" i="43"/>
  <c r="H45" i="43"/>
  <c r="I46" i="43"/>
  <c r="I45" i="43"/>
  <c r="G44" i="43"/>
  <c r="E12" i="45" l="1"/>
  <c r="E271" i="45" s="1"/>
  <c r="E258" i="45"/>
  <c r="E260" i="45" s="1"/>
  <c r="E95" i="45"/>
  <c r="E97" i="45" s="1"/>
  <c r="F105" i="45"/>
  <c r="F27" i="45"/>
  <c r="F104" i="45"/>
  <c r="F26" i="45"/>
  <c r="E280" i="45"/>
  <c r="P25" i="21"/>
  <c r="P24" i="28"/>
  <c r="P25" i="17"/>
  <c r="P27" i="41"/>
  <c r="P25" i="24"/>
  <c r="E273" i="45"/>
  <c r="J45" i="43"/>
  <c r="J46" i="43"/>
  <c r="G10" i="6"/>
  <c r="G32" i="6"/>
  <c r="G38" i="6"/>
  <c r="L29" i="27" l="1"/>
  <c r="I29" i="27"/>
  <c r="H29" i="27"/>
  <c r="F29" i="27"/>
  <c r="C29" i="27"/>
  <c r="E30" i="45" l="1"/>
  <c r="E101" i="45" s="1"/>
  <c r="E107" i="45" s="1"/>
  <c r="E282" i="45" s="1"/>
  <c r="E284" i="45" s="1"/>
  <c r="N29" i="27"/>
  <c r="O29" i="27"/>
  <c r="D29" i="27"/>
  <c r="M29" i="27"/>
  <c r="J29" i="27"/>
  <c r="G29" i="27"/>
  <c r="E31" i="45" l="1"/>
  <c r="E102" i="45" s="1"/>
  <c r="P29" i="27"/>
  <c r="H26" i="43" l="1"/>
  <c r="H27" i="43"/>
  <c r="H28" i="43"/>
  <c r="H29" i="43"/>
  <c r="H30" i="43"/>
  <c r="H31" i="43"/>
  <c r="H32" i="43"/>
  <c r="H33" i="43"/>
  <c r="H34" i="43"/>
  <c r="H35" i="43"/>
  <c r="H36" i="43"/>
  <c r="H37" i="43"/>
  <c r="H38" i="43"/>
  <c r="H39" i="43"/>
  <c r="H40" i="43"/>
  <c r="H41" i="43"/>
  <c r="H42" i="43"/>
  <c r="H43" i="43"/>
  <c r="H44"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J41" i="43" s="1"/>
  <c r="I42" i="43"/>
  <c r="J42" i="43" s="1"/>
  <c r="I43" i="43"/>
  <c r="J43" i="43" s="1"/>
  <c r="I44" i="43"/>
  <c r="J44" i="43" s="1"/>
  <c r="I12" i="43"/>
  <c r="G21" i="6" l="1"/>
  <c r="G22" i="6"/>
  <c r="G23" i="6"/>
  <c r="G24" i="6"/>
  <c r="G25" i="6"/>
  <c r="G26" i="6"/>
  <c r="G27" i="6"/>
  <c r="G28" i="6"/>
  <c r="G29" i="6"/>
  <c r="G30" i="6"/>
  <c r="G31" i="6"/>
  <c r="G33" i="6"/>
  <c r="G34" i="6"/>
  <c r="G35" i="6"/>
  <c r="G36" i="6"/>
  <c r="G37" i="6"/>
  <c r="G43" i="43" l="1"/>
  <c r="G42" i="43" l="1"/>
  <c r="G41" i="43"/>
  <c r="G40" i="43"/>
  <c r="G39" i="43"/>
  <c r="G38" i="43"/>
  <c r="G37" i="43"/>
  <c r="G36" i="43"/>
  <c r="G35" i="43"/>
  <c r="G34" i="43"/>
  <c r="G33" i="43"/>
  <c r="D33" i="43"/>
  <c r="G32" i="43"/>
  <c r="D32" i="43"/>
  <c r="G31" i="43"/>
  <c r="D31" i="43"/>
  <c r="G30" i="43"/>
  <c r="D30" i="43"/>
  <c r="G29" i="43"/>
  <c r="D29" i="43"/>
  <c r="J29" i="43" l="1"/>
  <c r="J33" i="43"/>
  <c r="J37" i="43"/>
  <c r="J30" i="43"/>
  <c r="J31" i="43"/>
  <c r="J36" i="43"/>
  <c r="J40" i="43"/>
  <c r="J35" i="43"/>
  <c r="J39" i="43"/>
  <c r="J32" i="43"/>
  <c r="J34" i="43"/>
  <c r="J38" i="43"/>
  <c r="G28" i="43"/>
  <c r="D28" i="43"/>
  <c r="G27" i="43"/>
  <c r="D27" i="43"/>
  <c r="G26" i="43"/>
  <c r="D26" i="43"/>
  <c r="H25" i="43"/>
  <c r="G25" i="43"/>
  <c r="D25" i="43"/>
  <c r="H24" i="43"/>
  <c r="G24" i="43"/>
  <c r="D24" i="43"/>
  <c r="H23" i="43"/>
  <c r="G23" i="43"/>
  <c r="D23" i="43"/>
  <c r="H22" i="43"/>
  <c r="G22" i="43"/>
  <c r="D22" i="43"/>
  <c r="H21" i="43"/>
  <c r="G21" i="43"/>
  <c r="D21" i="43"/>
  <c r="H20" i="43"/>
  <c r="G20" i="43"/>
  <c r="D20" i="43"/>
  <c r="H19" i="43"/>
  <c r="G19" i="43"/>
  <c r="D19" i="43"/>
  <c r="H18" i="43"/>
  <c r="G18" i="43"/>
  <c r="D18" i="43"/>
  <c r="H17" i="43"/>
  <c r="G17" i="43"/>
  <c r="D17" i="43"/>
  <c r="H16" i="43"/>
  <c r="G16" i="43"/>
  <c r="D16" i="43"/>
  <c r="H15" i="43"/>
  <c r="G15" i="43"/>
  <c r="D15" i="43"/>
  <c r="H14" i="43"/>
  <c r="G14" i="43"/>
  <c r="D14" i="43"/>
  <c r="H13" i="43"/>
  <c r="G13" i="43"/>
  <c r="D13" i="43"/>
  <c r="H12" i="43"/>
  <c r="G12" i="43"/>
  <c r="D12" i="43"/>
  <c r="I11" i="43"/>
  <c r="I49" i="43" s="1"/>
  <c r="E18" i="45" s="1"/>
  <c r="H11" i="43"/>
  <c r="G11" i="43"/>
  <c r="D11" i="43"/>
  <c r="E266" i="45" l="1"/>
  <c r="E330" i="45"/>
  <c r="H49" i="43"/>
  <c r="E274" i="45" s="1"/>
  <c r="J11" i="43"/>
  <c r="J12" i="43"/>
  <c r="J16" i="43"/>
  <c r="J19" i="43"/>
  <c r="J20" i="43"/>
  <c r="J24" i="43"/>
  <c r="J14" i="43"/>
  <c r="J18" i="43"/>
  <c r="J21" i="43"/>
  <c r="J23" i="43"/>
  <c r="J25" i="43"/>
  <c r="J27" i="43"/>
  <c r="J28" i="43"/>
  <c r="J13" i="43"/>
  <c r="J15" i="43"/>
  <c r="J17" i="43"/>
  <c r="J22" i="43"/>
  <c r="J26" i="43"/>
  <c r="G20" i="6"/>
  <c r="G19" i="6"/>
  <c r="G18" i="6"/>
  <c r="G17" i="6"/>
  <c r="G16" i="6"/>
  <c r="G15" i="6"/>
  <c r="G14" i="6"/>
  <c r="G13" i="6"/>
  <c r="G12" i="6"/>
  <c r="G11" i="6"/>
  <c r="G9" i="6"/>
  <c r="G8" i="6"/>
  <c r="G7" i="6"/>
  <c r="E331" i="45" l="1"/>
  <c r="F329" i="45" s="1"/>
  <c r="E19" i="45"/>
  <c r="E267" i="45" s="1"/>
  <c r="E268" i="45" s="1"/>
  <c r="E270" i="45" s="1"/>
  <c r="G45" i="6"/>
  <c r="E4" i="45" s="1"/>
  <c r="J49" i="43"/>
  <c r="E20" i="45" l="1"/>
  <c r="F330" i="45"/>
  <c r="B26" i="4"/>
  <c r="B25" i="4"/>
  <c r="B24" i="4"/>
  <c r="B23" i="4"/>
  <c r="B22" i="4"/>
  <c r="B21" i="4"/>
  <c r="B19" i="4"/>
  <c r="B18" i="4"/>
  <c r="B16" i="4"/>
  <c r="B14" i="4"/>
  <c r="B13" i="4"/>
  <c r="B9" i="4"/>
  <c r="B5" i="4"/>
</calcChain>
</file>

<file path=xl/sharedStrings.xml><?xml version="1.0" encoding="utf-8"?>
<sst xmlns="http://schemas.openxmlformats.org/spreadsheetml/2006/main" count="709" uniqueCount="291">
  <si>
    <t>MIL on w/ no DTCs</t>
  </si>
  <si>
    <t>Total OBD Tested</t>
  </si>
  <si>
    <t xml:space="preserve">51.366 (a)(2)(v) Initial Failing Emissions Tests Receiving a Waiver by model year and vehicle type </t>
  </si>
  <si>
    <t>No Known Outcome</t>
  </si>
  <si>
    <t>Vehicles Tested</t>
  </si>
  <si>
    <t>TOTAL</t>
  </si>
  <si>
    <t>MODEL
YEAR</t>
  </si>
  <si>
    <t>Failed</t>
  </si>
  <si>
    <t>Tested</t>
  </si>
  <si>
    <t>Fail Rate</t>
  </si>
  <si>
    <t>LDGV</t>
  </si>
  <si>
    <t>Passed</t>
  </si>
  <si>
    <t>Pass Rate</t>
  </si>
  <si>
    <t>51.366 (a)(1) The number of vehicles tested by model year and vehicle type</t>
  </si>
  <si>
    <t>DIESEL</t>
  </si>
  <si>
    <t xml:space="preserve">Commonwealth of Massachusetts </t>
  </si>
  <si>
    <t>Executive Office of Environmental Affairs</t>
  </si>
  <si>
    <t>Department of Environmental Protection</t>
  </si>
  <si>
    <t>Massachusetts Enhanced Inspection and Maintenance Program</t>
  </si>
  <si>
    <t/>
  </si>
  <si>
    <t>51.366 (a)(2)(vi) Vehicles with no known final outcome (regardless of reason)</t>
  </si>
  <si>
    <t xml:space="preserve"> </t>
  </si>
  <si>
    <t xml:space="preserve">51.366 (a)(2)(iii) OBD 1st Retests Passing by model year and vehicle type </t>
  </si>
  <si>
    <t>51.366 (a)(1) The number of total emissions tests (initial and retest) performed by model year and vehicle type</t>
  </si>
  <si>
    <t>Vehicles Not Ready</t>
  </si>
  <si>
    <t>Table of Contents</t>
  </si>
  <si>
    <t>Number of Emissions Tests</t>
  </si>
  <si>
    <t>Waivers and No Known Outcome</t>
  </si>
  <si>
    <t>LDDV</t>
  </si>
  <si>
    <t>MDGV</t>
  </si>
  <si>
    <t>MDDV</t>
  </si>
  <si>
    <t>GASOLINE</t>
  </si>
  <si>
    <t>Vehicles Turned Away</t>
  </si>
  <si>
    <t xml:space="preserve">51.366 (a)(2)(v) Initial Failing Emissions Tests Receiving a Hardship Extension by model year and vehicle type </t>
  </si>
  <si>
    <t>HDDV</t>
  </si>
  <si>
    <t>Waivers Issued</t>
  </si>
  <si>
    <t xml:space="preserve">51.366 (a)(2)(i) Initial Diesel Tests Failing by Model Year </t>
  </si>
  <si>
    <t>Initial OBD Tests</t>
  </si>
  <si>
    <t>Initial Opacity Tests</t>
  </si>
  <si>
    <t>First OBD Retests</t>
  </si>
  <si>
    <t>Second and Subsequent OBD Retests</t>
  </si>
  <si>
    <t>51.366 (a)(1) The number of total emissions tests (initial and retest) performed by model year and vehicle type.</t>
  </si>
  <si>
    <t>Description</t>
  </si>
  <si>
    <t>Medium-duty non-diesel fueled vehicles &gt;8,500 and &lt;= 14,000 lbs. GVWR</t>
  </si>
  <si>
    <t>Medium-duty diesel fueled vehicles &gt;8,500 and &lt;= 14,000 lbs. GVWR</t>
  </si>
  <si>
    <t>Heavy-duty diesel vehicles &gt;14,000 lbs. GVWR</t>
  </si>
  <si>
    <t>Class</t>
  </si>
  <si>
    <t>Alternative OBD Tests</t>
  </si>
  <si>
    <t>Total MIL Results</t>
  </si>
  <si>
    <t>Total OBD Retested</t>
  </si>
  <si>
    <t>MIL off w/ no DTCs</t>
  </si>
  <si>
    <t>Attachment B: Detailed Emissions Test Data</t>
  </si>
  <si>
    <t>MIL off w/ DTCs</t>
  </si>
  <si>
    <t>MIL on w/ DTCs</t>
  </si>
  <si>
    <t>Rate of Occurrence</t>
  </si>
  <si>
    <t>Model Years</t>
  </si>
  <si>
    <t>Nox After-treament</t>
  </si>
  <si>
    <t>NMHC Cat</t>
  </si>
  <si>
    <t>Exh. Gas Sensor</t>
  </si>
  <si>
    <t>PM Filter</t>
  </si>
  <si>
    <t>2010 - 2012</t>
  </si>
  <si>
    <t>Sprinter 2500/3500</t>
  </si>
  <si>
    <t>Dodge/Ram Cummins</t>
  </si>
  <si>
    <t>Fiat 3L V6 Diesels *</t>
  </si>
  <si>
    <t>* used in Ram 1500 pickups and Jeep Grand Cherokee</t>
  </si>
  <si>
    <t>Make/Model</t>
  </si>
  <si>
    <t>OBD Details</t>
  </si>
  <si>
    <t xml:space="preserve">51.366 (a)(2)(i) Initial OBD Tests Failing by model year and vehicle type </t>
  </si>
  <si>
    <t xml:space="preserve">51.366 (a)(2)(ii) OBD 1st Retests Failing by model year and vehicle type </t>
  </si>
  <si>
    <t xml:space="preserve">51.366 (a)(2)(iv) OBD 2nd and Subsequent Retests Passing by model year and vehicle type </t>
  </si>
  <si>
    <t xml:space="preserve">51.366 (a)(2)(xi) Passing OBD Tests by model year and vehicle type </t>
  </si>
  <si>
    <t xml:space="preserve">51.366 (a)(2)(xii) Failing OBD Tests by model year and vehicle type </t>
  </si>
  <si>
    <t xml:space="preserve">51.366 (a)(2)(xix) OBD tests where the MIL is commanded on and no codes (DTCs) are stored by model year and vehicle type </t>
  </si>
  <si>
    <t xml:space="preserve">51.366 (a)(2)(xx) OBD tests where the MIL is NOT commanded on but codes (DTCs) are stored by model year and vehicle type </t>
  </si>
  <si>
    <t xml:space="preserve">51.366 (a)(2)(xxii) OBD tests where the MIL is not commanded on and no codes (DTCs) are stored by model year and vehicle type </t>
  </si>
  <si>
    <t>51.366 (a)(2)(xxiii) Readiness status indicates that the evaluation is not complete for any module supported by on-board diagnostic systems. Fail OBD test for Not Ready condition.</t>
  </si>
  <si>
    <t>Any vehicle receiving an OBD retest that failed the initial OBD test is counted as a OBD 1st retest. Vehicles that are "Not Ready" for their retest but would otherwise pass OBD (i.e. MIL commanded off) are turned away from testing and don't count as receiving a retest.</t>
  </si>
  <si>
    <t>All OBD tests where the OBD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t>
  </si>
  <si>
    <t>51.366 (a)(2)(xxi) OBD tests where the MIL is commanded and codes (DTCs) are stored by model year and vehicle type.</t>
  </si>
  <si>
    <t>51.366 (a)(2)(xxiii) Readiness status indicates that the evaluation is not complete for any module supported by on-board diagnostic systems. Turned away from OBD retest for Not Ready.</t>
  </si>
  <si>
    <t>All OBD tests where the MIL was commanded on and there were diagnostic trouble codes (DTCs) present. The rate of occurrence is calculated as a percentage of total OBD tests performed with MIL results.</t>
  </si>
  <si>
    <t>All OBD tests where the MIL was NOT commanded on and there were no diagnostic trouble codes (DTCs) present. The rate of occurrence is calculated as a percentage of total OBD tests performed.</t>
  </si>
  <si>
    <t>51.366 (a)(2)(xxiii) Readiness status indicates that the evaluation is not complete for any module supported by on-board diagnostic systems.
 - Fail initial OBD test for Not Ready condition</t>
  </si>
  <si>
    <t>Initial OBD Tested</t>
  </si>
  <si>
    <t>51.366 (a)(2)(xxiii) Readiness status indicates that the evaluation is not complete for any module supported by on-board diagnostic systems.
 - Turned away from OBD Retest for Not Ready</t>
  </si>
  <si>
    <t>Exempt Monitor</t>
  </si>
  <si>
    <t>Light-duty non-diesel fueled vehicles &lt;= 8,500 lbs. GVWR</t>
  </si>
  <si>
    <t>Light-duty diesel fueled vehicles &lt;= 8,500 lbs. GVWR</t>
  </si>
  <si>
    <t xml:space="preserve">A vehicle will fail the OBD test for any of the following reasons: 1) OBD system tampering, 2) Diagnostic link connector missing, damaged, or obstructed, 3) failure to communicate with the test equipment, 4) MIL commanded on, 5) more than 1 monitor NOT READY </t>
  </si>
  <si>
    <t>All passing OBD tests, regardless of whether the test is an initial test, 1st retest, or subsequent retest.  Does not include Not Ready turnaways.</t>
  </si>
  <si>
    <t>All failing OBD tests, regardless of whether the test is an initial test, 1st retest, or subsequent retest.  Does not include Not Ready turnaways.</t>
  </si>
  <si>
    <t xml:space="preserve">All tests where the OBD MIL was not commanded on and there were diagnostic trouble codes (DTCs) present. The workstation software is designed to collect DTCs whether the MIL is commanded on or off.  If the MIL is not comanded on, the DTCs are considered "pending." </t>
  </si>
  <si>
    <t xml:space="preserve">The following diesel vehicles were allowed a readiness exemption to ignore the particular monitors listed below when determining the overall readiness result.  These vehicles were allowed one additional monitor to be Not Ready and still pass.  </t>
  </si>
  <si>
    <t>2013 - 2019</t>
  </si>
  <si>
    <t>2014 - 2019</t>
  </si>
  <si>
    <t xml:space="preserve">Attachment B: Detailed 2019 Emissions Test Data </t>
  </si>
  <si>
    <t>2019 Massachusetts I&amp;M Program Test Data</t>
  </si>
  <si>
    <t>Model Year</t>
  </si>
  <si>
    <t>Any vehicle receiving a subsequent OBD retest after they failed their second or later OBD test in 2019 is counted as a 2nd and subsequent OBD retest. Vehicles that are "Not Ready" for their retest but would otherwise pass OBD (i.e. MIL commanded off) are turned away from testing and don't count as receiving a retest.</t>
  </si>
  <si>
    <t>Additional data and calculations for EPA Report text</t>
  </si>
  <si>
    <t>Million</t>
  </si>
  <si>
    <t>Total emissions initial tests and retests</t>
  </si>
  <si>
    <t>Date</t>
  </si>
  <si>
    <t>Active</t>
  </si>
  <si>
    <t>Number</t>
  </si>
  <si>
    <t>Percent In Compliance</t>
  </si>
  <si>
    <t>Total unique vehicles (VINs) emission tested</t>
  </si>
  <si>
    <t>Registrations</t>
  </si>
  <si>
    <t>Non Compliant</t>
  </si>
  <si>
    <t>% of registered vehicles</t>
  </si>
  <si>
    <t>Total unique non-diesel vehicles tested</t>
  </si>
  <si>
    <t>Total unique diesel vehicles tested</t>
  </si>
  <si>
    <t>Total non-diesel initial OBD tests</t>
  </si>
  <si>
    <t>Total non-diesel initial OBD tests failures</t>
  </si>
  <si>
    <t>% of total non-diesel initial OBD tests</t>
  </si>
  <si>
    <t>Total diesel initial OBD tests</t>
  </si>
  <si>
    <t>Total diesel initial OBD tests failures</t>
  </si>
  <si>
    <t>% of total diesel initial OBD tests</t>
  </si>
  <si>
    <t>Total initial opacity tests</t>
  </si>
  <si>
    <t>avg</t>
  </si>
  <si>
    <t>Total initial opacity failures</t>
  </si>
  <si>
    <t xml:space="preserve">% of total initial opacity tests </t>
  </si>
  <si>
    <t>Total non-diesel vehicles tested</t>
  </si>
  <si>
    <t>Total non-diesel with no known outcome as of 3/31/2019</t>
  </si>
  <si>
    <t>% of total non-diesel tested</t>
  </si>
  <si>
    <t>Total waivers</t>
  </si>
  <si>
    <t>Total economic hardship extensions</t>
  </si>
  <si>
    <t>Parking lot audits conducted</t>
  </si>
  <si>
    <t>Vehicles surveyed</t>
  </si>
  <si>
    <t>Total diesel with no known outcome as of 3/31/2019</t>
  </si>
  <si>
    <t>Vehicles with valid inspection stickers</t>
  </si>
  <si>
    <t>% of total diesel tested</t>
  </si>
  <si>
    <t>Compliance rate</t>
  </si>
  <si>
    <t>RMV station audits</t>
  </si>
  <si>
    <t>RMV station hearings</t>
  </si>
  <si>
    <t>RMV station adverse actions</t>
  </si>
  <si>
    <t>Licensed inspectors performing at least 1 test during the year</t>
  </si>
  <si>
    <t>RMV inspector hearings</t>
  </si>
  <si>
    <t>RMV inspector adverse actions</t>
  </si>
  <si>
    <t>AG/DEP enforcement cases</t>
  </si>
  <si>
    <t>AG/DEP enforcement against inspectors</t>
  </si>
  <si>
    <t>AG/DEP enforcement against stations</t>
  </si>
  <si>
    <t>AG/DEP total assessed penalties</t>
  </si>
  <si>
    <t>PUBLIC Inspection stations testing whole year (&gt;=1 inspection per month)</t>
  </si>
  <si>
    <t>FLEET Inspection stations testing whole year (&gt;=1 inspection per month)</t>
  </si>
  <si>
    <t>TOTAL Inspection stations testing whole year (&gt;=1 inspection per month)</t>
  </si>
  <si>
    <t>PUBLIC Inspection stations testing part year</t>
  </si>
  <si>
    <t>FLEET Inspection stations testing part year</t>
  </si>
  <si>
    <t>TOTAL Inspection stations testing part year</t>
  </si>
  <si>
    <t>Workstations testing whole year (&gt;=1 inspection per month)</t>
  </si>
  <si>
    <t>Workstations testing part year</t>
  </si>
  <si>
    <t>Total workstations testing during the year</t>
  </si>
  <si>
    <t>Workstations testing in December</t>
  </si>
  <si>
    <t xml:space="preserve">TOTAL Inspection stations testing ALL year </t>
  </si>
  <si>
    <t xml:space="preserve">TOTAL Inspection stations testing Part of Year </t>
  </si>
  <si>
    <t xml:space="preserve">TOTAL Inspection stations testing during year </t>
  </si>
  <si>
    <t>TOTAL Inspection stations testing in December</t>
  </si>
  <si>
    <t xml:space="preserve">PUBLIC Inspection stations testing ALL year </t>
  </si>
  <si>
    <t xml:space="preserve">PUBLIC Inspection stations testing Part of Year </t>
  </si>
  <si>
    <t xml:space="preserve">PUBLIC Inspection stations testing during year </t>
  </si>
  <si>
    <t>PUBLIC Inspection stations testing in December</t>
  </si>
  <si>
    <t xml:space="preserve">TOTAL FLEET Inspection stations testing ALL year </t>
  </si>
  <si>
    <t xml:space="preserve">TOTAL FLEET Inspection stations testing Part of Year </t>
  </si>
  <si>
    <t xml:space="preserve">TOTAL FLEET Inspection stations testing during year </t>
  </si>
  <si>
    <t>TOTAL FLEET Inspection stations testing in December</t>
  </si>
  <si>
    <t>Inspectors that inspected at least 1 vehicle during year</t>
  </si>
  <si>
    <t>Inspectors that performed at least 1 emissions test during year</t>
  </si>
  <si>
    <t>Avg. # of vehicles registered during year</t>
  </si>
  <si>
    <t>Unique vehicles tested during year (safety or safety + emissions)</t>
  </si>
  <si>
    <t>% compliance</t>
  </si>
  <si>
    <t>non-diesel vehicles that failed their initial OBD test</t>
  </si>
  <si>
    <t>% of failures</t>
  </si>
  <si>
    <t>% of total tested</t>
  </si>
  <si>
    <t>of initial failures</t>
  </si>
  <si>
    <t>Above # if expired and cancelled registrations counted</t>
  </si>
  <si>
    <t>% of vehicles tested</t>
  </si>
  <si>
    <t>2018 Parking Lot Audits</t>
  </si>
  <si>
    <t xml:space="preserve">Motorist Time Extension </t>
  </si>
  <si>
    <t>vehicles five model years old or newer</t>
  </si>
  <si>
    <t>vehicles over five but not exceeding 10 model years old</t>
  </si>
  <si>
    <t>vehicles over 10 model years old.</t>
  </si>
  <si>
    <t>economic hardship extensions issued</t>
  </si>
  <si>
    <t>Waivers</t>
  </si>
  <si>
    <t>waivers issued</t>
  </si>
  <si>
    <t>Audits</t>
  </si>
  <si>
    <t>overt station visits/audits</t>
  </si>
  <si>
    <t>flagged for review</t>
  </si>
  <si>
    <t>potential violations</t>
  </si>
  <si>
    <t>total inspections mined</t>
  </si>
  <si>
    <t>Vin Mismatch</t>
  </si>
  <si>
    <t>Parameter Mismatch</t>
  </si>
  <si>
    <t>potential violations refered to RMV</t>
  </si>
  <si>
    <t>inspector errors</t>
  </si>
  <si>
    <t>fraudulent tests</t>
  </si>
  <si>
    <t>wrong license class</t>
  </si>
  <si>
    <t>Test Interrupts</t>
  </si>
  <si>
    <t>Covert audits</t>
  </si>
  <si>
    <t>Total</t>
  </si>
  <si>
    <r>
      <t xml:space="preserve">Number of </t>
    </r>
    <r>
      <rPr>
        <b/>
        <sz val="10"/>
        <rFont val="Calibri"/>
        <family val="2"/>
      </rPr>
      <t>Vehicle</t>
    </r>
    <r>
      <rPr>
        <sz val="10"/>
        <rFont val="Calibri"/>
        <family val="2"/>
      </rPr>
      <t xml:space="preserve"> Audits Per Station</t>
    </r>
  </si>
  <si>
    <t>Count of Stations</t>
  </si>
  <si>
    <t>Total Number of Stations Audited</t>
  </si>
  <si>
    <r>
      <t xml:space="preserve">Number of </t>
    </r>
    <r>
      <rPr>
        <b/>
        <sz val="10"/>
        <rFont val="Calibri"/>
        <family val="2"/>
      </rPr>
      <t>Visual</t>
    </r>
    <r>
      <rPr>
        <sz val="10"/>
        <rFont val="Calibri"/>
        <family val="2"/>
      </rPr>
      <t xml:space="preserve"> Audits Per Station</t>
    </r>
  </si>
  <si>
    <t>Comm_Protocol_Definition</t>
  </si>
  <si>
    <t>CAN 11</t>
  </si>
  <si>
    <t>ISO</t>
  </si>
  <si>
    <t>4 auditors total</t>
  </si>
  <si>
    <t>Audited Stations</t>
  </si>
  <si>
    <t># Of Audits</t>
  </si>
  <si>
    <t>Stations NOT Receiving Covert Audits</t>
  </si>
  <si>
    <t># of Stations</t>
  </si>
  <si>
    <t>Fleet stations</t>
  </si>
  <si>
    <t>Public stations</t>
  </si>
  <si>
    <t>All stations</t>
  </si>
  <si>
    <t>5.3.2</t>
  </si>
  <si>
    <t>number of false passes</t>
  </si>
  <si>
    <t>Station and Inspector Enforcement</t>
  </si>
  <si>
    <t>RMV station license suspensions or revocations</t>
  </si>
  <si>
    <t>RMV inspector license suspensions or revocations</t>
  </si>
  <si>
    <t>5.4.3</t>
  </si>
  <si>
    <t>Station Compliance Documents - Stickers</t>
  </si>
  <si>
    <t>Stickers Printed</t>
  </si>
  <si>
    <t>Stickers issued to inspection stations</t>
  </si>
  <si>
    <t>Stickers placed on vehicles</t>
  </si>
  <si>
    <t>Stickers picked up by RMV</t>
  </si>
  <si>
    <t>Remaining stickers</t>
  </si>
  <si>
    <t>Stolen</t>
  </si>
  <si>
    <t>Remaining unaccounted for</t>
  </si>
  <si>
    <t>Emissions Tests and the Massachusetts Fleet</t>
  </si>
  <si>
    <t>Total unique non-diesel initial OBD tests failures</t>
  </si>
  <si>
    <t>Initial Tests Failure Rates</t>
  </si>
  <si>
    <t>Opacity Diesel</t>
  </si>
  <si>
    <t>OBD Non-Diesel</t>
  </si>
  <si>
    <t>OBD Diesel</t>
  </si>
  <si>
    <t>All Initial OBD tests</t>
  </si>
  <si>
    <t>All Initial Emission tests</t>
  </si>
  <si>
    <t>% of retested vehicles that pass the retest</t>
  </si>
  <si>
    <t>passed 1st retest</t>
  </si>
  <si>
    <t>1st retested</t>
  </si>
  <si>
    <t>passed subsequent</t>
  </si>
  <si>
    <t>subsequent retested</t>
  </si>
  <si>
    <t>Initial OBD test failures with no known outcome</t>
  </si>
  <si>
    <t>Vehicles that failed initial OBD test</t>
  </si>
  <si>
    <t>% no known outcome</t>
  </si>
  <si>
    <t># of Alternative OBD tests</t>
  </si>
  <si>
    <t>Total OBD tests, initial and retest</t>
  </si>
  <si>
    <t>Initial OBD tests - Failure Rate by model year</t>
  </si>
  <si>
    <t>briefing table</t>
  </si>
  <si>
    <t>types of initial emissions tests</t>
  </si>
  <si>
    <t>OBD</t>
  </si>
  <si>
    <t>opacity</t>
  </si>
  <si>
    <t>Total registered vehicles in 2019 from RMV</t>
  </si>
  <si>
    <t xml:space="preserve">This is a count of unique vehicle VINs receiving an emissions test in 2019. </t>
  </si>
  <si>
    <t>Initially Failed</t>
  </si>
  <si>
    <t>Motorists can receive a hardship extension if they cannot pass the OBD test and are not eligible for a waiver. To be eligible for a hardship extension in 2019,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missions test. The hardship extension rate is calculated as a percentage of unique vehicles that failed their initial OBD test in 2019.</t>
  </si>
  <si>
    <t xml:space="preserve">51.366 (a)(2)(i) Initial Diesel Opacity Tests Failing by Model Year </t>
  </si>
  <si>
    <t>The SAE J-1667 snap acceleration diesel opacity test is performed on diesel fueled vehicles with model years &gt;=1984 and &gt;10,000 lbs. GVWR that are not eligible for OBD testing. The pass/fail cutpoints are 20%, 30% or 40% opacity depending on the model year and type of vehicle.</t>
  </si>
  <si>
    <r>
      <t>Motorists can receive an emissions waiver for their vehicle if they cannot pass the OBD retest following repairs. To be eligible for a waiver in 2019, a motorist must have spent a minimum of</t>
    </r>
    <r>
      <rPr>
        <sz val="11"/>
        <color indexed="10"/>
        <rFont val="Arial"/>
        <family val="2"/>
      </rPr>
      <t xml:space="preserve"> </t>
    </r>
    <r>
      <rPr>
        <sz val="11"/>
        <rFont val="Arial"/>
        <family val="2"/>
      </rPr>
      <t>$720 to $920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2019.</t>
    </r>
  </si>
  <si>
    <t>For OBD testing, vehicles are considered "Not Ready" when 2 or more supported monitors are "Not Ready". For initial tests, vehicles that are Not Ready fail the OBD test. For retests, vehicles with the MIL off that are Not Ready are turned away from testing and are not counted here (see next tab.) The rate of occurrence is calculated as a percentage of total initial OBD tests performed.</t>
  </si>
  <si>
    <r>
      <t xml:space="preserve">For OBD testing, vehicles are turned away during a retest if the MIL is off and the vehicle is Not Ready. Vehicles are consider Not Ready when 1) two or more supported monitors are "Not Ready" or 2) if the catalyst monitor is Not Ready </t>
    </r>
    <r>
      <rPr>
        <u/>
        <sz val="12"/>
        <rFont val="Arial"/>
        <family val="2"/>
      </rPr>
      <t>and</t>
    </r>
    <r>
      <rPr>
        <sz val="12"/>
        <rFont val="Arial"/>
        <family val="2"/>
      </rPr>
      <t xml:space="preserve"> the vehicle failed its previous test with the MIL-on and a catalyst related code (P0420 - P0439.)   The rate of occurrence is calculated as a percentage of total OBD retests performed.</t>
    </r>
  </si>
  <si>
    <t>2019 Alternative OBD tests</t>
  </si>
  <si>
    <t>Extensions Issued</t>
  </si>
  <si>
    <t xml:space="preserve">Total Number of 2019 Audits </t>
  </si>
  <si>
    <t>6 vehicles total</t>
  </si>
  <si>
    <t>2019 Covert Vehicle Audits</t>
  </si>
  <si>
    <t>2019 Covert Visual Audits</t>
  </si>
  <si>
    <t>2019 RMV Registration Reviews</t>
  </si>
  <si>
    <t>10/15​/2019</t>
  </si>
  <si>
    <t>Unavailable</t>
  </si>
  <si>
    <t>Unavailable*</t>
  </si>
  <si>
    <t>* report not yet available in the ATLAS system</t>
  </si>
  <si>
    <t>In 2019, state and local police issued 51,799 inspection sticker motor-vehicle violations.</t>
  </si>
  <si>
    <t>Mass Mobile station + inspector</t>
  </si>
  <si>
    <t>Mass Mobile</t>
  </si>
  <si>
    <t>Inspectors trained and licensed on last day of year (from John M)</t>
  </si>
  <si>
    <t>Test selection changes</t>
  </si>
  <si>
    <t>Month</t>
  </si>
  <si>
    <t>tampered vehicles flagged</t>
  </si>
  <si>
    <t>5.3.3</t>
  </si>
  <si>
    <t>5.3.4</t>
  </si>
  <si>
    <t>AG/DEP penalties stayed</t>
  </si>
  <si>
    <t>Total diesel + non-diesel with no known outcome</t>
  </si>
  <si>
    <t xml:space="preserve">Vehicles with no known outcome are vehicles that failed the OBD test and show no record of passing the retest. The following formula was used for this analysis: 
No Known Outcome = Initial OBD Fail - First Retest Pass - Second and Subsequent Retest Pass - Waivers - Hardship Extensions.  
</t>
  </si>
  <si>
    <t>Notes:</t>
  </si>
  <si>
    <t xml:space="preserve">All Model Year 2005 vehicles became exempt from emission testing on 1/1/20 and are therefore considered to have a known outcome.  </t>
  </si>
  <si>
    <t xml:space="preserve">Vehicles that failed in 2019 from January through August, and passed a retest in 2019 were considered to have a known outcome.   </t>
  </si>
  <si>
    <t xml:space="preserve">Vehicles that failed in 2019 from September through December and passed within 4 months of the failure were considered to have a known outcome. </t>
  </si>
  <si>
    <t>Total non-diesel with no known outcome</t>
  </si>
  <si>
    <t xml:space="preserve">Total diesel with no known outcome </t>
  </si>
  <si>
    <t>MY2020 Initial OBD tests</t>
  </si>
  <si>
    <t>station, inspector still pending</t>
  </si>
  <si>
    <t>Tampered vehicles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</si>
</sst>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s>
  <fonts count="61">
    <font>
      <sz val="10"/>
      <name val="Arial"/>
    </font>
    <font>
      <sz val="10"/>
      <name val="Arial"/>
      <family val="2"/>
    </font>
    <font>
      <b/>
      <sz val="10"/>
      <name val="Arial"/>
      <family val="2"/>
    </font>
    <font>
      <b/>
      <sz val="14"/>
      <name val="Arial"/>
      <family val="2"/>
    </font>
    <font>
      <sz val="10"/>
      <name val="Arial"/>
      <family val="2"/>
    </font>
    <font>
      <sz val="10"/>
      <color indexed="8"/>
      <name val="Arial"/>
      <family val="2"/>
    </font>
    <font>
      <sz val="12"/>
      <name val="Arial"/>
      <family val="2"/>
    </font>
    <font>
      <sz val="11"/>
      <name val="Arial"/>
      <family val="2"/>
    </font>
    <font>
      <b/>
      <sz val="20"/>
      <name val="Arial"/>
      <family val="2"/>
    </font>
    <font>
      <u/>
      <sz val="10"/>
      <color indexed="12"/>
      <name val="Arial"/>
      <family val="2"/>
    </font>
    <font>
      <b/>
      <i/>
      <sz val="10"/>
      <name val="Arial"/>
      <family val="2"/>
    </font>
    <font>
      <sz val="10"/>
      <color indexed="8"/>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8"/>
      <name val="Times New Roman"/>
      <family val="1"/>
    </font>
    <font>
      <sz val="12"/>
      <name val="Arial"/>
      <family val="2"/>
    </font>
    <font>
      <b/>
      <sz val="11"/>
      <name val="Arial"/>
      <family val="2"/>
    </font>
    <font>
      <sz val="8"/>
      <name val="Arial"/>
      <family val="2"/>
    </font>
    <font>
      <b/>
      <u/>
      <sz val="11"/>
      <name val="Arial"/>
      <family val="2"/>
    </font>
    <font>
      <sz val="10"/>
      <color indexed="8"/>
      <name val="Arial"/>
      <family val="2"/>
    </font>
    <font>
      <sz val="10"/>
      <name val="Arial"/>
      <family val="2"/>
    </font>
    <font>
      <sz val="10"/>
      <color indexed="8"/>
      <name val="Times New Roman"/>
      <family val="1"/>
    </font>
    <font>
      <sz val="10"/>
      <color indexed="8"/>
      <name val="Arial"/>
      <family val="2"/>
    </font>
    <font>
      <sz val="11"/>
      <color theme="1"/>
      <name val="Times New Roman"/>
      <family val="2"/>
    </font>
    <font>
      <sz val="10"/>
      <color indexed="8"/>
      <name val="Times New Roman"/>
      <family val="1"/>
    </font>
    <font>
      <sz val="10"/>
      <color indexed="8"/>
      <name val="Arial"/>
      <family val="2"/>
    </font>
    <font>
      <sz val="10"/>
      <color rgb="FFFF0000"/>
      <name val="Arial"/>
      <family val="2"/>
    </font>
    <font>
      <sz val="10"/>
      <color indexed="8"/>
      <name val="Times New Roman"/>
      <family val="1"/>
    </font>
    <font>
      <sz val="10"/>
      <color indexed="8"/>
      <name val="Arial"/>
      <family val="2"/>
    </font>
    <font>
      <sz val="10"/>
      <color indexed="8"/>
      <name val="Times New Roman"/>
      <family val="1"/>
    </font>
    <font>
      <sz val="10"/>
      <color indexed="8"/>
      <name val="Arial"/>
      <family val="2"/>
    </font>
    <font>
      <sz val="10"/>
      <color indexed="8"/>
      <name val="Arial"/>
      <family val="2"/>
    </font>
    <font>
      <sz val="10"/>
      <color indexed="8"/>
      <name val="Times New Roman"/>
      <family val="1"/>
    </font>
    <font>
      <sz val="10"/>
      <color indexed="8"/>
      <name val="Arial"/>
      <family val="2"/>
    </font>
    <font>
      <sz val="10"/>
      <color indexed="8"/>
      <name val="Times New Roman"/>
      <family val="1"/>
    </font>
    <font>
      <sz val="10"/>
      <name val="Arial"/>
      <family val="2"/>
    </font>
    <font>
      <b/>
      <sz val="18"/>
      <name val="Arial"/>
      <family val="2"/>
    </font>
    <font>
      <b/>
      <sz val="9"/>
      <name val="Arial"/>
      <family val="2"/>
    </font>
    <font>
      <sz val="11"/>
      <color rgb="FF000000"/>
      <name val="Calibri"/>
      <family val="2"/>
    </font>
    <font>
      <sz val="10"/>
      <name val="Times New Roman"/>
      <family val="1"/>
    </font>
    <font>
      <sz val="11"/>
      <name val="Calibri"/>
      <family val="2"/>
    </font>
    <font>
      <sz val="11"/>
      <color indexed="8"/>
      <name val="Calibri"/>
      <family val="2"/>
    </font>
    <font>
      <sz val="11"/>
      <color indexed="8"/>
      <name val="Calibri"/>
      <family val="2"/>
    </font>
    <font>
      <sz val="10"/>
      <name val="Calibri"/>
      <family val="2"/>
    </font>
    <font>
      <b/>
      <sz val="10"/>
      <name val="Calibri"/>
      <family val="2"/>
    </font>
    <font>
      <sz val="10"/>
      <color rgb="FF000000"/>
      <name val="Calibri"/>
      <family val="2"/>
    </font>
    <font>
      <sz val="12"/>
      <name val="Calibri"/>
      <family val="2"/>
    </font>
    <font>
      <b/>
      <sz val="11"/>
      <color theme="1"/>
      <name val="Times New Roman"/>
      <family val="1"/>
    </font>
    <font>
      <u/>
      <sz val="12"/>
      <name val="Arial"/>
      <family val="2"/>
    </font>
    <font>
      <b/>
      <sz val="12"/>
      <name val="Times New Roman"/>
      <family val="1"/>
    </font>
    <font>
      <b/>
      <sz val="11"/>
      <name val="Times New Roman"/>
      <family val="1"/>
    </font>
    <font>
      <sz val="10"/>
      <color theme="1"/>
      <name val="Arial"/>
      <family val="2"/>
    </font>
    <font>
      <sz val="10"/>
      <color indexed="8"/>
      <name val="Arial"/>
    </font>
  </fonts>
  <fills count="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theme="5" tint="0.39997558519241921"/>
        <bgColor indexed="64"/>
      </patternFill>
    </fill>
    <fill>
      <patternFill patternType="solid">
        <fgColor rgb="FF92D050"/>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top style="thick">
        <color rgb="FF008000"/>
      </top>
      <bottom/>
      <diagonal/>
    </border>
    <border>
      <left/>
      <right/>
      <top/>
      <bottom style="thick">
        <color rgb="FF008000"/>
      </bottom>
      <diagonal/>
    </border>
    <border>
      <left/>
      <right/>
      <top/>
      <bottom style="medium">
        <color rgb="FF008000"/>
      </bottom>
      <diagonal/>
    </border>
    <border>
      <left/>
      <right style="thin">
        <color indexed="22"/>
      </right>
      <top style="thin">
        <color indexed="22"/>
      </top>
      <bottom style="thin">
        <color indexed="22"/>
      </bottom>
      <diagonal/>
    </border>
    <border>
      <left/>
      <right/>
      <top style="thick">
        <color rgb="FF008000"/>
      </top>
      <bottom style="medium">
        <color rgb="FF008000"/>
      </bottom>
      <diagonal/>
    </border>
    <border>
      <left/>
      <right/>
      <top/>
      <bottom style="mediumDashed">
        <color rgb="FF8DB3E2"/>
      </bottom>
      <diagonal/>
    </border>
    <border>
      <left/>
      <right/>
      <top style="medium">
        <color rgb="FF008000"/>
      </top>
      <bottom/>
      <diagonal/>
    </border>
    <border>
      <left style="thin">
        <color indexed="8"/>
      </left>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style="thin">
        <color indexed="22"/>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48">
    <xf numFmtId="0" fontId="0" fillId="0" borderId="0"/>
    <xf numFmtId="43"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31" fillId="0" borderId="0"/>
    <xf numFmtId="0" fontId="31" fillId="0" borderId="0"/>
    <xf numFmtId="0" fontId="28" fillId="0" borderId="0"/>
    <xf numFmtId="0" fontId="31" fillId="0" borderId="0"/>
    <xf numFmtId="0" fontId="5" fillId="0" borderId="0"/>
    <xf numFmtId="0" fontId="5" fillId="0" borderId="0"/>
    <xf numFmtId="0" fontId="5" fillId="0" borderId="0"/>
    <xf numFmtId="0" fontId="5" fillId="0" borderId="0"/>
    <xf numFmtId="0" fontId="27" fillId="0" borderId="0"/>
    <xf numFmtId="0" fontId="30" fillId="0" borderId="0"/>
    <xf numFmtId="0" fontId="30" fillId="0" borderId="0"/>
    <xf numFmtId="0" fontId="5"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5" fillId="0" borderId="0"/>
    <xf numFmtId="0" fontId="1"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6" fillId="0" borderId="0"/>
    <xf numFmtId="0" fontId="38" fillId="0" borderId="0"/>
    <xf numFmtId="0" fontId="39" fillId="0" borderId="0"/>
    <xf numFmtId="0" fontId="39" fillId="0" borderId="0"/>
    <xf numFmtId="0" fontId="39" fillId="0" borderId="0"/>
    <xf numFmtId="0" fontId="41" fillId="0" borderId="0"/>
    <xf numFmtId="0" fontId="41" fillId="0" borderId="0"/>
    <xf numFmtId="44" fontId="43" fillId="0" borderId="0" applyFont="0" applyFill="0" applyBorder="0" applyAlignment="0" applyProtection="0"/>
    <xf numFmtId="0" fontId="5" fillId="0" borderId="0"/>
    <xf numFmtId="0" fontId="5" fillId="0" borderId="0"/>
    <xf numFmtId="0" fontId="41" fillId="0" borderId="0"/>
    <xf numFmtId="0" fontId="5" fillId="0" borderId="0"/>
    <xf numFmtId="0" fontId="5" fillId="0" borderId="0"/>
    <xf numFmtId="0" fontId="60" fillId="0" borderId="0"/>
  </cellStyleXfs>
  <cellXfs count="474">
    <xf numFmtId="0" fontId="0" fillId="0" borderId="0" xfId="0"/>
    <xf numFmtId="0" fontId="7" fillId="0" borderId="0" xfId="0" applyFont="1"/>
    <xf numFmtId="0" fontId="0" fillId="0" borderId="0" xfId="0" applyFill="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applyAlignment="1"/>
    <xf numFmtId="0" fontId="18" fillId="0" borderId="0" xfId="0" applyFont="1" applyAlignment="1">
      <alignment horizontal="left" indent="8"/>
    </xf>
    <xf numFmtId="0" fontId="7" fillId="0" borderId="0" xfId="0" applyFont="1" applyAlignment="1">
      <alignment wrapText="1"/>
    </xf>
    <xf numFmtId="0" fontId="19" fillId="0" borderId="0" xfId="0" applyFont="1"/>
    <xf numFmtId="0" fontId="3" fillId="0" borderId="0" xfId="25" applyFont="1" applyFill="1"/>
    <xf numFmtId="0" fontId="3" fillId="0" borderId="0" xfId="0" applyFont="1" applyFill="1"/>
    <xf numFmtId="0" fontId="7" fillId="0" borderId="0" xfId="0" applyFont="1" applyFill="1"/>
    <xf numFmtId="164" fontId="4" fillId="0" borderId="5" xfId="27" applyNumberFormat="1" applyFont="1" applyFill="1" applyBorder="1" applyAlignment="1">
      <alignment horizontal="center"/>
    </xf>
    <xf numFmtId="0" fontId="2" fillId="0" borderId="6" xfId="0" applyFont="1" applyFill="1" applyBorder="1" applyAlignment="1">
      <alignment horizontal="center"/>
    </xf>
    <xf numFmtId="0" fontId="20" fillId="0" borderId="0" xfId="0" applyFont="1" applyFill="1"/>
    <xf numFmtId="0" fontId="4" fillId="0" borderId="0" xfId="0" applyFont="1" applyFill="1"/>
    <xf numFmtId="0" fontId="11" fillId="0" borderId="7" xfId="11" applyFont="1" applyFill="1" applyBorder="1" applyAlignment="1">
      <alignment horizontal="center" wrapText="1"/>
    </xf>
    <xf numFmtId="0" fontId="19" fillId="0" borderId="0" xfId="0" applyFont="1" applyFill="1"/>
    <xf numFmtId="164" fontId="4" fillId="0" borderId="8" xfId="27" applyNumberFormat="1" applyFont="1" applyFill="1" applyBorder="1" applyAlignment="1">
      <alignment horizontal="center"/>
    </xf>
    <xf numFmtId="164" fontId="4" fillId="0" borderId="9" xfId="27" applyNumberFormat="1" applyFont="1" applyFill="1" applyBorder="1" applyAlignment="1">
      <alignment horizontal="center"/>
    </xf>
    <xf numFmtId="164" fontId="2" fillId="0" borderId="10" xfId="27" applyNumberFormat="1" applyFont="1" applyFill="1" applyBorder="1" applyAlignment="1">
      <alignment horizontal="center"/>
    </xf>
    <xf numFmtId="3" fontId="0" fillId="0" borderId="0" xfId="0" applyNumberFormat="1" applyFill="1"/>
    <xf numFmtId="0" fontId="7" fillId="0" borderId="0" xfId="0" applyFont="1" applyFill="1" applyAlignment="1">
      <alignment wrapText="1"/>
    </xf>
    <xf numFmtId="0" fontId="6" fillId="0" borderId="0" xfId="0" applyFont="1" applyFill="1" applyAlignment="1">
      <alignment horizontal="left" wrapText="1"/>
    </xf>
    <xf numFmtId="0" fontId="2" fillId="0" borderId="19" xfId="0" applyFont="1" applyFill="1" applyBorder="1" applyAlignment="1">
      <alignment horizontal="center" wrapText="1"/>
    </xf>
    <xf numFmtId="0" fontId="2" fillId="0" borderId="11" xfId="0" applyFont="1" applyFill="1" applyBorder="1" applyAlignment="1">
      <alignment horizontal="center" wrapText="1"/>
    </xf>
    <xf numFmtId="0" fontId="2" fillId="0" borderId="20" xfId="0" applyFont="1" applyFill="1" applyBorder="1" applyAlignment="1">
      <alignment horizontal="center" wrapText="1"/>
    </xf>
    <xf numFmtId="0" fontId="6" fillId="0" borderId="0" xfId="0" applyFont="1" applyFill="1"/>
    <xf numFmtId="0" fontId="7" fillId="0" borderId="0" xfId="0" applyFont="1" applyFill="1" applyAlignment="1">
      <alignment horizontal="left" wrapText="1"/>
    </xf>
    <xf numFmtId="3" fontId="2" fillId="0" borderId="27" xfId="1" applyNumberFormat="1" applyFont="1" applyFill="1" applyBorder="1" applyAlignment="1">
      <alignment horizontal="center"/>
    </xf>
    <xf numFmtId="0" fontId="10" fillId="0" borderId="0" xfId="0" applyFont="1" applyFill="1"/>
    <xf numFmtId="3" fontId="2" fillId="0" borderId="14" xfId="1" applyNumberFormat="1" applyFont="1" applyFill="1" applyBorder="1" applyAlignment="1">
      <alignment horizontal="center"/>
    </xf>
    <xf numFmtId="0" fontId="4" fillId="0" borderId="0" xfId="0" applyFont="1" applyAlignment="1">
      <alignment wrapText="1"/>
    </xf>
    <xf numFmtId="0" fontId="4" fillId="0" borderId="0" xfId="0" applyFont="1"/>
    <xf numFmtId="0" fontId="4" fillId="0" borderId="0" xfId="0" applyFont="1" applyAlignment="1">
      <alignment horizontal="right"/>
    </xf>
    <xf numFmtId="0" fontId="11" fillId="0" borderId="0" xfId="11" applyFont="1" applyFill="1" applyBorder="1" applyAlignment="1">
      <alignment horizontal="right" wrapText="1"/>
    </xf>
    <xf numFmtId="0" fontId="4" fillId="0" borderId="0" xfId="0" applyFont="1" applyFill="1" applyAlignment="1">
      <alignment wrapText="1"/>
    </xf>
    <xf numFmtId="0" fontId="4" fillId="0" borderId="0" xfId="25" applyFont="1" applyFill="1" applyBorder="1"/>
    <xf numFmtId="0" fontId="24" fillId="0" borderId="0" xfId="25" applyFont="1" applyFill="1"/>
    <xf numFmtId="0" fontId="0" fillId="0" borderId="0" xfId="0" applyAlignment="1">
      <alignment wrapText="1"/>
    </xf>
    <xf numFmtId="0" fontId="9" fillId="0" borderId="0" xfId="3" applyAlignment="1" applyProtection="1">
      <alignment wrapText="1"/>
    </xf>
    <xf numFmtId="0" fontId="0" fillId="0" borderId="0" xfId="0"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25" applyFont="1" applyFill="1" applyAlignment="1">
      <alignment wrapText="1"/>
    </xf>
    <xf numFmtId="0" fontId="6" fillId="0" borderId="0" xfId="0" applyFont="1" applyFill="1" applyAlignment="1">
      <alignment vertical="top" wrapText="1"/>
    </xf>
    <xf numFmtId="0" fontId="6" fillId="0" borderId="0" xfId="0" applyFont="1" applyFill="1" applyAlignment="1">
      <alignment wrapText="1"/>
    </xf>
    <xf numFmtId="0" fontId="23" fillId="0" borderId="0" xfId="0" applyFont="1"/>
    <xf numFmtId="0" fontId="8" fillId="0" borderId="0" xfId="25" applyFont="1" applyFill="1"/>
    <xf numFmtId="3" fontId="4" fillId="0" borderId="23" xfId="1" applyNumberFormat="1" applyFont="1" applyFill="1" applyBorder="1" applyAlignment="1">
      <alignment horizontal="center" wrapText="1"/>
    </xf>
    <xf numFmtId="3" fontId="4" fillId="0" borderId="18" xfId="1" applyNumberFormat="1" applyFont="1" applyFill="1" applyBorder="1" applyAlignment="1">
      <alignment horizontal="center" wrapText="1"/>
    </xf>
    <xf numFmtId="0" fontId="2" fillId="0" borderId="27" xfId="0" applyFont="1" applyFill="1" applyBorder="1" applyAlignment="1">
      <alignment horizontal="center" wrapText="1"/>
    </xf>
    <xf numFmtId="0" fontId="2" fillId="0" borderId="14" xfId="0" applyFont="1" applyFill="1" applyBorder="1" applyAlignment="1">
      <alignment horizontal="center" wrapText="1"/>
    </xf>
    <xf numFmtId="0" fontId="2" fillId="0" borderId="10" xfId="0" applyFont="1" applyFill="1" applyBorder="1" applyAlignment="1">
      <alignment horizontal="center" wrapText="1"/>
    </xf>
    <xf numFmtId="0" fontId="2" fillId="0" borderId="22" xfId="0" applyFont="1" applyFill="1" applyBorder="1" applyAlignment="1">
      <alignment horizontal="center" wrapText="1"/>
    </xf>
    <xf numFmtId="0" fontId="2" fillId="0" borderId="21" xfId="0" applyFont="1" applyFill="1" applyBorder="1" applyAlignment="1">
      <alignment horizontal="center" wrapText="1"/>
    </xf>
    <xf numFmtId="0" fontId="2" fillId="0" borderId="9" xfId="0" applyFont="1" applyFill="1" applyBorder="1" applyAlignment="1">
      <alignment horizontal="center" wrapText="1"/>
    </xf>
    <xf numFmtId="0" fontId="4" fillId="0" borderId="0" xfId="0" applyFont="1" applyFill="1" applyAlignment="1">
      <alignment horizontal="left"/>
    </xf>
    <xf numFmtId="0" fontId="4" fillId="0" borderId="0" xfId="0" applyFont="1" applyFill="1" applyBorder="1"/>
    <xf numFmtId="0" fontId="22" fillId="0" borderId="0" xfId="19" applyFont="1" applyFill="1" applyBorder="1" applyAlignment="1">
      <alignment horizontal="center"/>
    </xf>
    <xf numFmtId="0" fontId="22" fillId="0" borderId="0" xfId="19" applyFont="1" applyFill="1" applyBorder="1" applyAlignment="1">
      <alignment horizontal="right" wrapText="1"/>
    </xf>
    <xf numFmtId="0" fontId="5" fillId="0" borderId="0" xfId="19" applyFill="1" applyBorder="1"/>
    <xf numFmtId="0" fontId="22" fillId="0" borderId="0" xfId="8" applyFont="1" applyFill="1" applyBorder="1" applyAlignment="1">
      <alignment horizontal="center"/>
    </xf>
    <xf numFmtId="0" fontId="22" fillId="0" borderId="0" xfId="8" applyFont="1" applyFill="1" applyBorder="1" applyAlignment="1">
      <alignment horizontal="right" wrapText="1"/>
    </xf>
    <xf numFmtId="0" fontId="19" fillId="0" borderId="0" xfId="0" quotePrefix="1" applyFont="1"/>
    <xf numFmtId="3" fontId="4" fillId="0" borderId="22" xfId="1" applyNumberFormat="1" applyFont="1" applyFill="1" applyBorder="1" applyAlignment="1">
      <alignment horizontal="center" wrapText="1"/>
    </xf>
    <xf numFmtId="0" fontId="2" fillId="0" borderId="0" xfId="26" applyFont="1" applyFill="1"/>
    <xf numFmtId="3" fontId="4" fillId="0" borderId="0" xfId="1" applyNumberFormat="1" applyFont="1" applyFill="1" applyBorder="1" applyAlignment="1">
      <alignment horizontal="center"/>
    </xf>
    <xf numFmtId="0" fontId="0" fillId="0" borderId="0" xfId="0" applyFill="1" applyBorder="1"/>
    <xf numFmtId="0" fontId="4" fillId="0" borderId="0" xfId="25" applyFont="1" applyFill="1" applyAlignment="1">
      <alignment horizontal="center" wrapText="1"/>
    </xf>
    <xf numFmtId="0" fontId="26" fillId="0" borderId="0" xfId="0" applyFont="1"/>
    <xf numFmtId="0" fontId="9" fillId="0" borderId="0" xfId="3" applyFont="1" applyAlignment="1" applyProtection="1"/>
    <xf numFmtId="164" fontId="4" fillId="0" borderId="0" xfId="27" applyNumberFormat="1" applyFont="1" applyFill="1" applyBorder="1" applyAlignment="1">
      <alignment horizontal="center"/>
    </xf>
    <xf numFmtId="0" fontId="4" fillId="0" borderId="0" xfId="0" applyFont="1" applyFill="1" applyBorder="1" applyAlignment="1">
      <alignment horizontal="right"/>
    </xf>
    <xf numFmtId="3" fontId="4" fillId="0" borderId="3" xfId="1" applyNumberFormat="1" applyFont="1" applyFill="1" applyBorder="1" applyAlignment="1">
      <alignment horizontal="center" wrapText="1"/>
    </xf>
    <xf numFmtId="3" fontId="4" fillId="0" borderId="24" xfId="1" applyNumberFormat="1" applyFont="1" applyFill="1" applyBorder="1" applyAlignment="1">
      <alignment horizontal="center" wrapText="1"/>
    </xf>
    <xf numFmtId="3" fontId="4" fillId="0" borderId="21" xfId="1" applyNumberFormat="1" applyFont="1" applyFill="1" applyBorder="1" applyAlignment="1">
      <alignment horizontal="center" wrapText="1"/>
    </xf>
    <xf numFmtId="0" fontId="2" fillId="0" borderId="15" xfId="0" applyFont="1" applyFill="1" applyBorder="1" applyAlignment="1">
      <alignment horizontal="center" wrapText="1"/>
    </xf>
    <xf numFmtId="0" fontId="2" fillId="0" borderId="17" xfId="0" applyFont="1" applyFill="1" applyBorder="1" applyAlignment="1">
      <alignment horizontal="center" wrapText="1"/>
    </xf>
    <xf numFmtId="0" fontId="20" fillId="0" borderId="0" xfId="0" applyFont="1" applyFill="1" applyBorder="1"/>
    <xf numFmtId="0" fontId="4" fillId="0" borderId="0" xfId="25" applyFont="1" applyFill="1"/>
    <xf numFmtId="0" fontId="2" fillId="0" borderId="0" xfId="25" applyFont="1" applyFill="1"/>
    <xf numFmtId="0" fontId="20" fillId="0" borderId="0" xfId="25" applyFont="1" applyFill="1"/>
    <xf numFmtId="3" fontId="11" fillId="0" borderId="3" xfId="10" applyNumberFormat="1" applyFont="1" applyFill="1" applyBorder="1" applyAlignment="1">
      <alignment horizontal="center" wrapText="1"/>
    </xf>
    <xf numFmtId="3" fontId="2" fillId="0" borderId="14" xfId="25" applyNumberFormat="1" applyFont="1" applyFill="1" applyBorder="1" applyAlignment="1">
      <alignment horizontal="center"/>
    </xf>
    <xf numFmtId="3" fontId="2" fillId="0" borderId="0" xfId="25" applyNumberFormat="1"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wrapText="1"/>
    </xf>
    <xf numFmtId="3" fontId="4" fillId="0" borderId="0" xfId="0" applyNumberFormat="1" applyFont="1" applyFill="1"/>
    <xf numFmtId="3" fontId="11" fillId="0" borderId="24" xfId="10" applyNumberFormat="1" applyFont="1" applyFill="1" applyBorder="1" applyAlignment="1">
      <alignment horizontal="center" wrapText="1"/>
    </xf>
    <xf numFmtId="0" fontId="2" fillId="0" borderId="12" xfId="0" applyFont="1" applyFill="1" applyBorder="1" applyAlignment="1">
      <alignment horizontal="center"/>
    </xf>
    <xf numFmtId="0" fontId="22" fillId="0" borderId="0" xfId="15" applyFont="1" applyFill="1" applyBorder="1" applyAlignment="1">
      <alignment horizontal="right" wrapText="1"/>
    </xf>
    <xf numFmtId="0" fontId="4" fillId="0" borderId="0" xfId="0" applyFont="1" applyAlignment="1">
      <alignment horizontal="center"/>
    </xf>
    <xf numFmtId="0" fontId="3" fillId="0" borderId="0" xfId="0" applyFont="1" applyAlignment="1">
      <alignment horizontal="left"/>
    </xf>
    <xf numFmtId="0" fontId="9" fillId="0" borderId="0" xfId="3" applyFill="1" applyAlignment="1" applyProtection="1">
      <alignment wrapText="1"/>
    </xf>
    <xf numFmtId="0" fontId="4" fillId="0" borderId="0" xfId="0" applyFont="1" applyFill="1" applyAlignment="1">
      <alignment horizontal="center" wrapText="1"/>
    </xf>
    <xf numFmtId="0" fontId="2" fillId="0" borderId="16" xfId="0" applyFont="1" applyFill="1" applyBorder="1" applyAlignment="1">
      <alignment horizontal="center" wrapText="1"/>
    </xf>
    <xf numFmtId="10" fontId="2" fillId="0" borderId="10" xfId="27" applyNumberFormat="1" applyFont="1" applyFill="1" applyBorder="1" applyAlignment="1">
      <alignment horizontal="center"/>
    </xf>
    <xf numFmtId="3" fontId="2" fillId="0" borderId="27" xfId="25" applyNumberFormat="1" applyFont="1" applyFill="1" applyBorder="1" applyAlignment="1">
      <alignment horizontal="center"/>
    </xf>
    <xf numFmtId="0" fontId="7" fillId="0" borderId="0" xfId="0" applyFont="1" applyFill="1" applyBorder="1" applyAlignment="1">
      <alignment wrapText="1"/>
    </xf>
    <xf numFmtId="0" fontId="1" fillId="0" borderId="0" xfId="25" applyFont="1" applyFill="1"/>
    <xf numFmtId="0" fontId="1" fillId="0" borderId="0" xfId="0" applyFont="1" applyFill="1" applyBorder="1"/>
    <xf numFmtId="0" fontId="1" fillId="0" borderId="0" xfId="0" applyFont="1" applyFill="1"/>
    <xf numFmtId="0" fontId="2" fillId="0" borderId="13" xfId="0" applyFont="1" applyFill="1" applyBorder="1" applyAlignment="1">
      <alignment horizontal="center" wrapText="1"/>
    </xf>
    <xf numFmtId="0" fontId="1" fillId="0" borderId="0" xfId="0" applyFont="1"/>
    <xf numFmtId="0" fontId="2" fillId="0" borderId="6" xfId="25" applyFont="1" applyFill="1" applyBorder="1" applyAlignment="1">
      <alignment horizontal="center"/>
    </xf>
    <xf numFmtId="3" fontId="0" fillId="0" borderId="0" xfId="0" applyNumberFormat="1" applyFill="1" applyBorder="1"/>
    <xf numFmtId="164" fontId="1" fillId="0" borderId="5" xfId="27" applyNumberFormat="1" applyFont="1" applyFill="1" applyBorder="1" applyAlignment="1">
      <alignment horizontal="center"/>
    </xf>
    <xf numFmtId="164" fontId="1" fillId="0" borderId="8" xfId="27" applyNumberFormat="1" applyFont="1" applyFill="1" applyBorder="1" applyAlignment="1">
      <alignment horizontal="center"/>
    </xf>
    <xf numFmtId="0" fontId="1" fillId="0" borderId="0" xfId="0" applyFont="1" applyFill="1" applyAlignment="1">
      <alignment wrapText="1"/>
    </xf>
    <xf numFmtId="164" fontId="0" fillId="0" borderId="0" xfId="0" applyNumberFormat="1" applyFill="1" applyBorder="1"/>
    <xf numFmtId="0" fontId="5" fillId="0" borderId="2" xfId="12" applyFont="1" applyFill="1" applyBorder="1" applyAlignment="1">
      <alignment horizontal="center" wrapText="1"/>
    </xf>
    <xf numFmtId="3" fontId="5" fillId="0" borderId="3" xfId="13" applyNumberFormat="1" applyFont="1" applyFill="1" applyBorder="1" applyAlignment="1">
      <alignment horizontal="center" wrapText="1"/>
    </xf>
    <xf numFmtId="3" fontId="5" fillId="0" borderId="23" xfId="13" applyNumberFormat="1" applyFont="1" applyFill="1" applyBorder="1" applyAlignment="1">
      <alignment horizontal="center" wrapText="1"/>
    </xf>
    <xf numFmtId="3" fontId="5" fillId="0" borderId="24" xfId="13" applyNumberFormat="1" applyFont="1" applyFill="1" applyBorder="1" applyAlignment="1">
      <alignment horizontal="center" wrapText="1"/>
    </xf>
    <xf numFmtId="3" fontId="5" fillId="0" borderId="18" xfId="13" applyNumberFormat="1" applyFont="1" applyFill="1" applyBorder="1" applyAlignment="1">
      <alignment horizontal="center" wrapText="1"/>
    </xf>
    <xf numFmtId="0" fontId="29" fillId="0" borderId="7" xfId="20" applyFont="1" applyFill="1" applyBorder="1" applyAlignment="1">
      <alignment horizontal="center" wrapText="1"/>
    </xf>
    <xf numFmtId="0" fontId="29" fillId="0" borderId="7" xfId="21" applyFont="1" applyFill="1" applyBorder="1" applyAlignment="1">
      <alignment horizontal="center" wrapText="1"/>
    </xf>
    <xf numFmtId="0" fontId="29" fillId="0" borderId="0" xfId="14" applyFont="1" applyFill="1" applyBorder="1" applyAlignment="1">
      <alignment horizontal="right" wrapText="1"/>
    </xf>
    <xf numFmtId="0" fontId="29" fillId="0" borderId="0" xfId="14" applyFont="1" applyFill="1" applyBorder="1" applyAlignment="1">
      <alignment horizontal="center"/>
    </xf>
    <xf numFmtId="0" fontId="30" fillId="0" borderId="0" xfId="14" applyFill="1" applyBorder="1"/>
    <xf numFmtId="0" fontId="29" fillId="0" borderId="0" xfId="16" applyFont="1" applyFill="1" applyBorder="1" applyAlignment="1">
      <alignment horizontal="center"/>
    </xf>
    <xf numFmtId="0" fontId="29" fillId="0" borderId="0" xfId="16" applyFont="1" applyFill="1" applyBorder="1" applyAlignment="1">
      <alignment horizontal="right" wrapText="1"/>
    </xf>
    <xf numFmtId="0" fontId="30" fillId="0" borderId="0" xfId="16" applyFill="1" applyBorder="1"/>
    <xf numFmtId="164" fontId="1" fillId="0" borderId="0" xfId="27" applyNumberFormat="1" applyFont="1" applyFill="1" applyBorder="1" applyAlignment="1">
      <alignment horizontal="center"/>
    </xf>
    <xf numFmtId="0" fontId="29" fillId="0" borderId="0" xfId="17" applyFont="1" applyFill="1" applyBorder="1" applyAlignment="1">
      <alignment horizontal="center"/>
    </xf>
    <xf numFmtId="0" fontId="29" fillId="0" borderId="0" xfId="17" applyFont="1" applyFill="1" applyBorder="1" applyAlignment="1">
      <alignment horizontal="right" wrapText="1"/>
    </xf>
    <xf numFmtId="0" fontId="30" fillId="0" borderId="0" xfId="17" applyFill="1" applyBorder="1"/>
    <xf numFmtId="0" fontId="29" fillId="0" borderId="0" xfId="20" applyFont="1" applyFill="1" applyBorder="1" applyAlignment="1">
      <alignment horizontal="center"/>
    </xf>
    <xf numFmtId="0" fontId="29" fillId="0" borderId="0" xfId="20" applyFont="1" applyFill="1" applyBorder="1" applyAlignment="1">
      <alignment horizontal="right" wrapText="1"/>
    </xf>
    <xf numFmtId="0" fontId="30" fillId="0" borderId="0" xfId="20" applyFill="1" applyBorder="1"/>
    <xf numFmtId="0" fontId="4" fillId="0" borderId="0" xfId="0" applyFont="1" applyFill="1" applyBorder="1" applyAlignment="1">
      <alignment wrapText="1"/>
    </xf>
    <xf numFmtId="0" fontId="29" fillId="0" borderId="0" xfId="22" applyFont="1" applyFill="1" applyBorder="1" applyAlignment="1">
      <alignment horizontal="right" wrapText="1"/>
    </xf>
    <xf numFmtId="3" fontId="2" fillId="0" borderId="0" xfId="1" applyNumberFormat="1" applyFont="1" applyFill="1" applyBorder="1" applyAlignment="1">
      <alignment horizontal="center"/>
    </xf>
    <xf numFmtId="3" fontId="4" fillId="0" borderId="0" xfId="25" applyNumberFormat="1" applyFont="1" applyFill="1"/>
    <xf numFmtId="0" fontId="22" fillId="0" borderId="0" xfId="18" applyFont="1" applyFill="1" applyBorder="1" applyAlignment="1">
      <alignment horizontal="right" wrapText="1"/>
    </xf>
    <xf numFmtId="0" fontId="32" fillId="0" borderId="0" xfId="29" applyFont="1" applyFill="1" applyBorder="1" applyAlignment="1">
      <alignment horizontal="right" wrapText="1"/>
    </xf>
    <xf numFmtId="0" fontId="32" fillId="0" borderId="0" xfId="29" applyFont="1" applyFill="1" applyBorder="1" applyAlignment="1">
      <alignment horizontal="center"/>
    </xf>
    <xf numFmtId="0" fontId="33" fillId="0" borderId="0" xfId="29" applyFill="1" applyBorder="1"/>
    <xf numFmtId="0" fontId="32" fillId="0" borderId="0" xfId="30" applyFont="1" applyFill="1" applyBorder="1" applyAlignment="1">
      <alignment horizontal="right" wrapText="1"/>
    </xf>
    <xf numFmtId="0" fontId="32" fillId="0" borderId="0" xfId="30" applyFont="1" applyFill="1" applyBorder="1" applyAlignment="1">
      <alignment horizontal="center"/>
    </xf>
    <xf numFmtId="0" fontId="32" fillId="0" borderId="0" xfId="31" applyFont="1" applyFill="1" applyBorder="1" applyAlignment="1">
      <alignment horizontal="right" wrapText="1"/>
    </xf>
    <xf numFmtId="0" fontId="32" fillId="0" borderId="0" xfId="31" applyFont="1" applyFill="1" applyBorder="1" applyAlignment="1">
      <alignment horizontal="center"/>
    </xf>
    <xf numFmtId="0" fontId="1" fillId="0" borderId="0" xfId="0" applyFont="1" applyFill="1" applyBorder="1" applyAlignment="1">
      <alignment horizontal="center"/>
    </xf>
    <xf numFmtId="3" fontId="5" fillId="0" borderId="0" xfId="13" applyNumberFormat="1" applyFont="1" applyFill="1" applyBorder="1" applyAlignment="1">
      <alignment horizontal="center" wrapText="1"/>
    </xf>
    <xf numFmtId="0" fontId="32" fillId="0" borderId="0" xfId="32" applyFont="1" applyFill="1" applyBorder="1" applyAlignment="1">
      <alignment horizontal="center"/>
    </xf>
    <xf numFmtId="0" fontId="1" fillId="0" borderId="0" xfId="0" applyFont="1" applyAlignment="1">
      <alignment wrapText="1"/>
    </xf>
    <xf numFmtId="0" fontId="22" fillId="0" borderId="7" xfId="23" applyFont="1" applyFill="1" applyBorder="1" applyAlignment="1">
      <alignment horizontal="center" wrapText="1"/>
    </xf>
    <xf numFmtId="3" fontId="1" fillId="0" borderId="23" xfId="1" applyNumberFormat="1" applyFont="1" applyFill="1" applyBorder="1" applyAlignment="1">
      <alignment horizontal="center" wrapText="1"/>
    </xf>
    <xf numFmtId="3" fontId="1" fillId="0" borderId="24" xfId="1" applyNumberFormat="1" applyFont="1" applyFill="1" applyBorder="1" applyAlignment="1">
      <alignment horizontal="center" wrapText="1"/>
    </xf>
    <xf numFmtId="0" fontId="1" fillId="0" borderId="0" xfId="0" applyFont="1" applyAlignment="1">
      <alignment horizontal="right"/>
    </xf>
    <xf numFmtId="3" fontId="1" fillId="0" borderId="18" xfId="1" applyNumberFormat="1" applyFont="1" applyFill="1" applyBorder="1" applyAlignment="1">
      <alignment horizontal="center" wrapText="1"/>
    </xf>
    <xf numFmtId="3" fontId="1" fillId="0" borderId="3" xfId="1" applyNumberFormat="1" applyFont="1" applyFill="1" applyBorder="1" applyAlignment="1">
      <alignment horizontal="center" wrapText="1"/>
    </xf>
    <xf numFmtId="3" fontId="1" fillId="0" borderId="22" xfId="1" applyNumberFormat="1" applyFont="1" applyFill="1" applyBorder="1" applyAlignment="1">
      <alignment horizontal="center" wrapText="1"/>
    </xf>
    <xf numFmtId="3" fontId="1" fillId="0" borderId="21" xfId="1" applyNumberFormat="1" applyFont="1" applyFill="1" applyBorder="1" applyAlignment="1">
      <alignment horizontal="center" wrapText="1"/>
    </xf>
    <xf numFmtId="164" fontId="1" fillId="0" borderId="9" xfId="27" applyNumberFormat="1" applyFont="1" applyFill="1" applyBorder="1" applyAlignment="1">
      <alignment horizontal="center"/>
    </xf>
    <xf numFmtId="3" fontId="1" fillId="0" borderId="0" xfId="1" applyNumberFormat="1" applyFont="1" applyFill="1" applyBorder="1" applyAlignment="1">
      <alignment horizontal="center"/>
    </xf>
    <xf numFmtId="0" fontId="5" fillId="0" borderId="0" xfId="11" applyFont="1" applyFill="1" applyBorder="1" applyAlignment="1">
      <alignment horizontal="right" wrapText="1"/>
    </xf>
    <xf numFmtId="0" fontId="1" fillId="0" borderId="0" xfId="0" applyFont="1" applyFill="1" applyBorder="1" applyAlignment="1">
      <alignment wrapText="1"/>
    </xf>
    <xf numFmtId="0" fontId="0" fillId="0" borderId="0" xfId="0"/>
    <xf numFmtId="3" fontId="1" fillId="0" borderId="0" xfId="0" applyNumberFormat="1" applyFont="1" applyFill="1" applyBorder="1"/>
    <xf numFmtId="3"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0" fontId="1" fillId="0" borderId="0" xfId="0" applyFont="1" applyAlignment="1">
      <alignment horizontal="left"/>
    </xf>
    <xf numFmtId="0" fontId="21" fillId="0" borderId="27" xfId="24" applyFont="1" applyFill="1" applyBorder="1" applyAlignment="1">
      <alignment horizontal="center" wrapText="1"/>
    </xf>
    <xf numFmtId="0" fontId="21" fillId="0" borderId="14" xfId="24" applyFont="1" applyFill="1" applyBorder="1" applyAlignment="1">
      <alignment horizontal="center"/>
    </xf>
    <xf numFmtId="0" fontId="5" fillId="0" borderId="0" xfId="11" applyFont="1" applyFill="1" applyBorder="1" applyAlignment="1">
      <alignment horizontal="center" wrapText="1"/>
    </xf>
    <xf numFmtId="3" fontId="1" fillId="0" borderId="0" xfId="0" applyNumberFormat="1" applyFont="1" applyFill="1"/>
    <xf numFmtId="3" fontId="1" fillId="0" borderId="23" xfId="1" applyNumberFormat="1" applyFont="1" applyFill="1" applyBorder="1" applyAlignment="1">
      <alignment horizontal="center"/>
    </xf>
    <xf numFmtId="3" fontId="1" fillId="0" borderId="24" xfId="1" applyNumberFormat="1" applyFont="1" applyFill="1" applyBorder="1" applyAlignment="1">
      <alignment horizontal="center"/>
    </xf>
    <xf numFmtId="3" fontId="1" fillId="0" borderId="38" xfId="1" applyNumberFormat="1" applyFont="1" applyFill="1" applyBorder="1" applyAlignment="1">
      <alignment horizontal="center"/>
    </xf>
    <xf numFmtId="3" fontId="1" fillId="0" borderId="18" xfId="1" applyNumberFormat="1" applyFont="1" applyFill="1" applyBorder="1" applyAlignment="1">
      <alignment horizontal="center"/>
    </xf>
    <xf numFmtId="3" fontId="1" fillId="0" borderId="3" xfId="1" applyNumberFormat="1" applyFont="1" applyFill="1" applyBorder="1" applyAlignment="1">
      <alignment horizontal="center"/>
    </xf>
    <xf numFmtId="3" fontId="1" fillId="0" borderId="7" xfId="1" applyNumberFormat="1" applyFont="1" applyFill="1" applyBorder="1" applyAlignment="1">
      <alignment horizontal="center"/>
    </xf>
    <xf numFmtId="0" fontId="9" fillId="0" borderId="0" xfId="3" applyAlignment="1" applyProtection="1">
      <alignment wrapText="1"/>
    </xf>
    <xf numFmtId="0" fontId="34" fillId="0" borderId="0" xfId="0" applyFont="1" applyFill="1"/>
    <xf numFmtId="0" fontId="2" fillId="0" borderId="29" xfId="0" applyFont="1" applyFill="1" applyBorder="1" applyAlignment="1">
      <alignment horizontal="center" wrapText="1"/>
    </xf>
    <xf numFmtId="0" fontId="2" fillId="0" borderId="0" xfId="0" applyFont="1" applyFill="1" applyBorder="1" applyAlignment="1">
      <alignment horizontal="center"/>
    </xf>
    <xf numFmtId="164" fontId="2" fillId="0" borderId="0" xfId="27" applyNumberFormat="1" applyFont="1" applyFill="1" applyBorder="1" applyAlignment="1">
      <alignment horizontal="center"/>
    </xf>
    <xf numFmtId="0" fontId="2" fillId="0" borderId="0" xfId="0" applyFont="1" applyFill="1" applyBorder="1" applyAlignment="1">
      <alignment horizontal="center" wrapText="1"/>
    </xf>
    <xf numFmtId="3" fontId="1" fillId="0" borderId="0" xfId="1" applyNumberFormat="1" applyFont="1" applyFill="1" applyBorder="1" applyAlignment="1">
      <alignment horizontal="center" wrapText="1"/>
    </xf>
    <xf numFmtId="0" fontId="11" fillId="0" borderId="0" xfId="11" applyFont="1" applyFill="1" applyBorder="1" applyAlignment="1">
      <alignment horizontal="center" wrapText="1"/>
    </xf>
    <xf numFmtId="3" fontId="4" fillId="0" borderId="0" xfId="1" applyNumberFormat="1" applyFont="1" applyFill="1" applyBorder="1" applyAlignment="1">
      <alignment horizontal="center" wrapText="1"/>
    </xf>
    <xf numFmtId="3" fontId="1" fillId="0" borderId="0" xfId="0" applyNumberFormat="1" applyFont="1"/>
    <xf numFmtId="3" fontId="21" fillId="0" borderId="0" xfId="24" applyNumberFormat="1" applyFont="1" applyFill="1" applyBorder="1" applyAlignment="1">
      <alignment horizontal="center" wrapText="1"/>
    </xf>
    <xf numFmtId="0" fontId="21" fillId="0" borderId="10" xfId="24" applyFont="1" applyFill="1" applyBorder="1" applyAlignment="1">
      <alignment horizontal="center" wrapText="1"/>
    </xf>
    <xf numFmtId="0" fontId="1" fillId="0" borderId="18" xfId="0" applyFont="1"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1" fillId="0" borderId="22" xfId="0" applyFont="1" applyFill="1" applyBorder="1" applyAlignment="1">
      <alignment horizontal="center"/>
    </xf>
    <xf numFmtId="0" fontId="0" fillId="0" borderId="21" xfId="0" applyFill="1" applyBorder="1" applyAlignment="1">
      <alignment horizontal="center"/>
    </xf>
    <xf numFmtId="0" fontId="0" fillId="0" borderId="9" xfId="0" applyFill="1" applyBorder="1" applyAlignment="1">
      <alignment horizontal="center"/>
    </xf>
    <xf numFmtId="0" fontId="22" fillId="0" borderId="0" xfId="18" applyFont="1" applyFill="1" applyBorder="1" applyAlignment="1">
      <alignment horizontal="center"/>
    </xf>
    <xf numFmtId="0" fontId="22" fillId="0" borderId="0" xfId="33" applyFont="1" applyFill="1" applyBorder="1" applyAlignment="1">
      <alignment horizontal="center"/>
    </xf>
    <xf numFmtId="0" fontId="35" fillId="0" borderId="0" xfId="34" applyFont="1" applyFill="1" applyBorder="1" applyAlignment="1">
      <alignment horizontal="right" wrapText="1"/>
    </xf>
    <xf numFmtId="0" fontId="36" fillId="0" borderId="0" xfId="34" applyFill="1" applyBorder="1"/>
    <xf numFmtId="3" fontId="1" fillId="0" borderId="32" xfId="1" applyNumberFormat="1" applyFont="1" applyFill="1" applyBorder="1" applyAlignment="1">
      <alignment horizontal="center"/>
    </xf>
    <xf numFmtId="3" fontId="2" fillId="0" borderId="10" xfId="25" applyNumberFormat="1" applyFont="1" applyFill="1" applyBorder="1" applyAlignment="1">
      <alignment horizontal="center"/>
    </xf>
    <xf numFmtId="3" fontId="1" fillId="0" borderId="5" xfId="1" applyNumberFormat="1" applyFont="1" applyFill="1" applyBorder="1" applyAlignment="1">
      <alignment horizontal="center"/>
    </xf>
    <xf numFmtId="10" fontId="4" fillId="0" borderId="0" xfId="25" applyNumberFormat="1" applyFont="1" applyFill="1"/>
    <xf numFmtId="3" fontId="2" fillId="0" borderId="12" xfId="25" applyNumberFormat="1" applyFont="1" applyFill="1" applyBorder="1" applyAlignment="1">
      <alignment horizontal="center"/>
    </xf>
    <xf numFmtId="3" fontId="1" fillId="0" borderId="8" xfId="1" applyNumberFormat="1" applyFont="1" applyFill="1" applyBorder="1" applyAlignment="1">
      <alignment horizontal="center"/>
    </xf>
    <xf numFmtId="1" fontId="5" fillId="0" borderId="26" xfId="9" applyNumberFormat="1" applyFont="1" applyFill="1" applyBorder="1" applyAlignment="1">
      <alignment horizontal="center" wrapText="1"/>
    </xf>
    <xf numFmtId="1" fontId="5" fillId="0" borderId="2" xfId="9" applyNumberFormat="1" applyFont="1" applyFill="1" applyBorder="1" applyAlignment="1">
      <alignment horizontal="center" wrapText="1"/>
    </xf>
    <xf numFmtId="0" fontId="2" fillId="0" borderId="29" xfId="25" applyFont="1" applyFill="1" applyBorder="1" applyAlignment="1">
      <alignment horizontal="center" vertical="top" wrapText="1"/>
    </xf>
    <xf numFmtId="0" fontId="2" fillId="0" borderId="37" xfId="25" applyFont="1" applyFill="1" applyBorder="1" applyAlignment="1">
      <alignment horizontal="center" vertical="top" wrapText="1"/>
    </xf>
    <xf numFmtId="0" fontId="2" fillId="0" borderId="19" xfId="25" applyFont="1" applyFill="1" applyBorder="1" applyAlignment="1">
      <alignment horizontal="center" vertical="top" wrapText="1"/>
    </xf>
    <xf numFmtId="0" fontId="2" fillId="0" borderId="11" xfId="25" applyFont="1" applyFill="1" applyBorder="1" applyAlignment="1">
      <alignment horizontal="center" vertical="top" wrapText="1"/>
    </xf>
    <xf numFmtId="0" fontId="2" fillId="0" borderId="20" xfId="25" applyFont="1" applyFill="1" applyBorder="1" applyAlignment="1">
      <alignment horizontal="center" vertical="top" wrapText="1"/>
    </xf>
    <xf numFmtId="3" fontId="2" fillId="0" borderId="35" xfId="1" applyNumberFormat="1" applyFont="1" applyFill="1" applyBorder="1" applyAlignment="1">
      <alignment horizontal="center"/>
    </xf>
    <xf numFmtId="3" fontId="2" fillId="0" borderId="33" xfId="1" applyNumberFormat="1" applyFont="1" applyFill="1" applyBorder="1" applyAlignment="1">
      <alignment horizontal="center"/>
    </xf>
    <xf numFmtId="164" fontId="2" fillId="0" borderId="34" xfId="27" applyNumberFormat="1" applyFont="1" applyFill="1" applyBorder="1" applyAlignment="1">
      <alignment horizontal="center"/>
    </xf>
    <xf numFmtId="3" fontId="5" fillId="0" borderId="22" xfId="13" applyNumberFormat="1" applyFont="1" applyFill="1" applyBorder="1" applyAlignment="1">
      <alignment horizontal="center" wrapText="1"/>
    </xf>
    <xf numFmtId="3" fontId="5" fillId="0" borderId="21" xfId="13" applyNumberFormat="1" applyFont="1" applyFill="1" applyBorder="1" applyAlignment="1">
      <alignment horizontal="center" wrapText="1"/>
    </xf>
    <xf numFmtId="3" fontId="1" fillId="0" borderId="31" xfId="1" applyNumberFormat="1" applyFont="1" applyFill="1" applyBorder="1" applyAlignment="1">
      <alignment horizontal="center"/>
    </xf>
    <xf numFmtId="0" fontId="2" fillId="3" borderId="12" xfId="25" applyFont="1" applyFill="1" applyBorder="1" applyAlignment="1">
      <alignment horizontal="center"/>
    </xf>
    <xf numFmtId="3" fontId="5" fillId="0" borderId="36" xfId="13" applyNumberFormat="1" applyFont="1" applyFill="1" applyBorder="1" applyAlignment="1">
      <alignment horizontal="center" wrapText="1"/>
    </xf>
    <xf numFmtId="3" fontId="5" fillId="0" borderId="28" xfId="13" applyNumberFormat="1" applyFont="1" applyFill="1" applyBorder="1" applyAlignment="1">
      <alignment horizontal="center" wrapText="1"/>
    </xf>
    <xf numFmtId="3" fontId="5" fillId="0" borderId="30" xfId="13" applyNumberFormat="1" applyFont="1" applyFill="1" applyBorder="1" applyAlignment="1">
      <alignment horizontal="center" wrapText="1"/>
    </xf>
    <xf numFmtId="0" fontId="2" fillId="0" borderId="25" xfId="0" applyFont="1" applyFill="1" applyBorder="1" applyAlignment="1">
      <alignment horizontal="center" wrapText="1"/>
    </xf>
    <xf numFmtId="10" fontId="2" fillId="0" borderId="34" xfId="27" applyNumberFormat="1" applyFont="1" applyFill="1" applyBorder="1" applyAlignment="1">
      <alignment horizontal="center"/>
    </xf>
    <xf numFmtId="10" fontId="2" fillId="0" borderId="0" xfId="27" applyNumberFormat="1" applyFont="1" applyFill="1" applyBorder="1" applyAlignment="1">
      <alignment horizontal="center"/>
    </xf>
    <xf numFmtId="3" fontId="22" fillId="0" borderId="0" xfId="18" applyNumberFormat="1" applyFont="1" applyFill="1" applyBorder="1" applyAlignment="1">
      <alignment horizontal="center"/>
    </xf>
    <xf numFmtId="0" fontId="40" fillId="0" borderId="0" xfId="36" applyFont="1" applyFill="1" applyBorder="1" applyAlignment="1">
      <alignment horizontal="right" wrapText="1"/>
    </xf>
    <xf numFmtId="0" fontId="40" fillId="0" borderId="0" xfId="36" applyFont="1" applyFill="1" applyBorder="1" applyAlignment="1">
      <alignment horizontal="center"/>
    </xf>
    <xf numFmtId="0" fontId="40" fillId="0" borderId="0" xfId="37" applyFont="1" applyFill="1" applyBorder="1" applyAlignment="1">
      <alignment horizontal="center"/>
    </xf>
    <xf numFmtId="0" fontId="40" fillId="0" borderId="0" xfId="37" applyFont="1" applyFill="1" applyBorder="1" applyAlignment="1">
      <alignment horizontal="right" wrapText="1"/>
    </xf>
    <xf numFmtId="0" fontId="37" fillId="0" borderId="0" xfId="35" applyFont="1" applyFill="1" applyBorder="1" applyAlignment="1">
      <alignment horizontal="right" wrapText="1"/>
    </xf>
    <xf numFmtId="0" fontId="37" fillId="0" borderId="0" xfId="35" applyFont="1" applyFill="1" applyBorder="1" applyAlignment="1">
      <alignment horizontal="center"/>
    </xf>
    <xf numFmtId="0" fontId="40" fillId="0" borderId="0" xfId="38" applyFont="1" applyFill="1" applyBorder="1" applyAlignment="1">
      <alignment horizontal="right" wrapText="1"/>
    </xf>
    <xf numFmtId="0" fontId="40" fillId="0" borderId="0" xfId="38" applyFont="1" applyFill="1" applyBorder="1" applyAlignment="1">
      <alignment horizontal="center"/>
    </xf>
    <xf numFmtId="0" fontId="39" fillId="0" borderId="0" xfId="38" applyFill="1" applyBorder="1"/>
    <xf numFmtId="164" fontId="0" fillId="0" borderId="0" xfId="27" applyNumberFormat="1" applyFont="1" applyFill="1"/>
    <xf numFmtId="3" fontId="1" fillId="0" borderId="36" xfId="1" applyNumberFormat="1" applyFont="1" applyFill="1" applyBorder="1" applyAlignment="1">
      <alignment horizontal="center"/>
    </xf>
    <xf numFmtId="3" fontId="1" fillId="0" borderId="28" xfId="1" applyNumberFormat="1" applyFont="1" applyFill="1" applyBorder="1" applyAlignment="1">
      <alignment horizontal="center"/>
    </xf>
    <xf numFmtId="3" fontId="2" fillId="0" borderId="50" xfId="25" applyNumberFormat="1" applyFont="1" applyFill="1" applyBorder="1" applyAlignment="1">
      <alignment horizontal="center"/>
    </xf>
    <xf numFmtId="3" fontId="4" fillId="0" borderId="38" xfId="1" applyNumberFormat="1" applyFont="1" applyFill="1" applyBorder="1" applyAlignment="1">
      <alignment horizontal="center"/>
    </xf>
    <xf numFmtId="3" fontId="4" fillId="0" borderId="7" xfId="1" applyNumberFormat="1" applyFont="1" applyFill="1" applyBorder="1" applyAlignment="1">
      <alignment horizontal="center"/>
    </xf>
    <xf numFmtId="1" fontId="11" fillId="0" borderId="39" xfId="9" applyNumberFormat="1" applyFont="1" applyFill="1" applyBorder="1" applyAlignment="1">
      <alignment horizontal="center" wrapText="1"/>
    </xf>
    <xf numFmtId="1" fontId="11" fillId="0" borderId="2" xfId="9" applyNumberFormat="1" applyFont="1" applyFill="1" applyBorder="1" applyAlignment="1">
      <alignment horizontal="center" wrapText="1"/>
    </xf>
    <xf numFmtId="3" fontId="11" fillId="0" borderId="23" xfId="10" applyNumberFormat="1" applyFont="1" applyFill="1" applyBorder="1" applyAlignment="1">
      <alignment horizontal="center"/>
    </xf>
    <xf numFmtId="3" fontId="11" fillId="0" borderId="18" xfId="10" applyNumberFormat="1" applyFont="1" applyFill="1" applyBorder="1" applyAlignment="1">
      <alignment horizontal="center"/>
    </xf>
    <xf numFmtId="0" fontId="42" fillId="0" borderId="1" xfId="40" applyFont="1" applyFill="1" applyBorder="1" applyAlignment="1">
      <alignment horizontal="right" wrapText="1"/>
    </xf>
    <xf numFmtId="3" fontId="4" fillId="0" borderId="51" xfId="1" applyNumberFormat="1" applyFont="1" applyFill="1" applyBorder="1" applyAlignment="1">
      <alignment horizontal="center"/>
    </xf>
    <xf numFmtId="0" fontId="7" fillId="0" borderId="0" xfId="0" applyFont="1" applyFill="1" applyAlignment="1">
      <alignment wrapText="1"/>
    </xf>
    <xf numFmtId="0" fontId="44" fillId="0" borderId="0" xfId="0" applyFont="1"/>
    <xf numFmtId="0" fontId="45" fillId="0" borderId="0" xfId="0" applyFont="1" applyAlignment="1">
      <alignment horizontal="left" vertical="center"/>
    </xf>
    <xf numFmtId="0" fontId="46" fillId="0" borderId="52" xfId="0" applyFont="1" applyBorder="1" applyAlignment="1">
      <alignment horizontal="center" vertical="center" wrapText="1"/>
    </xf>
    <xf numFmtId="0" fontId="46" fillId="0" borderId="0" xfId="0" applyFont="1" applyBorder="1" applyAlignment="1">
      <alignment horizontal="center" vertical="center" wrapText="1"/>
    </xf>
    <xf numFmtId="0" fontId="47" fillId="0" borderId="0" xfId="0" applyFont="1" applyAlignment="1">
      <alignment vertical="center" wrapText="1"/>
    </xf>
    <xf numFmtId="0" fontId="46" fillId="0" borderId="53" xfId="0" applyFont="1" applyBorder="1" applyAlignment="1">
      <alignment horizontal="center" vertical="center" wrapText="1"/>
    </xf>
    <xf numFmtId="14" fontId="46" fillId="0" borderId="0" xfId="0" applyNumberFormat="1" applyFont="1" applyAlignment="1">
      <alignment vertical="center" wrapText="1"/>
    </xf>
    <xf numFmtId="3" fontId="46"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164" fontId="1" fillId="0" borderId="0" xfId="27" applyNumberFormat="1" applyFont="1" applyFill="1"/>
    <xf numFmtId="10" fontId="1" fillId="0" borderId="0" xfId="0" applyNumberFormat="1" applyFont="1" applyBorder="1" applyAlignment="1">
      <alignment horizontal="center" vertical="center" wrapText="1"/>
    </xf>
    <xf numFmtId="3" fontId="0" fillId="0" borderId="0" xfId="0" applyNumberFormat="1"/>
    <xf numFmtId="165" fontId="1" fillId="0" borderId="0" xfId="27" applyNumberFormat="1" applyFont="1" applyFill="1"/>
    <xf numFmtId="0" fontId="48" fillId="0" borderId="0" xfId="0" applyFont="1" applyAlignment="1">
      <alignment vertical="center"/>
    </xf>
    <xf numFmtId="0" fontId="48" fillId="0" borderId="52" xfId="0" applyFont="1" applyBorder="1" applyAlignment="1">
      <alignment vertical="center"/>
    </xf>
    <xf numFmtId="0" fontId="48" fillId="0" borderId="54" xfId="0" applyFont="1" applyBorder="1" applyAlignment="1">
      <alignment vertical="center"/>
    </xf>
    <xf numFmtId="0" fontId="48" fillId="0" borderId="53" xfId="0" applyFont="1" applyBorder="1" applyAlignment="1">
      <alignment vertical="center"/>
    </xf>
    <xf numFmtId="166" fontId="1" fillId="0" borderId="0" xfId="41" applyNumberFormat="1" applyFont="1" applyFill="1"/>
    <xf numFmtId="0" fontId="49" fillId="0" borderId="55" xfId="42" applyFont="1" applyFill="1" applyBorder="1" applyAlignment="1">
      <alignment horizontal="right" wrapText="1"/>
    </xf>
    <xf numFmtId="0" fontId="49" fillId="0" borderId="0" xfId="43" applyFont="1" applyFill="1" applyBorder="1" applyAlignment="1">
      <alignment horizontal="right" wrapText="1"/>
    </xf>
    <xf numFmtId="0" fontId="50" fillId="0" borderId="0" xfId="44" applyFont="1" applyFill="1" applyBorder="1" applyAlignment="1">
      <alignment horizontal="center"/>
    </xf>
    <xf numFmtId="0" fontId="50" fillId="0" borderId="0" xfId="44" applyFont="1" applyFill="1" applyBorder="1" applyAlignment="1">
      <alignment horizontal="right" wrapText="1"/>
    </xf>
    <xf numFmtId="0" fontId="50" fillId="0" borderId="0" xfId="44" applyFont="1" applyFill="1" applyBorder="1" applyAlignment="1">
      <alignment wrapText="1"/>
    </xf>
    <xf numFmtId="0" fontId="0" fillId="0" borderId="0" xfId="0" applyAlignment="1"/>
    <xf numFmtId="0" fontId="46" fillId="0" borderId="52" xfId="0" applyFont="1" applyFill="1" applyBorder="1" applyAlignment="1">
      <alignment horizontal="center" vertical="center" wrapText="1"/>
    </xf>
    <xf numFmtId="0" fontId="46" fillId="0" borderId="53" xfId="0" applyFont="1" applyFill="1" applyBorder="1" applyAlignment="1">
      <alignment horizontal="center" vertical="center" wrapText="1"/>
    </xf>
    <xf numFmtId="0" fontId="48" fillId="0" borderId="0" xfId="0" applyFont="1" applyFill="1" applyAlignment="1">
      <alignment vertical="center"/>
    </xf>
    <xf numFmtId="0" fontId="48" fillId="0" borderId="0" xfId="0" applyFont="1" applyFill="1" applyBorder="1" applyAlignment="1">
      <alignment vertical="center"/>
    </xf>
    <xf numFmtId="0" fontId="0" fillId="4" borderId="0" xfId="0" applyFill="1"/>
    <xf numFmtId="0" fontId="49" fillId="0" borderId="0" xfId="45" applyFont="1" applyFill="1" applyBorder="1" applyAlignment="1">
      <alignment horizontal="center"/>
    </xf>
    <xf numFmtId="0" fontId="49" fillId="0" borderId="0" xfId="45" applyFont="1" applyFill="1" applyBorder="1" applyAlignment="1">
      <alignment horizontal="right" wrapText="1"/>
    </xf>
    <xf numFmtId="167" fontId="0" fillId="0" borderId="0" xfId="1" applyNumberFormat="1" applyFont="1"/>
    <xf numFmtId="167" fontId="0" fillId="0" borderId="0" xfId="0" applyNumberFormat="1"/>
    <xf numFmtId="0" fontId="51" fillId="0" borderId="56" xfId="0" applyFont="1" applyBorder="1" applyAlignment="1">
      <alignment vertical="center" wrapText="1"/>
    </xf>
    <xf numFmtId="0" fontId="51" fillId="0" borderId="56" xfId="0" applyFont="1" applyBorder="1" applyAlignment="1">
      <alignment horizontal="right" vertical="center" wrapText="1"/>
    </xf>
    <xf numFmtId="0" fontId="51" fillId="0" borderId="0" xfId="0" applyFont="1" applyFill="1" applyBorder="1" applyAlignment="1">
      <alignment vertical="center" wrapText="1"/>
    </xf>
    <xf numFmtId="0" fontId="51" fillId="0" borderId="0" xfId="0" applyFont="1" applyFill="1" applyBorder="1" applyAlignment="1">
      <alignment horizontal="right" vertical="center" wrapText="1"/>
    </xf>
    <xf numFmtId="0" fontId="51" fillId="0" borderId="57" xfId="0" applyFont="1" applyBorder="1" applyAlignment="1">
      <alignment horizontal="center" vertical="center" wrapText="1"/>
    </xf>
    <xf numFmtId="0" fontId="49" fillId="0" borderId="1" xfId="45" applyFont="1" applyFill="1" applyBorder="1" applyAlignment="1">
      <alignment horizontal="right" wrapText="1"/>
    </xf>
    <xf numFmtId="0" fontId="51" fillId="0" borderId="0" xfId="0" applyFont="1" applyFill="1" applyBorder="1" applyAlignment="1">
      <alignment horizontal="center" vertical="center" wrapText="1"/>
    </xf>
    <xf numFmtId="0" fontId="53" fillId="0" borderId="0" xfId="0" applyFont="1" applyFill="1" applyBorder="1" applyAlignment="1">
      <alignment horizontal="right" vertical="center" wrapText="1"/>
    </xf>
    <xf numFmtId="0" fontId="51" fillId="0" borderId="54" xfId="0" applyFont="1" applyBorder="1" applyAlignment="1">
      <alignment vertical="center" wrapText="1"/>
    </xf>
    <xf numFmtId="0" fontId="51" fillId="0" borderId="54" xfId="0" applyFont="1" applyBorder="1" applyAlignment="1">
      <alignment horizontal="right" vertical="center" wrapText="1"/>
    </xf>
    <xf numFmtId="0" fontId="49" fillId="0" borderId="1" xfId="46" applyFont="1" applyFill="1" applyBorder="1" applyAlignment="1">
      <alignment horizontal="right" wrapText="1"/>
    </xf>
    <xf numFmtId="0" fontId="53" fillId="0" borderId="57" xfId="0" applyFont="1" applyBorder="1" applyAlignment="1">
      <alignment horizontal="right" vertical="center" wrapText="1"/>
    </xf>
    <xf numFmtId="0" fontId="51" fillId="0" borderId="54" xfId="0" applyFont="1" applyBorder="1" applyAlignment="1">
      <alignment horizontal="center" vertical="center" wrapText="1"/>
    </xf>
    <xf numFmtId="0" fontId="53" fillId="0" borderId="54" xfId="0" applyFont="1" applyBorder="1" applyAlignment="1">
      <alignment horizontal="right" vertical="center" wrapText="1"/>
    </xf>
    <xf numFmtId="0" fontId="51" fillId="0" borderId="0" xfId="0" applyFont="1" applyBorder="1" applyAlignment="1">
      <alignment vertical="center" wrapText="1"/>
    </xf>
    <xf numFmtId="0" fontId="51" fillId="0" borderId="0" xfId="0" applyFont="1" applyBorder="1" applyAlignment="1">
      <alignment horizontal="right" vertical="center" wrapText="1"/>
    </xf>
    <xf numFmtId="0" fontId="49" fillId="2" borderId="4" xfId="45" applyFont="1" applyFill="1" applyBorder="1" applyAlignment="1">
      <alignment horizontal="center"/>
    </xf>
    <xf numFmtId="0" fontId="49" fillId="2" borderId="59" xfId="45" applyFont="1" applyFill="1" applyBorder="1" applyAlignment="1">
      <alignment horizontal="center"/>
    </xf>
    <xf numFmtId="0" fontId="49" fillId="0" borderId="1" xfId="45" applyFont="1" applyFill="1" applyBorder="1" applyAlignment="1">
      <alignment wrapText="1"/>
    </xf>
    <xf numFmtId="0" fontId="49" fillId="0" borderId="60" xfId="45" applyFont="1" applyFill="1" applyBorder="1" applyAlignment="1">
      <alignment horizontal="right" wrapText="1"/>
    </xf>
    <xf numFmtId="0" fontId="49" fillId="0" borderId="0" xfId="45" applyFont="1" applyFill="1" applyBorder="1" applyAlignment="1">
      <alignment wrapText="1"/>
    </xf>
    <xf numFmtId="0" fontId="49" fillId="0" borderId="61" xfId="46" applyFont="1" applyFill="1" applyBorder="1" applyAlignment="1">
      <alignment wrapText="1"/>
    </xf>
    <xf numFmtId="0" fontId="48" fillId="0" borderId="0" xfId="0" applyFont="1" applyBorder="1" applyAlignment="1">
      <alignment vertical="center" wrapText="1"/>
    </xf>
    <xf numFmtId="0" fontId="55" fillId="0" borderId="0" xfId="0" applyFont="1" applyFill="1" applyBorder="1" applyAlignment="1">
      <alignment horizontal="center" vertical="center" wrapText="1"/>
    </xf>
    <xf numFmtId="0" fontId="55" fillId="0" borderId="0" xfId="0" applyFont="1" applyBorder="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1" fillId="4" borderId="0" xfId="0" applyFont="1" applyFill="1"/>
    <xf numFmtId="164" fontId="0" fillId="0" borderId="0" xfId="27" applyNumberFormat="1" applyFont="1"/>
    <xf numFmtId="0" fontId="1" fillId="0" borderId="0" xfId="0" applyFont="1" applyFill="1" applyAlignment="1">
      <alignment horizontal="left"/>
    </xf>
    <xf numFmtId="0" fontId="0" fillId="0" borderId="0" xfId="0" applyFill="1" applyAlignment="1">
      <alignment horizontal="right"/>
    </xf>
    <xf numFmtId="3" fontId="1" fillId="0" borderId="0" xfId="0" applyNumberFormat="1" applyFont="1" applyFill="1" applyAlignment="1">
      <alignment horizontal="right"/>
    </xf>
    <xf numFmtId="0" fontId="0" fillId="0" borderId="67" xfId="0" applyBorder="1"/>
    <xf numFmtId="0" fontId="1" fillId="0" borderId="67" xfId="0" applyFont="1" applyBorder="1"/>
    <xf numFmtId="3" fontId="1" fillId="0" borderId="67" xfId="0" applyNumberFormat="1" applyFont="1" applyFill="1" applyBorder="1"/>
    <xf numFmtId="164" fontId="1" fillId="0" borderId="0" xfId="27" applyNumberFormat="1" applyFont="1"/>
    <xf numFmtId="0" fontId="22" fillId="0" borderId="7" xfId="21" applyFont="1" applyFill="1" applyBorder="1" applyAlignment="1">
      <alignment horizontal="center" wrapText="1"/>
    </xf>
    <xf numFmtId="3" fontId="1" fillId="5" borderId="0" xfId="0" applyNumberFormat="1" applyFont="1" applyFill="1"/>
    <xf numFmtId="0" fontId="51" fillId="0" borderId="0" xfId="0" applyFont="1" applyBorder="1" applyAlignment="1">
      <alignment horizontal="center" vertical="center" wrapText="1"/>
    </xf>
    <xf numFmtId="0" fontId="14" fillId="0" borderId="63" xfId="0" applyFont="1" applyBorder="1" applyAlignment="1">
      <alignment vertical="center" wrapText="1"/>
    </xf>
    <xf numFmtId="0" fontId="57" fillId="0" borderId="44" xfId="0" applyFont="1" applyBorder="1" applyAlignment="1">
      <alignment vertical="center" wrapText="1"/>
    </xf>
    <xf numFmtId="0" fontId="57" fillId="0" borderId="66" xfId="0" applyFont="1" applyBorder="1" applyAlignment="1">
      <alignment horizontal="center" vertical="center" wrapText="1"/>
    </xf>
    <xf numFmtId="3" fontId="57" fillId="0" borderId="66" xfId="0" applyNumberFormat="1" applyFont="1" applyBorder="1" applyAlignment="1">
      <alignment horizontal="center" vertical="center" wrapText="1"/>
    </xf>
    <xf numFmtId="14" fontId="48" fillId="0" borderId="0" xfId="0" applyNumberFormat="1" applyFont="1" applyAlignment="1">
      <alignment vertical="center" wrapText="1"/>
    </xf>
    <xf numFmtId="0" fontId="48" fillId="0" borderId="0" xfId="0" applyFont="1" applyAlignment="1">
      <alignment vertical="center" wrapText="1"/>
    </xf>
    <xf numFmtId="0" fontId="48" fillId="0" borderId="0" xfId="0" applyFont="1" applyAlignment="1">
      <alignment horizontal="right" vertical="center" wrapText="1"/>
    </xf>
    <xf numFmtId="3" fontId="48" fillId="0" borderId="0" xfId="0" applyNumberFormat="1" applyFont="1" applyAlignment="1">
      <alignment horizontal="center" vertical="center" wrapText="1"/>
    </xf>
    <xf numFmtId="0" fontId="48" fillId="0" borderId="0" xfId="0" applyFont="1" applyAlignment="1">
      <alignment horizontal="center" vertical="center" wrapText="1"/>
    </xf>
    <xf numFmtId="10" fontId="48" fillId="0" borderId="0" xfId="0" applyNumberFormat="1" applyFont="1" applyAlignment="1">
      <alignment horizontal="center" vertical="center" wrapText="1"/>
    </xf>
    <xf numFmtId="0" fontId="1" fillId="0" borderId="0" xfId="0" applyFont="1" applyFill="1" applyAlignment="1">
      <alignment horizontal="right"/>
    </xf>
    <xf numFmtId="3" fontId="46" fillId="0" borderId="0" xfId="0" applyNumberFormat="1" applyFont="1" applyFill="1" applyAlignment="1">
      <alignment horizontal="center" vertical="center" wrapText="1"/>
    </xf>
    <xf numFmtId="164" fontId="46" fillId="0" borderId="0" xfId="27" applyNumberFormat="1" applyFont="1" applyFill="1" applyAlignment="1">
      <alignment horizontal="center" vertical="center" wrapText="1"/>
    </xf>
    <xf numFmtId="0" fontId="48" fillId="0" borderId="52" xfId="0" applyFont="1" applyFill="1" applyBorder="1" applyAlignment="1">
      <alignment vertical="center"/>
    </xf>
    <xf numFmtId="3" fontId="48" fillId="0" borderId="0" xfId="0" applyNumberFormat="1" applyFont="1" applyFill="1" applyAlignment="1">
      <alignment horizontal="right" vertical="center" wrapText="1"/>
    </xf>
    <xf numFmtId="3" fontId="48" fillId="0" borderId="54" xfId="0" applyNumberFormat="1" applyFont="1" applyFill="1" applyBorder="1" applyAlignment="1">
      <alignment horizontal="right" vertical="center" wrapText="1"/>
    </xf>
    <xf numFmtId="164" fontId="48" fillId="0" borderId="53" xfId="0" applyNumberFormat="1" applyFont="1" applyFill="1" applyBorder="1" applyAlignment="1">
      <alignment horizontal="right" vertical="center" wrapText="1"/>
    </xf>
    <xf numFmtId="2" fontId="1" fillId="0" borderId="0" xfId="0" applyNumberFormat="1" applyFont="1" applyFill="1"/>
    <xf numFmtId="14" fontId="46" fillId="0" borderId="0" xfId="0" applyNumberFormat="1" applyFont="1" applyBorder="1" applyAlignment="1">
      <alignment vertical="center" wrapText="1"/>
    </xf>
    <xf numFmtId="3" fontId="46" fillId="0" borderId="0" xfId="0" applyNumberFormat="1" applyFont="1" applyBorder="1" applyAlignment="1">
      <alignment horizontal="center" vertical="center" wrapText="1"/>
    </xf>
    <xf numFmtId="0" fontId="1" fillId="0" borderId="0" xfId="0" applyFont="1" applyBorder="1" applyAlignment="1">
      <alignment horizontal="right"/>
    </xf>
    <xf numFmtId="164" fontId="46" fillId="0" borderId="0" xfId="27" applyNumberFormat="1" applyFont="1" applyBorder="1" applyAlignment="1">
      <alignment horizontal="center" vertical="center" wrapText="1"/>
    </xf>
    <xf numFmtId="0" fontId="0" fillId="0" borderId="0" xfId="0" applyBorder="1"/>
    <xf numFmtId="0" fontId="48" fillId="0" borderId="0" xfId="0" applyFont="1" applyBorder="1" applyAlignment="1">
      <alignment vertical="center"/>
    </xf>
    <xf numFmtId="0" fontId="14" fillId="0" borderId="0" xfId="0" applyFont="1" applyBorder="1" applyAlignment="1">
      <alignment horizontal="right" vertical="center" wrapText="1"/>
    </xf>
    <xf numFmtId="3" fontId="48" fillId="0" borderId="0" xfId="0" applyNumberFormat="1" applyFont="1" applyBorder="1" applyAlignment="1">
      <alignment horizontal="right" vertical="center" wrapText="1"/>
    </xf>
    <xf numFmtId="10" fontId="48" fillId="0" borderId="0" xfId="0" applyNumberFormat="1" applyFont="1" applyBorder="1" applyAlignment="1">
      <alignment horizontal="right" vertical="center" wrapText="1"/>
    </xf>
    <xf numFmtId="0" fontId="49" fillId="0" borderId="0" xfId="43" applyFont="1" applyFill="1" applyBorder="1" applyAlignment="1">
      <alignment wrapText="1"/>
    </xf>
    <xf numFmtId="0" fontId="49" fillId="0" borderId="0" xfId="43" applyFont="1" applyFill="1" applyBorder="1" applyAlignment="1">
      <alignment horizontal="center"/>
    </xf>
    <xf numFmtId="0" fontId="59" fillId="0" borderId="0" xfId="0" applyFont="1" applyFill="1" applyBorder="1" applyAlignment="1">
      <alignment vertical="center"/>
    </xf>
    <xf numFmtId="0" fontId="0" fillId="0" borderId="0" xfId="0" applyFont="1" applyAlignment="1">
      <alignment wrapText="1"/>
    </xf>
    <xf numFmtId="167" fontId="0" fillId="0" borderId="0" xfId="1" applyNumberFormat="1" applyFont="1" applyFill="1"/>
    <xf numFmtId="0" fontId="4" fillId="0" borderId="19" xfId="25" applyFont="1" applyFill="1" applyBorder="1"/>
    <xf numFmtId="0" fontId="4" fillId="0" borderId="37" xfId="25" applyFont="1" applyFill="1" applyBorder="1"/>
    <xf numFmtId="3" fontId="2" fillId="0" borderId="41" xfId="25" applyNumberFormat="1" applyFont="1" applyFill="1" applyBorder="1" applyAlignment="1">
      <alignment horizontal="center"/>
    </xf>
    <xf numFmtId="0" fontId="4" fillId="0" borderId="11" xfId="25" applyFont="1" applyFill="1" applyBorder="1"/>
    <xf numFmtId="0" fontId="4" fillId="0" borderId="37" xfId="25" applyFont="1" applyFill="1" applyBorder="1" applyAlignment="1">
      <alignment horizontal="center"/>
    </xf>
    <xf numFmtId="1" fontId="11" fillId="0" borderId="69" xfId="9" applyNumberFormat="1" applyFont="1" applyFill="1" applyBorder="1" applyAlignment="1">
      <alignment horizontal="center" wrapText="1"/>
    </xf>
    <xf numFmtId="3" fontId="11" fillId="0" borderId="19" xfId="10" applyNumberFormat="1" applyFont="1" applyFill="1" applyBorder="1" applyAlignment="1">
      <alignment horizontal="center"/>
    </xf>
    <xf numFmtId="3" fontId="11" fillId="0" borderId="11" xfId="10" applyNumberFormat="1" applyFont="1" applyFill="1" applyBorder="1" applyAlignment="1">
      <alignment horizontal="center" wrapText="1"/>
    </xf>
    <xf numFmtId="164" fontId="4" fillId="0" borderId="20" xfId="27" applyNumberFormat="1" applyFont="1" applyFill="1" applyBorder="1" applyAlignment="1">
      <alignment horizontal="center"/>
    </xf>
    <xf numFmtId="3" fontId="2" fillId="3" borderId="13" xfId="25" applyNumberFormat="1" applyFont="1" applyFill="1" applyBorder="1" applyAlignment="1">
      <alignment horizontal="center"/>
    </xf>
    <xf numFmtId="164" fontId="2" fillId="3" borderId="10" xfId="27" applyNumberFormat="1" applyFont="1" applyFill="1" applyBorder="1" applyAlignment="1">
      <alignment horizontal="center"/>
    </xf>
    <xf numFmtId="3" fontId="1" fillId="0" borderId="0" xfId="0" applyNumberFormat="1" applyFont="1" applyFill="1" applyBorder="1" applyAlignment="1">
      <alignment wrapText="1"/>
    </xf>
    <xf numFmtId="3" fontId="4" fillId="0" borderId="0" xfId="0" applyNumberFormat="1" applyFont="1" applyFill="1" applyBorder="1"/>
    <xf numFmtId="0" fontId="1" fillId="0" borderId="0" xfId="0" applyFont="1" applyFill="1" applyBorder="1" applyAlignment="1">
      <alignment horizontal="right"/>
    </xf>
    <xf numFmtId="0" fontId="42" fillId="0" borderId="0" xfId="39" applyFont="1" applyFill="1" applyBorder="1" applyAlignment="1">
      <alignment horizontal="right" wrapText="1"/>
    </xf>
    <xf numFmtId="0" fontId="41" fillId="0" borderId="0" xfId="39" applyFill="1" applyBorder="1"/>
    <xf numFmtId="14" fontId="4" fillId="0" borderId="0" xfId="0" applyNumberFormat="1" applyFont="1" applyFill="1"/>
    <xf numFmtId="0" fontId="60" fillId="0" borderId="0" xfId="47"/>
    <xf numFmtId="0" fontId="45" fillId="0" borderId="0" xfId="0" applyFont="1" applyFill="1" applyBorder="1" applyAlignment="1">
      <alignment horizontal="left" vertical="center"/>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vertical="center" wrapText="1"/>
    </xf>
    <xf numFmtId="3" fontId="46" fillId="0" borderId="0"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46" fillId="0" borderId="0" xfId="0" applyFont="1" applyFill="1" applyBorder="1" applyAlignment="1">
      <alignment vertical="center" wrapText="1"/>
    </xf>
    <xf numFmtId="3" fontId="0" fillId="0" borderId="0" xfId="0" applyNumberFormat="1" applyFill="1" applyBorder="1" applyAlignment="1">
      <alignment horizontal="right"/>
    </xf>
    <xf numFmtId="0" fontId="6" fillId="0" borderId="0" xfId="0" applyFont="1" applyFill="1" applyAlignment="1"/>
    <xf numFmtId="9" fontId="0" fillId="0" borderId="0" xfId="27" applyFont="1" applyFill="1" applyBorder="1"/>
    <xf numFmtId="3" fontId="1" fillId="0" borderId="0" xfId="0" applyNumberFormat="1" applyFont="1" applyFill="1" applyBorder="1" applyAlignment="1">
      <alignment horizontal="center" vertical="center"/>
    </xf>
    <xf numFmtId="10"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47" fillId="0" borderId="0" xfId="0" applyFont="1" applyFill="1" applyBorder="1"/>
    <xf numFmtId="0" fontId="9" fillId="0" borderId="0" xfId="3" applyAlignment="1" applyProtection="1">
      <alignment wrapText="1"/>
    </xf>
    <xf numFmtId="0" fontId="4" fillId="0" borderId="0" xfId="0" applyFont="1" applyAlignment="1">
      <alignment horizontal="center" wrapText="1"/>
    </xf>
    <xf numFmtId="0" fontId="57" fillId="0" borderId="6" xfId="0" applyFont="1" applyBorder="1" applyAlignment="1">
      <alignment horizontal="center" vertical="center" wrapText="1"/>
    </xf>
    <xf numFmtId="0" fontId="57" fillId="0" borderId="41"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0" xfId="0" applyFont="1" applyAlignment="1">
      <alignment vertical="center" wrapText="1"/>
    </xf>
    <xf numFmtId="0" fontId="58" fillId="0" borderId="63"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41" xfId="0" applyFont="1" applyBorder="1" applyAlignment="1">
      <alignment horizontal="center" vertical="center" wrapText="1"/>
    </xf>
    <xf numFmtId="3" fontId="57" fillId="0" borderId="6" xfId="0" applyNumberFormat="1" applyFont="1" applyBorder="1" applyAlignment="1">
      <alignment horizontal="center" vertical="center" wrapText="1"/>
    </xf>
    <xf numFmtId="3" fontId="57" fillId="0" borderId="41" xfId="0" applyNumberFormat="1" applyFont="1" applyBorder="1" applyAlignment="1">
      <alignment horizontal="center" vertical="center" wrapText="1"/>
    </xf>
    <xf numFmtId="0" fontId="14" fillId="0" borderId="43" xfId="0" applyFont="1" applyBorder="1" applyAlignment="1">
      <alignment vertical="center" wrapText="1"/>
    </xf>
    <xf numFmtId="0" fontId="14" fillId="0" borderId="44" xfId="0" applyFont="1" applyBorder="1" applyAlignment="1">
      <alignment vertical="center" wrapText="1"/>
    </xf>
    <xf numFmtId="3" fontId="14" fillId="0" borderId="64" xfId="0" applyNumberFormat="1" applyFont="1" applyBorder="1" applyAlignment="1">
      <alignment horizontal="center" vertical="center" wrapText="1"/>
    </xf>
    <xf numFmtId="3" fontId="14" fillId="0" borderId="65" xfId="0" applyNumberFormat="1" applyFont="1" applyBorder="1" applyAlignment="1">
      <alignment horizontal="center" vertical="center" wrapText="1"/>
    </xf>
    <xf numFmtId="3" fontId="14" fillId="0" borderId="48" xfId="0" applyNumberFormat="1" applyFont="1" applyBorder="1" applyAlignment="1">
      <alignment horizontal="center" vertical="center" wrapText="1"/>
    </xf>
    <xf numFmtId="3" fontId="14" fillId="0" borderId="66" xfId="0" applyNumberFormat="1"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58" fillId="0" borderId="48" xfId="0" applyFont="1" applyBorder="1" applyAlignment="1">
      <alignment horizontal="center" vertical="center" wrapText="1"/>
    </xf>
    <xf numFmtId="0" fontId="14" fillId="0" borderId="62" xfId="0" applyFont="1" applyBorder="1" applyAlignment="1">
      <alignment vertical="center" wrapText="1"/>
    </xf>
    <xf numFmtId="0" fontId="14" fillId="0" borderId="66" xfId="0" applyFont="1" applyBorder="1" applyAlignment="1">
      <alignment vertical="center" wrapText="1"/>
    </xf>
    <xf numFmtId="0" fontId="58" fillId="0" borderId="64" xfId="0" applyFont="1" applyBorder="1" applyAlignment="1">
      <alignment horizontal="center" vertical="center" wrapText="1"/>
    </xf>
    <xf numFmtId="0" fontId="58" fillId="0" borderId="65"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44" xfId="0" applyFont="1" applyBorder="1" applyAlignment="1">
      <alignment horizontal="center" vertical="center" wrapText="1"/>
    </xf>
    <xf numFmtId="0" fontId="46" fillId="0" borderId="0" xfId="0" applyFont="1" applyFill="1" applyBorder="1" applyAlignment="1">
      <alignment horizontal="center" vertical="center" wrapText="1"/>
    </xf>
    <xf numFmtId="0" fontId="46" fillId="0" borderId="52" xfId="0" applyFont="1" applyBorder="1" applyAlignment="1">
      <alignment vertical="center" wrapText="1"/>
    </xf>
    <xf numFmtId="0" fontId="46" fillId="0" borderId="53" xfId="0" applyFont="1" applyBorder="1" applyAlignment="1">
      <alignment vertical="center" wrapText="1"/>
    </xf>
    <xf numFmtId="0" fontId="46" fillId="0" borderId="52" xfId="0" applyFont="1" applyBorder="1" applyAlignment="1">
      <alignment horizontal="center" vertical="center" wrapText="1"/>
    </xf>
    <xf numFmtId="0" fontId="46" fillId="0" borderId="53" xfId="0" applyFont="1" applyBorder="1" applyAlignment="1">
      <alignment horizontal="center" vertical="center" wrapText="1"/>
    </xf>
    <xf numFmtId="0" fontId="51" fillId="0" borderId="58" xfId="0" applyFont="1" applyBorder="1" applyAlignment="1">
      <alignment vertical="center" wrapText="1"/>
    </xf>
    <xf numFmtId="0" fontId="51" fillId="0" borderId="53" xfId="0" applyFont="1" applyBorder="1" applyAlignment="1">
      <alignment vertical="center" wrapText="1"/>
    </xf>
    <xf numFmtId="0" fontId="51" fillId="0" borderId="58" xfId="0" applyFont="1" applyBorder="1" applyAlignment="1">
      <alignment horizontal="right" vertical="center" wrapText="1"/>
    </xf>
    <xf numFmtId="0" fontId="51" fillId="0" borderId="53" xfId="0" applyFont="1" applyBorder="1" applyAlignment="1">
      <alignment horizontal="right" vertical="center" wrapText="1"/>
    </xf>
    <xf numFmtId="0" fontId="51" fillId="0" borderId="0" xfId="0" applyFont="1" applyFill="1" applyBorder="1" applyAlignment="1">
      <alignment vertical="center" wrapText="1"/>
    </xf>
    <xf numFmtId="0" fontId="51" fillId="0" borderId="0" xfId="0" applyFont="1" applyFill="1" applyBorder="1" applyAlignment="1">
      <alignment horizontal="right" vertical="center" wrapText="1"/>
    </xf>
    <xf numFmtId="0" fontId="54" fillId="0" borderId="0" xfId="0" applyFont="1" applyAlignment="1">
      <alignment vertical="center" wrapText="1"/>
    </xf>
    <xf numFmtId="3" fontId="14" fillId="0" borderId="43" xfId="0" applyNumberFormat="1" applyFont="1" applyBorder="1" applyAlignment="1">
      <alignment horizontal="center" vertical="center" wrapText="1"/>
    </xf>
    <xf numFmtId="3" fontId="14" fillId="0" borderId="44" xfId="0" applyNumberFormat="1" applyFont="1" applyBorder="1" applyAlignment="1">
      <alignment horizontal="center" vertical="center" wrapText="1"/>
    </xf>
    <xf numFmtId="0" fontId="2" fillId="0" borderId="0" xfId="0" applyFont="1" applyFill="1" applyAlignment="1">
      <alignment wrapText="1"/>
    </xf>
    <xf numFmtId="0" fontId="1" fillId="0" borderId="0" xfId="25" applyFont="1" applyFill="1" applyAlignment="1">
      <alignment horizontal="left" vertical="top" wrapText="1"/>
    </xf>
    <xf numFmtId="0" fontId="2" fillId="0" borderId="38" xfId="25" applyFont="1" applyFill="1" applyBorder="1" applyAlignment="1">
      <alignment horizontal="center" wrapText="1"/>
    </xf>
    <xf numFmtId="0" fontId="2" fillId="0" borderId="40" xfId="25" applyFont="1" applyFill="1" applyBorder="1" applyAlignment="1">
      <alignment horizontal="center" wrapText="1"/>
    </xf>
    <xf numFmtId="0" fontId="2" fillId="0" borderId="42" xfId="25" applyFont="1" applyFill="1" applyBorder="1" applyAlignment="1">
      <alignment horizontal="center" vertical="center" wrapText="1"/>
    </xf>
    <xf numFmtId="0" fontId="2" fillId="0" borderId="47" xfId="25" applyFont="1" applyFill="1" applyBorder="1" applyAlignment="1">
      <alignment horizontal="center" vertical="center" wrapText="1"/>
    </xf>
    <xf numFmtId="0" fontId="2" fillId="0" borderId="39" xfId="25" applyFont="1" applyFill="1" applyBorder="1" applyAlignment="1">
      <alignment horizontal="center"/>
    </xf>
    <xf numFmtId="0" fontId="2" fillId="0" borderId="45" xfId="25" applyFont="1" applyFill="1" applyBorder="1" applyAlignment="1">
      <alignment horizontal="center"/>
    </xf>
    <xf numFmtId="0" fontId="2" fillId="0" borderId="42" xfId="25" applyFont="1" applyFill="1" applyBorder="1" applyAlignment="1">
      <alignment horizontal="center"/>
    </xf>
    <xf numFmtId="0" fontId="2" fillId="0" borderId="0" xfId="25" applyFont="1" applyFill="1" applyAlignment="1">
      <alignment horizontal="left" vertical="top" wrapText="1"/>
    </xf>
    <xf numFmtId="0" fontId="2" fillId="0" borderId="43" xfId="25" applyFont="1" applyFill="1" applyBorder="1" applyAlignment="1">
      <alignment horizontal="center" vertical="center" wrapText="1"/>
    </xf>
    <xf numFmtId="0" fontId="2" fillId="0" borderId="49" xfId="25" applyFont="1" applyFill="1" applyBorder="1" applyAlignment="1">
      <alignment horizontal="center" vertical="center" wrapText="1"/>
    </xf>
    <xf numFmtId="0" fontId="1" fillId="0" borderId="0" xfId="0" applyFont="1" applyFill="1" applyAlignment="1">
      <alignment horizontal="left" wrapText="1"/>
    </xf>
    <xf numFmtId="0" fontId="2" fillId="0" borderId="43" xfId="0" applyFont="1" applyFill="1" applyBorder="1" applyAlignment="1">
      <alignment horizontal="center" wrapText="1"/>
    </xf>
    <xf numFmtId="0" fontId="2" fillId="0" borderId="44"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41" xfId="0" applyFont="1" applyFill="1" applyBorder="1" applyAlignment="1">
      <alignment horizontal="center" vertical="top" wrapText="1"/>
    </xf>
    <xf numFmtId="0" fontId="1" fillId="0" borderId="0" xfId="25" applyFont="1" applyFill="1" applyAlignment="1">
      <alignment horizontal="left" wrapText="1"/>
    </xf>
    <xf numFmtId="0" fontId="4" fillId="0" borderId="0" xfId="25" applyFont="1" applyFill="1" applyAlignment="1">
      <alignment horizontal="left" wrapText="1"/>
    </xf>
    <xf numFmtId="0" fontId="2" fillId="0" borderId="43" xfId="25" applyFont="1" applyFill="1" applyBorder="1" applyAlignment="1">
      <alignment horizontal="center" wrapText="1"/>
    </xf>
    <xf numFmtId="0" fontId="2" fillId="0" borderId="48" xfId="25" applyFont="1" applyFill="1" applyBorder="1" applyAlignment="1">
      <alignment horizontal="center" wrapText="1"/>
    </xf>
    <xf numFmtId="0" fontId="2" fillId="0" borderId="39" xfId="0" applyFont="1" applyFill="1" applyBorder="1" applyAlignment="1">
      <alignment horizontal="center" vertical="top" wrapText="1"/>
    </xf>
    <xf numFmtId="0" fontId="2" fillId="0" borderId="45"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Alignment="1">
      <alignment horizontal="left" vertical="top" wrapText="1"/>
    </xf>
    <xf numFmtId="0" fontId="2" fillId="0" borderId="36"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38" xfId="0" applyFont="1" applyFill="1" applyBorder="1" applyAlignment="1">
      <alignment horizontal="center" wrapText="1"/>
    </xf>
    <xf numFmtId="0" fontId="2" fillId="0" borderId="40" xfId="0" applyFont="1" applyFill="1" applyBorder="1" applyAlignment="1">
      <alignment horizontal="center" wrapText="1"/>
    </xf>
    <xf numFmtId="0" fontId="7" fillId="0" borderId="0" xfId="0" applyFont="1" applyFill="1" applyAlignment="1">
      <alignment horizontal="left" wrapText="1"/>
    </xf>
    <xf numFmtId="0" fontId="2" fillId="0" borderId="64" xfId="0" applyFont="1" applyFill="1" applyBorder="1" applyAlignment="1">
      <alignment horizontal="center" wrapText="1"/>
    </xf>
    <xf numFmtId="0" fontId="2" fillId="0" borderId="48" xfId="0" applyFont="1" applyFill="1" applyBorder="1" applyAlignment="1">
      <alignment horizontal="center" wrapText="1"/>
    </xf>
    <xf numFmtId="0" fontId="2" fillId="0" borderId="2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6" fillId="0" borderId="0" xfId="0" applyFont="1" applyFill="1" applyAlignment="1">
      <alignment horizontal="left" wrapText="1"/>
    </xf>
    <xf numFmtId="0" fontId="2" fillId="0" borderId="27"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0" xfId="0" applyFont="1" applyFill="1" applyAlignment="1">
      <alignment horizontal="left" wrapText="1"/>
    </xf>
    <xf numFmtId="0" fontId="3" fillId="0" borderId="0" xfId="0" applyFont="1" applyAlignment="1">
      <alignment horizontal="left" wrapText="1"/>
    </xf>
    <xf numFmtId="0" fontId="2" fillId="0" borderId="68" xfId="0" applyFont="1" applyFill="1" applyBorder="1" applyAlignment="1">
      <alignment horizontal="center" wrapText="1"/>
    </xf>
  </cellXfs>
  <cellStyles count="48">
    <cellStyle name="Comma" xfId="1" builtinId="3"/>
    <cellStyle name="Comma 2" xfId="2"/>
    <cellStyle name="Currency" xfId="41" builtinId="4"/>
    <cellStyle name="Hyperlink" xfId="3" builtinId="8"/>
    <cellStyle name="Normal" xfId="0" builtinId="0"/>
    <cellStyle name="Normal 2" xfId="4"/>
    <cellStyle name="Normal 2 2" xfId="5"/>
    <cellStyle name="Normal 3" xfId="6"/>
    <cellStyle name="Normal 4" xfId="7"/>
    <cellStyle name="Normal_#s for report text" xfId="44"/>
    <cellStyle name="Normal_#s for report text_1" xfId="45"/>
    <cellStyle name="Normal_(1) Tests" xfId="8"/>
    <cellStyle name="Normal_(1) VINs with diesel" xfId="9"/>
    <cellStyle name="Normal_(2)(Diesel)" xfId="10"/>
    <cellStyle name="Normal_(2)(i) MA31" xfId="11"/>
    <cellStyle name="Normal_(2)(i) OBD_1" xfId="12"/>
    <cellStyle name="Normal_(2)(i) OBD_2" xfId="13"/>
    <cellStyle name="Normal_(2)(i) Opacity" xfId="47"/>
    <cellStyle name="Normal_(2)(ii) OBD" xfId="39"/>
    <cellStyle name="Normal_(2)(ii) OBD_1" xfId="14"/>
    <cellStyle name="Normal_(2)(ii) OBD_2" xfId="29"/>
    <cellStyle name="Normal_(2)(iii) OBD" xfId="15"/>
    <cellStyle name="Normal_(2)(iii) OBD_1" xfId="16"/>
    <cellStyle name="Normal_(2)(iii) OBD_3" xfId="30"/>
    <cellStyle name="Normal_(2)(iv) OBD" xfId="17"/>
    <cellStyle name="Normal_(2)(iv) OBD_2" xfId="31"/>
    <cellStyle name="Normal_(2)(vi) No Outcome_1" xfId="38"/>
    <cellStyle name="Normal_(2)(vi) No Outcome_2" xfId="18"/>
    <cellStyle name="Normal_(2)(vi) No Outcome_3" xfId="33"/>
    <cellStyle name="Normal_(2)(vi) No Outcome_4" xfId="34"/>
    <cellStyle name="Normal_(2)(xi) Pass OBD_1" xfId="19"/>
    <cellStyle name="Normal_(2)(xii) Fail OBD_1" xfId="20"/>
    <cellStyle name="Normal_(2)(xix) MIL on no DTCs" xfId="21"/>
    <cellStyle name="Normal_(2)(xix) MIL on no DTCs_1" xfId="36"/>
    <cellStyle name="Normal_(2)(xix) MIL on no DTCs_3" xfId="40"/>
    <cellStyle name="Normal_(2)(xxii) MIL off no DTCs " xfId="22"/>
    <cellStyle name="Normal_(2)(xxii) MIL off no DTCs_1" xfId="37"/>
    <cellStyle name="Normal_(2)(xxiii) Not Ready Failures" xfId="32"/>
    <cellStyle name="Normal_(2)(xxiii) Not Ready Failures_1" xfId="35"/>
    <cellStyle name="Normal_(2)(xxiii) Not Ready Turnaways_1" xfId="23"/>
    <cellStyle name="Normal_(2)(xxiv)OBD Exceptions" xfId="24"/>
    <cellStyle name="Normal_2003_EPA_Test_Data_Report_Tables_DRAFT_2_Formatted" xfId="25"/>
    <cellStyle name="Normal_Diesel results 2003" xfId="26"/>
    <cellStyle name="Normal_query results" xfId="46"/>
    <cellStyle name="Normal_Sheet1" xfId="43"/>
    <cellStyle name="Normal_Summary" xfId="42"/>
    <cellStyle name="Percent" xfId="27" builtinId="5"/>
    <cellStyle name="Percent 2" xfId="2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540225875969"/>
          <c:y val="3.4901242349983382E-2"/>
          <c:w val="0.86281597962546908"/>
          <c:h val="0.83458752127653779"/>
        </c:manualLayout>
      </c:layout>
      <c:lineChart>
        <c:grouping val="standard"/>
        <c:varyColors val="0"/>
        <c:ser>
          <c:idx val="0"/>
          <c:order val="0"/>
          <c:marker>
            <c:symbol val="none"/>
          </c:marker>
          <c:cat>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 OBD'!$P$10:$P$25</c:f>
              <c:numCache>
                <c:formatCode>0.0%</c:formatCode>
                <c:ptCount val="16"/>
                <c:pt idx="0">
                  <c:v>0.14171956300778804</c:v>
                </c:pt>
                <c:pt idx="1">
                  <c:v>0.11869978086194302</c:v>
                </c:pt>
                <c:pt idx="2">
                  <c:v>9.3179170893787883E-2</c:v>
                </c:pt>
                <c:pt idx="3">
                  <c:v>8.356945430004814E-2</c:v>
                </c:pt>
                <c:pt idx="4">
                  <c:v>7.0579553701569181E-2</c:v>
                </c:pt>
                <c:pt idx="5">
                  <c:v>5.6364386825639531E-2</c:v>
                </c:pt>
                <c:pt idx="6">
                  <c:v>5.1100703936152118E-2</c:v>
                </c:pt>
                <c:pt idx="7">
                  <c:v>4.4473297956418655E-2</c:v>
                </c:pt>
                <c:pt idx="8">
                  <c:v>3.5436002626644189E-2</c:v>
                </c:pt>
                <c:pt idx="9">
                  <c:v>2.8757313716722195E-2</c:v>
                </c:pt>
                <c:pt idx="10">
                  <c:v>2.3826306853868794E-2</c:v>
                </c:pt>
                <c:pt idx="11">
                  <c:v>2.3210932610056332E-2</c:v>
                </c:pt>
                <c:pt idx="12">
                  <c:v>1.4839642770726557E-2</c:v>
                </c:pt>
                <c:pt idx="13">
                  <c:v>1.2651397598368428E-2</c:v>
                </c:pt>
                <c:pt idx="14">
                  <c:v>2.7272237293616716E-2</c:v>
                </c:pt>
                <c:pt idx="15">
                  <c:v>0.14187643020594964</c:v>
                </c:pt>
              </c:numCache>
            </c:numRef>
          </c:val>
          <c:smooth val="0"/>
        </c:ser>
        <c:dLbls>
          <c:showLegendKey val="0"/>
          <c:showVal val="0"/>
          <c:showCatName val="0"/>
          <c:showSerName val="0"/>
          <c:showPercent val="0"/>
          <c:showBubbleSize val="0"/>
        </c:dLbls>
        <c:marker val="1"/>
        <c:smooth val="0"/>
        <c:axId val="138288512"/>
        <c:axId val="138876416"/>
      </c:lineChart>
      <c:catAx>
        <c:axId val="138288512"/>
        <c:scaling>
          <c:orientation val="minMax"/>
        </c:scaling>
        <c:delete val="0"/>
        <c:axPos val="b"/>
        <c:title>
          <c:tx>
            <c:rich>
              <a:bodyPr/>
              <a:lstStyle/>
              <a:p>
                <a:pPr>
                  <a:defRPr/>
                </a:pPr>
                <a:r>
                  <a:rPr lang="en-US"/>
                  <a:t>Model Year</a:t>
                </a:r>
              </a:p>
            </c:rich>
          </c:tx>
          <c:overlay val="0"/>
        </c:title>
        <c:numFmt formatCode="General" sourceLinked="1"/>
        <c:majorTickMark val="out"/>
        <c:minorTickMark val="none"/>
        <c:tickLblPos val="nextTo"/>
        <c:crossAx val="138876416"/>
        <c:crosses val="autoZero"/>
        <c:auto val="1"/>
        <c:lblAlgn val="ctr"/>
        <c:lblOffset val="100"/>
        <c:noMultiLvlLbl val="0"/>
      </c:catAx>
      <c:valAx>
        <c:axId val="138876416"/>
        <c:scaling>
          <c:orientation val="minMax"/>
        </c:scaling>
        <c:delete val="0"/>
        <c:axPos val="l"/>
        <c:majorGridlines/>
        <c:title>
          <c:tx>
            <c:rich>
              <a:bodyPr rot="-5400000" vert="horz"/>
              <a:lstStyle/>
              <a:p>
                <a:pPr>
                  <a:defRPr/>
                </a:pPr>
                <a:r>
                  <a:rPr lang="en-US"/>
                  <a:t>Failure Rate</a:t>
                </a:r>
              </a:p>
            </c:rich>
          </c:tx>
          <c:overlay val="0"/>
        </c:title>
        <c:numFmt formatCode="0%" sourceLinked="0"/>
        <c:majorTickMark val="out"/>
        <c:minorTickMark val="none"/>
        <c:tickLblPos val="nextTo"/>
        <c:crossAx val="138288512"/>
        <c:crosses val="autoZero"/>
        <c:crossBetween val="midCat"/>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 OBD'!$K$10:$K$25</c:f>
              <c:numCache>
                <c:formatCode>#,##0</c:formatCode>
                <c:ptCount val="16"/>
                <c:pt idx="2">
                  <c:v>202</c:v>
                </c:pt>
                <c:pt idx="3">
                  <c:v>296</c:v>
                </c:pt>
                <c:pt idx="4">
                  <c:v>78</c:v>
                </c:pt>
                <c:pt idx="5">
                  <c:v>106</c:v>
                </c:pt>
                <c:pt idx="6">
                  <c:v>473</c:v>
                </c:pt>
                <c:pt idx="7">
                  <c:v>394</c:v>
                </c:pt>
                <c:pt idx="8">
                  <c:v>342</c:v>
                </c:pt>
                <c:pt idx="9">
                  <c:v>320</c:v>
                </c:pt>
                <c:pt idx="10">
                  <c:v>490</c:v>
                </c:pt>
                <c:pt idx="11">
                  <c:v>337</c:v>
                </c:pt>
                <c:pt idx="12">
                  <c:v>174</c:v>
                </c:pt>
                <c:pt idx="13">
                  <c:v>149</c:v>
                </c:pt>
                <c:pt idx="14">
                  <c:v>38</c:v>
                </c:pt>
                <c:pt idx="15">
                  <c:v>2</c:v>
                </c:pt>
              </c:numCache>
            </c:numRef>
          </c:val>
          <c:smooth val="0"/>
        </c:ser>
        <c:ser>
          <c:idx val="1"/>
          <c:order val="1"/>
          <c:tx>
            <c:strRef>
              <c:f>'(2)(i) OBD'!$H$8:$J$8</c:f>
              <c:strCache>
                <c:ptCount val="1"/>
                <c:pt idx="0">
                  <c:v>LDDV</c:v>
                </c:pt>
              </c:strCache>
            </c:strRef>
          </c:tx>
          <c:val>
            <c:numRef>
              <c:f>'(2)(i) OBD'!$H$10:$H$25</c:f>
              <c:numCache>
                <c:formatCode>#,##0</c:formatCode>
                <c:ptCount val="16"/>
                <c:pt idx="0">
                  <c:v>22</c:v>
                </c:pt>
                <c:pt idx="1">
                  <c:v>21</c:v>
                </c:pt>
                <c:pt idx="2">
                  <c:v>6</c:v>
                </c:pt>
                <c:pt idx="3">
                  <c:v>9</c:v>
                </c:pt>
                <c:pt idx="4">
                  <c:v>34</c:v>
                </c:pt>
                <c:pt idx="5">
                  <c:v>72</c:v>
                </c:pt>
                <c:pt idx="6">
                  <c:v>166</c:v>
                </c:pt>
                <c:pt idx="7">
                  <c:v>192</c:v>
                </c:pt>
                <c:pt idx="8">
                  <c:v>159</c:v>
                </c:pt>
                <c:pt idx="9">
                  <c:v>333</c:v>
                </c:pt>
                <c:pt idx="10">
                  <c:v>186</c:v>
                </c:pt>
                <c:pt idx="11">
                  <c:v>106</c:v>
                </c:pt>
                <c:pt idx="12">
                  <c:v>59</c:v>
                </c:pt>
                <c:pt idx="13">
                  <c:v>33</c:v>
                </c:pt>
                <c:pt idx="14">
                  <c:v>2</c:v>
                </c:pt>
              </c:numCache>
            </c:numRef>
          </c:val>
          <c:smooth val="0"/>
        </c:ser>
        <c:dLbls>
          <c:showLegendKey val="0"/>
          <c:showVal val="0"/>
          <c:showCatName val="0"/>
          <c:showSerName val="0"/>
          <c:showPercent val="0"/>
          <c:showBubbleSize val="0"/>
        </c:dLbls>
        <c:marker val="1"/>
        <c:smooth val="0"/>
        <c:axId val="141824384"/>
        <c:axId val="141826304"/>
      </c:lineChart>
      <c:catAx>
        <c:axId val="141824384"/>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41826304"/>
        <c:crosses val="autoZero"/>
        <c:auto val="1"/>
        <c:lblAlgn val="ctr"/>
        <c:lblOffset val="100"/>
        <c:tickLblSkip val="1"/>
        <c:tickMarkSkip val="1"/>
        <c:noMultiLvlLbl val="0"/>
      </c:catAx>
      <c:valAx>
        <c:axId val="141826304"/>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41824384"/>
        <c:crosses val="autoZero"/>
        <c:crossBetween val="midCat"/>
        <c:majorUnit val="100"/>
        <c:minorUnit val="20"/>
      </c:valAx>
      <c:spPr>
        <a:noFill/>
        <a:ln w="12700">
          <a:solidFill>
            <a:srgbClr val="808080"/>
          </a:solidFill>
          <a:prstDash val="solid"/>
        </a:ln>
      </c:spPr>
    </c:plotArea>
    <c:legend>
      <c:legendPos val="r"/>
      <c:layout>
        <c:manualLayout>
          <c:xMode val="edge"/>
          <c:yMode val="edge"/>
          <c:x val="0.7849986117606671"/>
          <c:y val="0.212654854972603"/>
          <c:w val="8.7792998477929984E-2"/>
          <c:h val="0.1199897192502429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41875840"/>
        <c:axId val="141952128"/>
      </c:lineChart>
      <c:catAx>
        <c:axId val="141875840"/>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41952128"/>
        <c:crosses val="autoZero"/>
        <c:auto val="1"/>
        <c:lblAlgn val="ctr"/>
        <c:lblOffset val="100"/>
        <c:tickLblSkip val="1"/>
        <c:tickMarkSkip val="1"/>
        <c:noMultiLvlLbl val="0"/>
      </c:catAx>
      <c:valAx>
        <c:axId val="141952128"/>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4187584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8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7579052632"/>
          <c:y val="3.1100478468899701E-2"/>
        </c:manualLayout>
      </c:layout>
      <c:overlay val="0"/>
      <c:spPr>
        <a:noFill/>
        <a:ln w="25400">
          <a:noFill/>
        </a:ln>
      </c:spPr>
    </c:title>
    <c:autoTitleDeleted val="0"/>
    <c:plotArea>
      <c:layout>
        <c:manualLayout>
          <c:layoutTarget val="inner"/>
          <c:xMode val="edge"/>
          <c:yMode val="edge"/>
          <c:x val="0.12355227883722322"/>
          <c:y val="0.19138778337575618"/>
          <c:w val="0.82239485601026585"/>
          <c:h val="0.5861250865882536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Opacity'!$D$11:$D$48</c:f>
              <c:numCache>
                <c:formatCode>0.0%</c:formatCode>
                <c:ptCount val="38"/>
                <c:pt idx="0">
                  <c:v>0</c:v>
                </c:pt>
                <c:pt idx="1">
                  <c:v>0</c:v>
                </c:pt>
                <c:pt idx="2">
                  <c:v>0.1</c:v>
                </c:pt>
                <c:pt idx="3">
                  <c:v>0</c:v>
                </c:pt>
                <c:pt idx="4">
                  <c:v>0</c:v>
                </c:pt>
                <c:pt idx="5">
                  <c:v>0.1111111111111111</c:v>
                </c:pt>
                <c:pt idx="6">
                  <c:v>0</c:v>
                </c:pt>
                <c:pt idx="7">
                  <c:v>0.125</c:v>
                </c:pt>
                <c:pt idx="8">
                  <c:v>0.13333333333333333</c:v>
                </c:pt>
                <c:pt idx="9">
                  <c:v>7.6923076923076927E-2</c:v>
                </c:pt>
                <c:pt idx="10">
                  <c:v>5.6603773584905662E-2</c:v>
                </c:pt>
                <c:pt idx="11">
                  <c:v>4.2553191489361701E-2</c:v>
                </c:pt>
                <c:pt idx="12">
                  <c:v>8.4033613445378148E-3</c:v>
                </c:pt>
                <c:pt idx="13">
                  <c:v>4.5871559633027525E-2</c:v>
                </c:pt>
                <c:pt idx="14">
                  <c:v>2.2727272727272728E-2</c:v>
                </c:pt>
                <c:pt idx="15">
                  <c:v>2.6315789473684209E-2</c:v>
                </c:pt>
                <c:pt idx="16">
                  <c:v>3.4666666666666665E-2</c:v>
                </c:pt>
                <c:pt idx="17">
                  <c:v>4.0865384615384616E-2</c:v>
                </c:pt>
                <c:pt idx="18">
                  <c:v>4.0449438202247189E-2</c:v>
                </c:pt>
                <c:pt idx="19">
                  <c:v>5.4466230936819175E-2</c:v>
                </c:pt>
                <c:pt idx="20">
                  <c:v>4.3956043956043959E-2</c:v>
                </c:pt>
                <c:pt idx="21">
                  <c:v>3.4852546916890083E-2</c:v>
                </c:pt>
                <c:pt idx="22">
                  <c:v>1.9584569732937686E-2</c:v>
                </c:pt>
              </c:numCache>
            </c:numRef>
          </c:val>
          <c:smooth val="0"/>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Opacity'!$G$11:$G$48</c:f>
              <c:numCache>
                <c:formatCode>0.0%</c:formatCode>
                <c:ptCount val="38"/>
                <c:pt idx="0">
                  <c:v>5.8823529411764705E-2</c:v>
                </c:pt>
                <c:pt idx="1">
                  <c:v>6.1320754716981132E-2</c:v>
                </c:pt>
                <c:pt idx="2">
                  <c:v>3.9007092198581561E-2</c:v>
                </c:pt>
                <c:pt idx="3">
                  <c:v>3.7815126050420166E-2</c:v>
                </c:pt>
                <c:pt idx="4">
                  <c:v>2.781456953642384E-2</c:v>
                </c:pt>
                <c:pt idx="5">
                  <c:v>3.2697547683923703E-2</c:v>
                </c:pt>
                <c:pt idx="6">
                  <c:v>4.1666666666666664E-2</c:v>
                </c:pt>
                <c:pt idx="7">
                  <c:v>6.0150375939849621E-2</c:v>
                </c:pt>
                <c:pt idx="8">
                  <c:v>4.710144927536232E-2</c:v>
                </c:pt>
                <c:pt idx="9">
                  <c:v>4.3981481481481483E-2</c:v>
                </c:pt>
                <c:pt idx="10">
                  <c:v>4.7923322683706068E-2</c:v>
                </c:pt>
                <c:pt idx="11">
                  <c:v>3.6885245901639344E-2</c:v>
                </c:pt>
                <c:pt idx="12">
                  <c:v>2.6483050847457626E-2</c:v>
                </c:pt>
                <c:pt idx="13">
                  <c:v>2.9209621993127148E-2</c:v>
                </c:pt>
                <c:pt idx="14">
                  <c:v>3.0583214793741108E-2</c:v>
                </c:pt>
                <c:pt idx="15">
                  <c:v>2.1784232365145227E-2</c:v>
                </c:pt>
                <c:pt idx="16">
                  <c:v>1.886018860188602E-2</c:v>
                </c:pt>
                <c:pt idx="17">
                  <c:v>2.0499108734402853E-2</c:v>
                </c:pt>
                <c:pt idx="18">
                  <c:v>2.5160335471139616E-2</c:v>
                </c:pt>
                <c:pt idx="19">
                  <c:v>3.2667876588021776E-2</c:v>
                </c:pt>
                <c:pt idx="20">
                  <c:v>3.2369578881206791E-2</c:v>
                </c:pt>
                <c:pt idx="21">
                  <c:v>4.385504201680672E-2</c:v>
                </c:pt>
                <c:pt idx="22">
                  <c:v>3.6291324881928912E-2</c:v>
                </c:pt>
                <c:pt idx="23">
                  <c:v>3.6554082941427958E-2</c:v>
                </c:pt>
                <c:pt idx="24">
                  <c:v>2.280955829109341E-2</c:v>
                </c:pt>
                <c:pt idx="25">
                  <c:v>1.232741617357002E-2</c:v>
                </c:pt>
                <c:pt idx="26">
                  <c:v>1.4534883720930232E-2</c:v>
                </c:pt>
                <c:pt idx="27">
                  <c:v>1.2505390254420009E-2</c:v>
                </c:pt>
                <c:pt idx="28">
                  <c:v>7.2933549432739062E-3</c:v>
                </c:pt>
                <c:pt idx="29">
                  <c:v>1.0244735344336939E-2</c:v>
                </c:pt>
                <c:pt idx="30">
                  <c:v>8.4961767204757861E-3</c:v>
                </c:pt>
                <c:pt idx="31">
                  <c:v>4.5716557344464325E-3</c:v>
                </c:pt>
                <c:pt idx="32">
                  <c:v>1.1109347722583717E-3</c:v>
                </c:pt>
                <c:pt idx="33">
                  <c:v>1.3064576334453153E-3</c:v>
                </c:pt>
                <c:pt idx="34">
                  <c:v>1.4528850145288502E-3</c:v>
                </c:pt>
                <c:pt idx="35">
                  <c:v>7.4257425742574258E-4</c:v>
                </c:pt>
                <c:pt idx="36">
                  <c:v>0</c:v>
                </c:pt>
                <c:pt idx="37">
                  <c:v>0</c:v>
                </c:pt>
              </c:numCache>
            </c:numRef>
          </c:val>
          <c:smooth val="0"/>
        </c:ser>
        <c:dLbls>
          <c:showLegendKey val="0"/>
          <c:showVal val="0"/>
          <c:showCatName val="0"/>
          <c:showSerName val="0"/>
          <c:showPercent val="0"/>
          <c:showBubbleSize val="0"/>
        </c:dLbls>
        <c:marker val="1"/>
        <c:smooth val="0"/>
        <c:axId val="141981568"/>
        <c:axId val="142164352"/>
      </c:lineChart>
      <c:catAx>
        <c:axId val="14198156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10223722217"/>
              <c:y val="0.916268947242838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42164352"/>
        <c:crosses val="autoZero"/>
        <c:auto val="1"/>
        <c:lblAlgn val="ctr"/>
        <c:lblOffset val="100"/>
        <c:tickLblSkip val="2"/>
        <c:tickMarkSkip val="1"/>
        <c:noMultiLvlLbl val="0"/>
      </c:catAx>
      <c:valAx>
        <c:axId val="142164352"/>
        <c:scaling>
          <c:orientation val="minMax"/>
          <c:max val="0.16000000000000003"/>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706161729904E-3"/>
              <c:y val="0.311005035853771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41981568"/>
        <c:crosses val="autoZero"/>
        <c:crossBetween val="between"/>
        <c:majorUnit val="2.0000000000000011E-2"/>
      </c:valAx>
      <c:spPr>
        <a:noFill/>
        <a:ln w="12700">
          <a:solidFill>
            <a:srgbClr val="808080"/>
          </a:solidFill>
          <a:prstDash val="solid"/>
        </a:ln>
      </c:spPr>
    </c:plotArea>
    <c:legend>
      <c:legendPos val="r"/>
      <c:layout>
        <c:manualLayout>
          <c:xMode val="edge"/>
          <c:yMode val="edge"/>
          <c:x val="0.82239482564679778"/>
          <c:y val="0.2033495334614292"/>
          <c:w val="0.10810823647044072"/>
          <c:h val="8.612440191387572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Failures</a:t>
            </a:r>
          </a:p>
          <a:p>
            <a:pPr>
              <a:defRPr sz="92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3290514666641696"/>
          <c:y val="2.0642201834862386E-2"/>
        </c:manualLayout>
      </c:layout>
      <c:overlay val="0"/>
      <c:spPr>
        <a:noFill/>
        <a:ln w="25400">
          <a:noFill/>
        </a:ln>
      </c:spPr>
    </c:title>
    <c:autoTitleDeleted val="0"/>
    <c:plotArea>
      <c:layout>
        <c:manualLayout>
          <c:layoutTarget val="inner"/>
          <c:xMode val="edge"/>
          <c:yMode val="edge"/>
          <c:x val="9.2545045228805245E-2"/>
          <c:y val="0.15825705796778491"/>
          <c:w val="0.88817536462644897"/>
          <c:h val="0.6215603291198494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Opacity'!$B$11:$B$48</c:f>
              <c:numCache>
                <c:formatCode>#,##0</c:formatCode>
                <c:ptCount val="38"/>
                <c:pt idx="0">
                  <c:v>0</c:v>
                </c:pt>
                <c:pt idx="1">
                  <c:v>0</c:v>
                </c:pt>
                <c:pt idx="2">
                  <c:v>2</c:v>
                </c:pt>
                <c:pt idx="3">
                  <c:v>0</c:v>
                </c:pt>
                <c:pt idx="4">
                  <c:v>0</c:v>
                </c:pt>
                <c:pt idx="5">
                  <c:v>3</c:v>
                </c:pt>
                <c:pt idx="6">
                  <c:v>0</c:v>
                </c:pt>
                <c:pt idx="7">
                  <c:v>1</c:v>
                </c:pt>
                <c:pt idx="8">
                  <c:v>2</c:v>
                </c:pt>
                <c:pt idx="9">
                  <c:v>2</c:v>
                </c:pt>
                <c:pt idx="10">
                  <c:v>3</c:v>
                </c:pt>
                <c:pt idx="11">
                  <c:v>4</c:v>
                </c:pt>
                <c:pt idx="12">
                  <c:v>1</c:v>
                </c:pt>
                <c:pt idx="13">
                  <c:v>10</c:v>
                </c:pt>
                <c:pt idx="14">
                  <c:v>2</c:v>
                </c:pt>
                <c:pt idx="15">
                  <c:v>10</c:v>
                </c:pt>
                <c:pt idx="16">
                  <c:v>13</c:v>
                </c:pt>
                <c:pt idx="17">
                  <c:v>17</c:v>
                </c:pt>
                <c:pt idx="18">
                  <c:v>18</c:v>
                </c:pt>
                <c:pt idx="19">
                  <c:v>25</c:v>
                </c:pt>
                <c:pt idx="20">
                  <c:v>28</c:v>
                </c:pt>
                <c:pt idx="21">
                  <c:v>39</c:v>
                </c:pt>
                <c:pt idx="22">
                  <c:v>33</c:v>
                </c:pt>
              </c:numCache>
            </c:numRef>
          </c:val>
          <c:smooth val="0"/>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Opacity'!$A$11:$A$48</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'(2)(i) Opacity'!$E$11:$E$48</c:f>
              <c:numCache>
                <c:formatCode>#,##0</c:formatCode>
                <c:ptCount val="38"/>
                <c:pt idx="0">
                  <c:v>6</c:v>
                </c:pt>
                <c:pt idx="1">
                  <c:v>13</c:v>
                </c:pt>
                <c:pt idx="2">
                  <c:v>11</c:v>
                </c:pt>
                <c:pt idx="3">
                  <c:v>18</c:v>
                </c:pt>
                <c:pt idx="4">
                  <c:v>21</c:v>
                </c:pt>
                <c:pt idx="5">
                  <c:v>12</c:v>
                </c:pt>
                <c:pt idx="6">
                  <c:v>12</c:v>
                </c:pt>
                <c:pt idx="7">
                  <c:v>16</c:v>
                </c:pt>
                <c:pt idx="8">
                  <c:v>13</c:v>
                </c:pt>
                <c:pt idx="9">
                  <c:v>19</c:v>
                </c:pt>
                <c:pt idx="10">
                  <c:v>30</c:v>
                </c:pt>
                <c:pt idx="11">
                  <c:v>36</c:v>
                </c:pt>
                <c:pt idx="12">
                  <c:v>25</c:v>
                </c:pt>
                <c:pt idx="13">
                  <c:v>34</c:v>
                </c:pt>
                <c:pt idx="14">
                  <c:v>43</c:v>
                </c:pt>
                <c:pt idx="15">
                  <c:v>42</c:v>
                </c:pt>
                <c:pt idx="16">
                  <c:v>46</c:v>
                </c:pt>
                <c:pt idx="17">
                  <c:v>46</c:v>
                </c:pt>
                <c:pt idx="18">
                  <c:v>51</c:v>
                </c:pt>
                <c:pt idx="19">
                  <c:v>72</c:v>
                </c:pt>
                <c:pt idx="20">
                  <c:v>103</c:v>
                </c:pt>
                <c:pt idx="21">
                  <c:v>167</c:v>
                </c:pt>
                <c:pt idx="22">
                  <c:v>146</c:v>
                </c:pt>
                <c:pt idx="23">
                  <c:v>171</c:v>
                </c:pt>
                <c:pt idx="24">
                  <c:v>63</c:v>
                </c:pt>
                <c:pt idx="25">
                  <c:v>25</c:v>
                </c:pt>
                <c:pt idx="26">
                  <c:v>30</c:v>
                </c:pt>
                <c:pt idx="27">
                  <c:v>29</c:v>
                </c:pt>
                <c:pt idx="28">
                  <c:v>27</c:v>
                </c:pt>
                <c:pt idx="29">
                  <c:v>36</c:v>
                </c:pt>
                <c:pt idx="30">
                  <c:v>30</c:v>
                </c:pt>
                <c:pt idx="31">
                  <c:v>23</c:v>
                </c:pt>
                <c:pt idx="32">
                  <c:v>7</c:v>
                </c:pt>
                <c:pt idx="33">
                  <c:v>7</c:v>
                </c:pt>
                <c:pt idx="34">
                  <c:v>7</c:v>
                </c:pt>
                <c:pt idx="35">
                  <c:v>3</c:v>
                </c:pt>
                <c:pt idx="36">
                  <c:v>0</c:v>
                </c:pt>
                <c:pt idx="37">
                  <c:v>0</c:v>
                </c:pt>
              </c:numCache>
            </c:numRef>
          </c:val>
          <c:smooth val="0"/>
        </c:ser>
        <c:dLbls>
          <c:showLegendKey val="0"/>
          <c:showVal val="0"/>
          <c:showCatName val="0"/>
          <c:showSerName val="0"/>
          <c:showPercent val="0"/>
          <c:showBubbleSize val="0"/>
        </c:dLbls>
        <c:marker val="1"/>
        <c:smooth val="0"/>
        <c:axId val="142185600"/>
        <c:axId val="142187904"/>
      </c:lineChart>
      <c:catAx>
        <c:axId val="14218560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915202187122568"/>
              <c:y val="0.912844999879602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42187904"/>
        <c:crosses val="autoZero"/>
        <c:auto val="1"/>
        <c:lblAlgn val="ctr"/>
        <c:lblOffset val="100"/>
        <c:tickLblSkip val="2"/>
        <c:tickMarkSkip val="1"/>
        <c:noMultiLvlLbl val="0"/>
      </c:catAx>
      <c:valAx>
        <c:axId val="14218790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Fails</a:t>
                </a:r>
              </a:p>
            </c:rich>
          </c:tx>
          <c:layout>
            <c:manualLayout>
              <c:xMode val="edge"/>
              <c:yMode val="edge"/>
              <c:x val="8.9974127788128751E-3"/>
              <c:y val="0.30275253437357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42185600"/>
        <c:crosses val="autoZero"/>
        <c:crossBetween val="between"/>
      </c:valAx>
      <c:spPr>
        <a:noFill/>
        <a:ln w="12700">
          <a:solidFill>
            <a:srgbClr val="808080"/>
          </a:solidFill>
          <a:prstDash val="solid"/>
        </a:ln>
      </c:spPr>
    </c:plotArea>
    <c:legend>
      <c:legendPos val="r"/>
      <c:layout>
        <c:manualLayout>
          <c:xMode val="edge"/>
          <c:yMode val="edge"/>
          <c:x val="0.86503905798933645"/>
          <c:y val="0.17431216740109423"/>
          <c:w val="0.10668389400195342"/>
          <c:h val="8.2568807339450268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 Rate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0687767306"/>
          <c:y val="2.8523622047244093E-2"/>
        </c:manualLayout>
      </c:layout>
      <c:overlay val="0"/>
      <c:spPr>
        <a:noFill/>
        <a:ln w="25400">
          <a:noFill/>
        </a:ln>
      </c:spPr>
    </c:title>
    <c:autoTitleDeleted val="0"/>
    <c:plotArea>
      <c:layout>
        <c:manualLayout>
          <c:layoutTarget val="inner"/>
          <c:xMode val="edge"/>
          <c:yMode val="edge"/>
          <c:x val="0.1477518327450448"/>
          <c:y val="0.23304029270895993"/>
          <c:w val="0.76556867841961262"/>
          <c:h val="0.60906040268459027"/>
        </c:manualLayout>
      </c:layout>
      <c:scatterChart>
        <c:scatterStyle val="lineMarker"/>
        <c:varyColors val="0"/>
        <c:ser>
          <c:idx val="0"/>
          <c:order val="0"/>
          <c:tx>
            <c:strRef>
              <c:f>'(2)(ii) OBD'!$B$7:$D$7</c:f>
              <c:strCache>
                <c:ptCount val="1"/>
                <c:pt idx="0">
                  <c:v>LDGV</c:v>
                </c:pt>
              </c:strCache>
            </c:strRef>
          </c:tx>
          <c:marker>
            <c:symbol val="diamond"/>
            <c:size val="8"/>
          </c:marker>
          <c:xVal>
            <c:numRef>
              <c:f>'(2)(ii)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'(2)(ii) OBD'!$D$9:$D$24</c:f>
              <c:numCache>
                <c:formatCode>0.0%</c:formatCode>
                <c:ptCount val="16"/>
                <c:pt idx="0">
                  <c:v>4.8563661744177505E-2</c:v>
                </c:pt>
                <c:pt idx="1">
                  <c:v>4.2303888001217378E-2</c:v>
                </c:pt>
                <c:pt idx="2">
                  <c:v>3.2765399737876802E-2</c:v>
                </c:pt>
                <c:pt idx="3">
                  <c:v>2.8244141308149704E-2</c:v>
                </c:pt>
                <c:pt idx="4">
                  <c:v>2.4842462433349491E-2</c:v>
                </c:pt>
                <c:pt idx="5">
                  <c:v>2.1482155035235279E-2</c:v>
                </c:pt>
                <c:pt idx="6">
                  <c:v>1.6523155690016292E-2</c:v>
                </c:pt>
                <c:pt idx="7">
                  <c:v>1.4825273561595482E-2</c:v>
                </c:pt>
                <c:pt idx="8">
                  <c:v>1.365803375853627E-2</c:v>
                </c:pt>
                <c:pt idx="9">
                  <c:v>1.1000763941940413E-2</c:v>
                </c:pt>
                <c:pt idx="10">
                  <c:v>8.8752622236566072E-3</c:v>
                </c:pt>
                <c:pt idx="11">
                  <c:v>4.7031158142269254E-3</c:v>
                </c:pt>
                <c:pt idx="12">
                  <c:v>2.3201856148491878E-3</c:v>
                </c:pt>
                <c:pt idx="13">
                  <c:v>3.8957147138148039E-3</c:v>
                </c:pt>
                <c:pt idx="14">
                  <c:v>2.6572187776793621E-3</c:v>
                </c:pt>
                <c:pt idx="15">
                  <c:v>0</c:v>
                </c:pt>
              </c:numCache>
            </c:numRef>
          </c:yVal>
          <c:smooth val="0"/>
        </c:ser>
        <c:ser>
          <c:idx val="1"/>
          <c:order val="1"/>
          <c:tx>
            <c:strRef>
              <c:f>'(2)(ii) OBD'!#REF!</c:f>
              <c:strCache>
                <c:ptCount val="1"/>
                <c:pt idx="0">
                  <c:v>#REF!</c:v>
                </c:pt>
              </c:strCache>
            </c:strRef>
          </c:tx>
          <c:marker>
            <c:symbol val="square"/>
            <c:size val="8"/>
          </c:marker>
          <c:xVal>
            <c:numRef>
              <c:f>'(2)(ii)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'(2)(ii) OBD'!#REF!</c:f>
              <c:numCache>
                <c:formatCode>General</c:formatCode>
                <c:ptCount val="1"/>
                <c:pt idx="0">
                  <c:v>1</c:v>
                </c:pt>
              </c:numCache>
            </c:numRef>
          </c:yVal>
          <c:smooth val="0"/>
        </c:ser>
        <c:ser>
          <c:idx val="2"/>
          <c:order val="2"/>
          <c:tx>
            <c:strRef>
              <c:f>'(2)(ii) OBD'!$E$7:$G$7</c:f>
              <c:strCache>
                <c:ptCount val="1"/>
                <c:pt idx="0">
                  <c:v>MDGV</c:v>
                </c:pt>
              </c:strCache>
            </c:strRef>
          </c:tx>
          <c:marker>
            <c:symbol val="triangle"/>
            <c:size val="8"/>
          </c:marker>
          <c:xVal>
            <c:numRef>
              <c:f>'(2)(ii)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'(2)(ii) OBD'!$G$9:$G$24</c:f>
              <c:numCache>
                <c:formatCode>0.0%</c:formatCode>
                <c:ptCount val="16"/>
                <c:pt idx="3">
                  <c:v>3.9525691699604744E-2</c:v>
                </c:pt>
                <c:pt idx="4">
                  <c:v>2.735042735042735E-2</c:v>
                </c:pt>
                <c:pt idx="5">
                  <c:v>1.9819819819819819E-2</c:v>
                </c:pt>
                <c:pt idx="6">
                  <c:v>1.2953367875647668E-2</c:v>
                </c:pt>
                <c:pt idx="7">
                  <c:v>1.8376722817764167E-2</c:v>
                </c:pt>
                <c:pt idx="8">
                  <c:v>1.3769363166953529E-2</c:v>
                </c:pt>
                <c:pt idx="9">
                  <c:v>1.3358778625954198E-2</c:v>
                </c:pt>
                <c:pt idx="10">
                  <c:v>6.3391442155309036E-3</c:v>
                </c:pt>
                <c:pt idx="11">
                  <c:v>8.6956521739130436E-3</c:v>
                </c:pt>
                <c:pt idx="12">
                  <c:v>2.2421524663677129E-2</c:v>
                </c:pt>
                <c:pt idx="13">
                  <c:v>6.9444444444444441E-3</c:v>
                </c:pt>
                <c:pt idx="14">
                  <c:v>1.8181818181818181E-2</c:v>
                </c:pt>
                <c:pt idx="15">
                  <c:v>0</c:v>
                </c:pt>
              </c:numCache>
            </c:numRef>
          </c:yVal>
          <c:smooth val="0"/>
        </c:ser>
        <c:dLbls>
          <c:showLegendKey val="0"/>
          <c:showVal val="0"/>
          <c:showCatName val="0"/>
          <c:showSerName val="0"/>
          <c:showPercent val="0"/>
          <c:showBubbleSize val="0"/>
        </c:dLbls>
        <c:axId val="142408320"/>
        <c:axId val="142639872"/>
      </c:scatterChart>
      <c:valAx>
        <c:axId val="142408320"/>
        <c:scaling>
          <c:orientation val="minMax"/>
          <c:max val="2020"/>
          <c:min val="2005"/>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0945397794"/>
              <c:y val="0.91442948854366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42639872"/>
        <c:crosses val="autoZero"/>
        <c:crossBetween val="midCat"/>
        <c:majorUnit val="1"/>
      </c:valAx>
      <c:valAx>
        <c:axId val="142639872"/>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58170339265E-2"/>
              <c:y val="0.422818684826561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42408320"/>
        <c:crossesAt val="2001"/>
        <c:crossBetween val="midCat"/>
        <c:majorUnit val="2.0000000000000011E-2"/>
      </c:valAx>
      <c:spPr>
        <a:noFill/>
        <a:ln w="12700">
          <a:solidFill>
            <a:srgbClr val="808080"/>
          </a:solidFill>
          <a:prstDash val="solid"/>
        </a:ln>
      </c:spPr>
    </c:plotArea>
    <c:legend>
      <c:legendPos val="r"/>
      <c:legendEntry>
        <c:idx val="1"/>
        <c:delete val="1"/>
      </c:legendEntry>
      <c:layout>
        <c:manualLayout>
          <c:xMode val="edge"/>
          <c:yMode val="edge"/>
          <c:x val="0.78159953066211563"/>
          <c:y val="0.2423827377694962"/>
          <c:w val="0.11599527945984672"/>
          <c:h val="7.82836268107849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Failures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22056929235"/>
          <c:y val="2.8619493629286185E-2"/>
        </c:manualLayout>
      </c:layout>
      <c:overlay val="0"/>
      <c:spPr>
        <a:noFill/>
        <a:ln w="25400">
          <a:noFill/>
        </a:ln>
      </c:spPr>
    </c:title>
    <c:autoTitleDeleted val="0"/>
    <c:plotArea>
      <c:layout>
        <c:manualLayout>
          <c:layoutTarget val="inner"/>
          <c:xMode val="edge"/>
          <c:yMode val="edge"/>
          <c:x val="0.13936430317848444"/>
          <c:y val="0.17171745402833252"/>
          <c:w val="0.77506112469439226"/>
          <c:h val="0.65825024044191993"/>
        </c:manualLayout>
      </c:layout>
      <c:lineChart>
        <c:grouping val="standard"/>
        <c:varyColors val="0"/>
        <c:ser>
          <c:idx val="0"/>
          <c:order val="0"/>
          <c:tx>
            <c:strRef>
              <c:f>'(2)(ii) OBD'!$B$7:$D$7</c:f>
              <c:strCache>
                <c:ptCount val="1"/>
                <c:pt idx="0">
                  <c:v>LDGV</c:v>
                </c:pt>
              </c:strCache>
            </c:strRef>
          </c:tx>
          <c:marker>
            <c:symbol val="diamond"/>
            <c:size val="8"/>
          </c:marker>
          <c:cat>
            <c:numRef>
              <c:f>'(2)(ii)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'(2)(ii) OBD'!$B$9:$B$24</c:f>
              <c:numCache>
                <c:formatCode>#,##0</c:formatCode>
                <c:ptCount val="16"/>
                <c:pt idx="0">
                  <c:v>661</c:v>
                </c:pt>
                <c:pt idx="1">
                  <c:v>556</c:v>
                </c:pt>
                <c:pt idx="2">
                  <c:v>400</c:v>
                </c:pt>
                <c:pt idx="3">
                  <c:v>323</c:v>
                </c:pt>
                <c:pt idx="4">
                  <c:v>205</c:v>
                </c:pt>
                <c:pt idx="5">
                  <c:v>189</c:v>
                </c:pt>
                <c:pt idx="6">
                  <c:v>142</c:v>
                </c:pt>
                <c:pt idx="7">
                  <c:v>126</c:v>
                </c:pt>
                <c:pt idx="8">
                  <c:v>106</c:v>
                </c:pt>
                <c:pt idx="9">
                  <c:v>72</c:v>
                </c:pt>
                <c:pt idx="10">
                  <c:v>55</c:v>
                </c:pt>
                <c:pt idx="11">
                  <c:v>32</c:v>
                </c:pt>
                <c:pt idx="12">
                  <c:v>10</c:v>
                </c:pt>
                <c:pt idx="13">
                  <c:v>13</c:v>
                </c:pt>
                <c:pt idx="14">
                  <c:v>3</c:v>
                </c:pt>
                <c:pt idx="15">
                  <c:v>0</c:v>
                </c:pt>
              </c:numCache>
            </c:numRef>
          </c:val>
          <c:smooth val="0"/>
        </c:ser>
        <c:ser>
          <c:idx val="2"/>
          <c:order val="1"/>
          <c:tx>
            <c:strRef>
              <c:f>'(2)(ii) OBD'!$E$7:$G$7</c:f>
              <c:strCache>
                <c:ptCount val="1"/>
                <c:pt idx="0">
                  <c:v>MDGV</c:v>
                </c:pt>
              </c:strCache>
            </c:strRef>
          </c:tx>
          <c:marker>
            <c:symbol val="triangle"/>
            <c:size val="8"/>
          </c:marker>
          <c:cat>
            <c:numRef>
              <c:f>'(2)(ii)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'(2)(ii) OBD'!$E$9:$E$24</c:f>
              <c:numCache>
                <c:formatCode>#,##0</c:formatCode>
                <c:ptCount val="16"/>
                <c:pt idx="3">
                  <c:v>30</c:v>
                </c:pt>
                <c:pt idx="4">
                  <c:v>16</c:v>
                </c:pt>
                <c:pt idx="5">
                  <c:v>11</c:v>
                </c:pt>
                <c:pt idx="6">
                  <c:v>10</c:v>
                </c:pt>
                <c:pt idx="7">
                  <c:v>12</c:v>
                </c:pt>
                <c:pt idx="8">
                  <c:v>8</c:v>
                </c:pt>
                <c:pt idx="9">
                  <c:v>7</c:v>
                </c:pt>
                <c:pt idx="10">
                  <c:v>4</c:v>
                </c:pt>
                <c:pt idx="11">
                  <c:v>3</c:v>
                </c:pt>
                <c:pt idx="12">
                  <c:v>5</c:v>
                </c:pt>
                <c:pt idx="13">
                  <c:v>1</c:v>
                </c:pt>
                <c:pt idx="14">
                  <c:v>1</c:v>
                </c:pt>
                <c:pt idx="15">
                  <c:v>0</c:v>
                </c:pt>
              </c:numCache>
            </c:numRef>
          </c:val>
          <c:smooth val="0"/>
        </c:ser>
        <c:dLbls>
          <c:showLegendKey val="0"/>
          <c:showVal val="0"/>
          <c:showCatName val="0"/>
          <c:showSerName val="0"/>
          <c:showPercent val="0"/>
          <c:showBubbleSize val="0"/>
        </c:dLbls>
        <c:marker val="1"/>
        <c:smooth val="0"/>
        <c:axId val="142686464"/>
        <c:axId val="142700544"/>
      </c:lineChart>
      <c:catAx>
        <c:axId val="142686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42700544"/>
        <c:crosses val="autoZero"/>
        <c:auto val="1"/>
        <c:lblAlgn val="ctr"/>
        <c:lblOffset val="100"/>
        <c:tickLblSkip val="1"/>
        <c:tickMarkSkip val="1"/>
        <c:noMultiLvlLbl val="0"/>
      </c:catAx>
      <c:valAx>
        <c:axId val="1427005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42686464"/>
        <c:crosses val="autoZero"/>
        <c:crossBetween val="midCat"/>
        <c:majorUnit val="100"/>
      </c:valAx>
      <c:spPr>
        <a:noFill/>
        <a:ln w="12700">
          <a:solidFill>
            <a:srgbClr val="808080"/>
          </a:solidFill>
          <a:prstDash val="solid"/>
        </a:ln>
      </c:spPr>
    </c:plotArea>
    <c:legend>
      <c:legendPos val="r"/>
      <c:layout>
        <c:manualLayout>
          <c:xMode val="edge"/>
          <c:yMode val="edge"/>
          <c:x val="0.78003382192610538"/>
          <c:y val="0.18989498292000037"/>
          <c:w val="0.11613692199914062"/>
          <c:h val="6.913685285983547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3376536696"/>
          <c:y val="2.8523564989158964E-2"/>
        </c:manualLayout>
      </c:layout>
      <c:overlay val="0"/>
      <c:spPr>
        <a:noFill/>
        <a:ln w="25400">
          <a:noFill/>
        </a:ln>
      </c:spPr>
    </c:title>
    <c:autoTitleDeleted val="0"/>
    <c:plotArea>
      <c:layout>
        <c:manualLayout>
          <c:layoutTarget val="inner"/>
          <c:xMode val="edge"/>
          <c:yMode val="edge"/>
          <c:x val="0.1273149587164519"/>
          <c:y val="0.22315436241610739"/>
          <c:w val="0.76620456972991857"/>
          <c:h val="0.62583892617451908"/>
        </c:manualLayout>
      </c:layout>
      <c:scatterChart>
        <c:scatterStyle val="lineMarker"/>
        <c:varyColors val="0"/>
        <c:ser>
          <c:idx val="0"/>
          <c:order val="0"/>
          <c:tx>
            <c:strRef>
              <c:f>'(2)(iii) OBD'!$B$7:$D$7</c:f>
              <c:strCache>
                <c:ptCount val="1"/>
                <c:pt idx="0">
                  <c:v>LDGV</c:v>
                </c:pt>
              </c:strCache>
            </c:strRef>
          </c:tx>
          <c:marker>
            <c:symbol val="diamond"/>
            <c:size val="8"/>
          </c:marker>
          <c:xVal>
            <c:numRef>
              <c:f>'(2)(iii)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'(2)(iii) OBD'!$D$9:$D$24</c:f>
              <c:numCache>
                <c:formatCode>0.0%</c:formatCode>
                <c:ptCount val="16"/>
                <c:pt idx="0">
                  <c:v>0.95143633825582252</c:v>
                </c:pt>
                <c:pt idx="1">
                  <c:v>0.95769611199878257</c:v>
                </c:pt>
                <c:pt idx="2">
                  <c:v>0.96723460026212316</c:v>
                </c:pt>
                <c:pt idx="3">
                  <c:v>0.97175585869185033</c:v>
                </c:pt>
                <c:pt idx="4">
                  <c:v>0.97515753756665047</c:v>
                </c:pt>
                <c:pt idx="5">
                  <c:v>0.97851784496476468</c:v>
                </c:pt>
                <c:pt idx="6">
                  <c:v>0.98347684430998372</c:v>
                </c:pt>
                <c:pt idx="7">
                  <c:v>0.98517472643840454</c:v>
                </c:pt>
                <c:pt idx="8">
                  <c:v>0.98634196624146375</c:v>
                </c:pt>
                <c:pt idx="9">
                  <c:v>0.98899923605805962</c:v>
                </c:pt>
                <c:pt idx="10">
                  <c:v>0.99112473777634336</c:v>
                </c:pt>
                <c:pt idx="11">
                  <c:v>0.99529688418577311</c:v>
                </c:pt>
                <c:pt idx="12">
                  <c:v>0.99767981438515085</c:v>
                </c:pt>
                <c:pt idx="13">
                  <c:v>0.99610428528618522</c:v>
                </c:pt>
                <c:pt idx="14">
                  <c:v>0.99734278122232067</c:v>
                </c:pt>
                <c:pt idx="15">
                  <c:v>1</c:v>
                </c:pt>
              </c:numCache>
            </c:numRef>
          </c:yVal>
          <c:smooth val="0"/>
        </c:ser>
        <c:ser>
          <c:idx val="2"/>
          <c:order val="1"/>
          <c:tx>
            <c:strRef>
              <c:f>'(2)(iii) OBD'!$E$7:$G$7</c:f>
              <c:strCache>
                <c:ptCount val="1"/>
                <c:pt idx="0">
                  <c:v>MDGV</c:v>
                </c:pt>
              </c:strCache>
            </c:strRef>
          </c:tx>
          <c:marker>
            <c:symbol val="triangle"/>
            <c:size val="8"/>
          </c:marker>
          <c:xVal>
            <c:numRef>
              <c:f>'(2)(iii)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'(2)(iii) OBD'!$G$9:$G$24</c:f>
              <c:numCache>
                <c:formatCode>0.0%</c:formatCode>
                <c:ptCount val="16"/>
                <c:pt idx="3">
                  <c:v>0.96047430830039526</c:v>
                </c:pt>
                <c:pt idx="4">
                  <c:v>0.97264957264957264</c:v>
                </c:pt>
                <c:pt idx="5">
                  <c:v>0.98018018018018016</c:v>
                </c:pt>
                <c:pt idx="6">
                  <c:v>0.98704663212435229</c:v>
                </c:pt>
                <c:pt idx="7">
                  <c:v>0.98162327718223585</c:v>
                </c:pt>
                <c:pt idx="8">
                  <c:v>0.98623063683304646</c:v>
                </c:pt>
                <c:pt idx="9">
                  <c:v>0.98664122137404575</c:v>
                </c:pt>
                <c:pt idx="10">
                  <c:v>0.99366085578446905</c:v>
                </c:pt>
                <c:pt idx="11">
                  <c:v>0.99130434782608701</c:v>
                </c:pt>
                <c:pt idx="12">
                  <c:v>0.97757847533632292</c:v>
                </c:pt>
                <c:pt idx="13">
                  <c:v>0.99305555555555558</c:v>
                </c:pt>
                <c:pt idx="14">
                  <c:v>0.98181818181818181</c:v>
                </c:pt>
                <c:pt idx="15">
                  <c:v>1</c:v>
                </c:pt>
              </c:numCache>
            </c:numRef>
          </c:yVal>
          <c:smooth val="0"/>
        </c:ser>
        <c:dLbls>
          <c:showLegendKey val="0"/>
          <c:showVal val="0"/>
          <c:showCatName val="0"/>
          <c:showSerName val="0"/>
          <c:showPercent val="0"/>
          <c:showBubbleSize val="0"/>
        </c:dLbls>
        <c:axId val="142727424"/>
        <c:axId val="142774656"/>
      </c:scatterChart>
      <c:valAx>
        <c:axId val="142727424"/>
        <c:scaling>
          <c:orientation val="minMax"/>
          <c:max val="2020"/>
          <c:min val="2005"/>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51246644"/>
              <c:y val="0.914429487618399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42774656"/>
        <c:crosses val="autoZero"/>
        <c:crossBetween val="midCat"/>
        <c:majorUnit val="1"/>
      </c:valAx>
      <c:valAx>
        <c:axId val="142774656"/>
        <c:scaling>
          <c:orientation val="minMax"/>
          <c:max val="1"/>
          <c:min val="0.800000000000001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223310574149E-2"/>
              <c:y val="0.42953016090380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42727424"/>
        <c:crosses val="autoZero"/>
        <c:crossBetween val="midCat"/>
        <c:majorUnit val="0.05"/>
      </c:valAx>
      <c:spPr>
        <a:noFill/>
        <a:ln w="12700">
          <a:solidFill>
            <a:srgbClr val="808080"/>
          </a:solidFill>
          <a:prstDash val="solid"/>
        </a:ln>
      </c:spPr>
    </c:plotArea>
    <c:legend>
      <c:legendPos val="r"/>
      <c:layout>
        <c:manualLayout>
          <c:xMode val="edge"/>
          <c:yMode val="edge"/>
          <c:x val="0.74403083472833642"/>
          <c:y val="0.40474392662258879"/>
          <c:w val="0.10763896780943608"/>
          <c:h val="6.07726874156163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200" b="0"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204586269"/>
          <c:y val="2.8619493629286185E-2"/>
        </c:manualLayout>
      </c:layout>
      <c:overlay val="0"/>
      <c:spPr>
        <a:noFill/>
        <a:ln w="25400">
          <a:noFill/>
        </a:ln>
      </c:spPr>
    </c:title>
    <c:autoTitleDeleted val="0"/>
    <c:plotArea>
      <c:layout>
        <c:manualLayout>
          <c:layoutTarget val="inner"/>
          <c:xMode val="edge"/>
          <c:yMode val="edge"/>
          <c:x val="0.14236127201930521"/>
          <c:y val="0.18518548963839604"/>
          <c:w val="0.75810270872069041"/>
          <c:h val="0.66666776269822625"/>
        </c:manualLayout>
      </c:layout>
      <c:lineChart>
        <c:grouping val="standard"/>
        <c:varyColors val="0"/>
        <c:ser>
          <c:idx val="0"/>
          <c:order val="0"/>
          <c:tx>
            <c:strRef>
              <c:f>'(2)(iii) OBD'!$B$7:$D$7</c:f>
              <c:strCache>
                <c:ptCount val="1"/>
                <c:pt idx="0">
                  <c:v>LDGV</c:v>
                </c:pt>
              </c:strCache>
            </c:strRef>
          </c:tx>
          <c:marker>
            <c:symbol val="diamond"/>
            <c:size val="8"/>
          </c:marker>
          <c:cat>
            <c:numRef>
              <c:f>'(2)(iii)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'(2)(iii) OBD'!$B$9:$B$24</c:f>
              <c:numCache>
                <c:formatCode>#,##0</c:formatCode>
                <c:ptCount val="16"/>
                <c:pt idx="0">
                  <c:v>12950</c:v>
                </c:pt>
                <c:pt idx="1">
                  <c:v>12587</c:v>
                </c:pt>
                <c:pt idx="2">
                  <c:v>11808</c:v>
                </c:pt>
                <c:pt idx="3">
                  <c:v>11113</c:v>
                </c:pt>
                <c:pt idx="4">
                  <c:v>8047</c:v>
                </c:pt>
                <c:pt idx="5">
                  <c:v>8609</c:v>
                </c:pt>
                <c:pt idx="6">
                  <c:v>8452</c:v>
                </c:pt>
                <c:pt idx="7">
                  <c:v>8373</c:v>
                </c:pt>
                <c:pt idx="8">
                  <c:v>7655</c:v>
                </c:pt>
                <c:pt idx="9">
                  <c:v>6473</c:v>
                </c:pt>
                <c:pt idx="10">
                  <c:v>6142</c:v>
                </c:pt>
                <c:pt idx="11">
                  <c:v>6772</c:v>
                </c:pt>
                <c:pt idx="12">
                  <c:v>4300</c:v>
                </c:pt>
                <c:pt idx="13">
                  <c:v>3324</c:v>
                </c:pt>
                <c:pt idx="14">
                  <c:v>1126</c:v>
                </c:pt>
                <c:pt idx="15">
                  <c:v>28</c:v>
                </c:pt>
              </c:numCache>
            </c:numRef>
          </c:val>
          <c:smooth val="0"/>
        </c:ser>
        <c:ser>
          <c:idx val="2"/>
          <c:order val="1"/>
          <c:tx>
            <c:strRef>
              <c:f>'(2)(iii) OBD'!$E$7:$G$7</c:f>
              <c:strCache>
                <c:ptCount val="1"/>
                <c:pt idx="0">
                  <c:v>MDGV</c:v>
                </c:pt>
              </c:strCache>
            </c:strRef>
          </c:tx>
          <c:marker>
            <c:symbol val="triangle"/>
            <c:size val="8"/>
          </c:marker>
          <c:cat>
            <c:numRef>
              <c:f>'(2)(iii)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'(2)(iii) OBD'!$E$9:$E$24</c:f>
              <c:numCache>
                <c:formatCode>#,##0</c:formatCode>
                <c:ptCount val="16"/>
                <c:pt idx="3">
                  <c:v>729</c:v>
                </c:pt>
                <c:pt idx="4">
                  <c:v>569</c:v>
                </c:pt>
                <c:pt idx="5">
                  <c:v>544</c:v>
                </c:pt>
                <c:pt idx="6">
                  <c:v>762</c:v>
                </c:pt>
                <c:pt idx="7">
                  <c:v>641</c:v>
                </c:pt>
                <c:pt idx="8">
                  <c:v>573</c:v>
                </c:pt>
                <c:pt idx="9">
                  <c:v>517</c:v>
                </c:pt>
                <c:pt idx="10">
                  <c:v>627</c:v>
                </c:pt>
                <c:pt idx="11">
                  <c:v>342</c:v>
                </c:pt>
                <c:pt idx="12">
                  <c:v>218</c:v>
                </c:pt>
                <c:pt idx="13">
                  <c:v>143</c:v>
                </c:pt>
                <c:pt idx="14">
                  <c:v>54</c:v>
                </c:pt>
                <c:pt idx="15">
                  <c:v>2</c:v>
                </c:pt>
              </c:numCache>
            </c:numRef>
          </c:val>
          <c:smooth val="0"/>
        </c:ser>
        <c:dLbls>
          <c:showLegendKey val="0"/>
          <c:showVal val="0"/>
          <c:showCatName val="0"/>
          <c:showSerName val="0"/>
          <c:showPercent val="0"/>
          <c:showBubbleSize val="0"/>
        </c:dLbls>
        <c:marker val="1"/>
        <c:smooth val="0"/>
        <c:axId val="142832768"/>
        <c:axId val="142834688"/>
      </c:lineChart>
      <c:catAx>
        <c:axId val="14283276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033622232"/>
              <c:y val="0.917509981303098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42834688"/>
        <c:crosses val="autoZero"/>
        <c:auto val="1"/>
        <c:lblAlgn val="ctr"/>
        <c:lblOffset val="100"/>
        <c:tickLblSkip val="1"/>
        <c:tickMarkSkip val="1"/>
        <c:noMultiLvlLbl val="0"/>
      </c:catAx>
      <c:valAx>
        <c:axId val="14283468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66649849547E-2"/>
              <c:y val="0.365320400939733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42832768"/>
        <c:crosses val="autoZero"/>
        <c:crossBetween val="midCat"/>
      </c:valAx>
      <c:spPr>
        <a:noFill/>
        <a:ln w="12700">
          <a:solidFill>
            <a:srgbClr val="808080"/>
          </a:solidFill>
          <a:prstDash val="solid"/>
        </a:ln>
      </c:spPr>
    </c:plotArea>
    <c:legend>
      <c:legendPos val="r"/>
      <c:layout>
        <c:manualLayout>
          <c:xMode val="edge"/>
          <c:yMode val="edge"/>
          <c:x val="0.80697165562426476"/>
          <c:y val="7.2820201166129403E-2"/>
          <c:w val="0.10995381298161594"/>
          <c:h val="7.418714439218586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4218136235"/>
          <c:y val="2.8523496954561783E-2"/>
        </c:manualLayout>
      </c:layout>
      <c:overlay val="0"/>
      <c:spPr>
        <a:noFill/>
        <a:ln w="25400">
          <a:noFill/>
        </a:ln>
      </c:spPr>
    </c:title>
    <c:autoTitleDeleted val="0"/>
    <c:plotArea>
      <c:layout>
        <c:manualLayout>
          <c:layoutTarget val="inner"/>
          <c:xMode val="edge"/>
          <c:yMode val="edge"/>
          <c:x val="0.12832377185906557"/>
          <c:y val="0.22147651006711411"/>
          <c:w val="0.76647442110414865"/>
          <c:h val="0.62919463087250038"/>
        </c:manualLayout>
      </c:layout>
      <c:scatterChart>
        <c:scatterStyle val="lineMarker"/>
        <c:varyColors val="0"/>
        <c:ser>
          <c:idx val="0"/>
          <c:order val="0"/>
          <c:tx>
            <c:strRef>
              <c:f>'(2)(iv) OBD'!$B$7:$D$7</c:f>
              <c:strCache>
                <c:ptCount val="1"/>
                <c:pt idx="0">
                  <c:v>LDGV</c:v>
                </c:pt>
              </c:strCache>
            </c:strRef>
          </c:tx>
          <c:marker>
            <c:symbol val="diamond"/>
            <c:size val="8"/>
          </c:marker>
          <c:xVal>
            <c:numRef>
              <c:f>'(2)(iv)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'(2)(iv) OBD'!$D$9:$D$24</c:f>
              <c:numCache>
                <c:formatCode>0.0%</c:formatCode>
                <c:ptCount val="16"/>
                <c:pt idx="0">
                  <c:v>0.75945017182130581</c:v>
                </c:pt>
                <c:pt idx="1">
                  <c:v>0.7904411764705882</c:v>
                </c:pt>
                <c:pt idx="2">
                  <c:v>0.80542986425339369</c:v>
                </c:pt>
                <c:pt idx="3">
                  <c:v>0.78034682080924855</c:v>
                </c:pt>
                <c:pt idx="4">
                  <c:v>0.80172413793103448</c:v>
                </c:pt>
                <c:pt idx="5">
                  <c:v>0.79577464788732399</c:v>
                </c:pt>
                <c:pt idx="6">
                  <c:v>0.83333333333333337</c:v>
                </c:pt>
                <c:pt idx="7">
                  <c:v>0.9135802469135802</c:v>
                </c:pt>
                <c:pt idx="8">
                  <c:v>0.82666666666666666</c:v>
                </c:pt>
                <c:pt idx="9">
                  <c:v>0.83333333333333337</c:v>
                </c:pt>
                <c:pt idx="10">
                  <c:v>0.97777777777777775</c:v>
                </c:pt>
                <c:pt idx="11">
                  <c:v>0.8571428571428571</c:v>
                </c:pt>
                <c:pt idx="12">
                  <c:v>1</c:v>
                </c:pt>
                <c:pt idx="13">
                  <c:v>0.73333333333333328</c:v>
                </c:pt>
                <c:pt idx="14">
                  <c:v>1</c:v>
                </c:pt>
              </c:numCache>
            </c:numRef>
          </c:yVal>
          <c:smooth val="0"/>
        </c:ser>
        <c:ser>
          <c:idx val="2"/>
          <c:order val="1"/>
          <c:tx>
            <c:strRef>
              <c:f>'(2)(iv) OBD'!$E$7:$G$7</c:f>
              <c:strCache>
                <c:ptCount val="1"/>
                <c:pt idx="0">
                  <c:v>MDGV</c:v>
                </c:pt>
              </c:strCache>
            </c:strRef>
          </c:tx>
          <c:marker>
            <c:symbol val="triangle"/>
            <c:size val="8"/>
          </c:marker>
          <c:xVal>
            <c:numRef>
              <c:f>'(2)(iv)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'(2)(iv) OBD'!$G$9:$G$24</c:f>
              <c:numCache>
                <c:formatCode>0.0%</c:formatCode>
                <c:ptCount val="16"/>
                <c:pt idx="3">
                  <c:v>0.9375</c:v>
                </c:pt>
                <c:pt idx="4">
                  <c:v>0.9</c:v>
                </c:pt>
                <c:pt idx="5">
                  <c:v>0.63636363636363635</c:v>
                </c:pt>
                <c:pt idx="6">
                  <c:v>0.88888888888888884</c:v>
                </c:pt>
                <c:pt idx="7">
                  <c:v>0.75</c:v>
                </c:pt>
                <c:pt idx="8">
                  <c:v>1</c:v>
                </c:pt>
                <c:pt idx="9">
                  <c:v>1</c:v>
                </c:pt>
                <c:pt idx="10">
                  <c:v>1</c:v>
                </c:pt>
                <c:pt idx="11">
                  <c:v>1</c:v>
                </c:pt>
                <c:pt idx="12">
                  <c:v>1</c:v>
                </c:pt>
                <c:pt idx="13">
                  <c:v>1</c:v>
                </c:pt>
              </c:numCache>
            </c:numRef>
          </c:yVal>
          <c:smooth val="0"/>
        </c:ser>
        <c:dLbls>
          <c:showLegendKey val="0"/>
          <c:showVal val="0"/>
          <c:showCatName val="0"/>
          <c:showSerName val="0"/>
          <c:showPercent val="0"/>
          <c:showBubbleSize val="0"/>
        </c:dLbls>
        <c:axId val="143209984"/>
        <c:axId val="143211904"/>
      </c:scatterChart>
      <c:valAx>
        <c:axId val="143209984"/>
        <c:scaling>
          <c:orientation val="minMax"/>
          <c:max val="2020"/>
          <c:min val="2005"/>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41613945863"/>
              <c:y val="0.914429509136314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43211904"/>
        <c:crosses val="autoZero"/>
        <c:crossBetween val="midCat"/>
        <c:majorUnit val="1"/>
      </c:valAx>
      <c:valAx>
        <c:axId val="143211904"/>
        <c:scaling>
          <c:orientation val="minMax"/>
          <c:max val="1"/>
          <c:min val="0.80000000000000104"/>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56647398828E-2"/>
              <c:y val="0.42953024286175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43209984"/>
        <c:crosses val="autoZero"/>
        <c:crossBetween val="midCat"/>
        <c:majorUnit val="0.05"/>
      </c:valAx>
      <c:spPr>
        <a:noFill/>
        <a:ln w="12700">
          <a:solidFill>
            <a:srgbClr val="808080"/>
          </a:solidFill>
          <a:prstDash val="solid"/>
        </a:ln>
      </c:spPr>
    </c:plotArea>
    <c:legend>
      <c:legendPos val="r"/>
      <c:layout>
        <c:manualLayout>
          <c:xMode val="edge"/>
          <c:yMode val="edge"/>
          <c:x val="0.14104046242774679"/>
          <c:y val="0.23993304129878046"/>
          <c:w val="0.12023121387283274"/>
          <c:h val="6.977838539970396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23212283294"/>
          <c:y val="2.8619528619528632E-2"/>
        </c:manualLayout>
      </c:layout>
      <c:overlay val="0"/>
      <c:spPr>
        <a:noFill/>
        <a:ln w="25400">
          <a:noFill/>
        </a:ln>
      </c:spPr>
    </c:title>
    <c:autoTitleDeleted val="0"/>
    <c:plotArea>
      <c:layout>
        <c:manualLayout>
          <c:layoutTarget val="inner"/>
          <c:xMode val="edge"/>
          <c:yMode val="edge"/>
          <c:x val="0.13588865586964635"/>
          <c:y val="0.1750844629308432"/>
          <c:w val="0.76655139208520062"/>
          <c:h val="0.66835126714949478"/>
        </c:manualLayout>
      </c:layout>
      <c:lineChart>
        <c:grouping val="standard"/>
        <c:varyColors val="0"/>
        <c:ser>
          <c:idx val="0"/>
          <c:order val="0"/>
          <c:tx>
            <c:strRef>
              <c:f>'(2)(iv) OBD'!$B$7:$D$7</c:f>
              <c:strCache>
                <c:ptCount val="1"/>
                <c:pt idx="0">
                  <c:v>LDGV</c:v>
                </c:pt>
              </c:strCache>
            </c:strRef>
          </c:tx>
          <c:marker>
            <c:symbol val="diamond"/>
            <c:size val="8"/>
          </c:marker>
          <c:cat>
            <c:numRef>
              <c:f>'(2)(iv)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'(2)(iv) OBD'!$B$9:$B$24</c:f>
              <c:numCache>
                <c:formatCode>#,##0</c:formatCode>
                <c:ptCount val="16"/>
                <c:pt idx="0">
                  <c:v>221</c:v>
                </c:pt>
                <c:pt idx="1">
                  <c:v>215</c:v>
                </c:pt>
                <c:pt idx="2">
                  <c:v>178</c:v>
                </c:pt>
                <c:pt idx="3">
                  <c:v>135</c:v>
                </c:pt>
                <c:pt idx="4">
                  <c:v>93</c:v>
                </c:pt>
                <c:pt idx="5">
                  <c:v>113</c:v>
                </c:pt>
                <c:pt idx="6">
                  <c:v>65</c:v>
                </c:pt>
                <c:pt idx="7">
                  <c:v>74</c:v>
                </c:pt>
                <c:pt idx="8">
                  <c:v>62</c:v>
                </c:pt>
                <c:pt idx="9">
                  <c:v>45</c:v>
                </c:pt>
                <c:pt idx="10">
                  <c:v>44</c:v>
                </c:pt>
                <c:pt idx="11">
                  <c:v>24</c:v>
                </c:pt>
                <c:pt idx="12">
                  <c:v>8</c:v>
                </c:pt>
                <c:pt idx="13">
                  <c:v>11</c:v>
                </c:pt>
                <c:pt idx="14">
                  <c:v>3</c:v>
                </c:pt>
              </c:numCache>
            </c:numRef>
          </c:val>
          <c:smooth val="0"/>
        </c:ser>
        <c:ser>
          <c:idx val="2"/>
          <c:order val="1"/>
          <c:tx>
            <c:strRef>
              <c:f>'(2)(iv) OBD'!$E$7:$G$7</c:f>
              <c:strCache>
                <c:ptCount val="1"/>
                <c:pt idx="0">
                  <c:v>MDGV</c:v>
                </c:pt>
              </c:strCache>
            </c:strRef>
          </c:tx>
          <c:marker>
            <c:symbol val="triangle"/>
            <c:size val="8"/>
          </c:marker>
          <c:cat>
            <c:numRef>
              <c:f>'(2)(iv) OBD'!$A$9:$A$24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'(2)(iv) OBD'!$E$9:$E$24</c:f>
              <c:numCache>
                <c:formatCode>#,##0</c:formatCode>
                <c:ptCount val="16"/>
                <c:pt idx="3">
                  <c:v>15</c:v>
                </c:pt>
                <c:pt idx="4">
                  <c:v>9</c:v>
                </c:pt>
                <c:pt idx="5">
                  <c:v>7</c:v>
                </c:pt>
                <c:pt idx="6">
                  <c:v>8</c:v>
                </c:pt>
                <c:pt idx="7">
                  <c:v>9</c:v>
                </c:pt>
                <c:pt idx="8">
                  <c:v>4</c:v>
                </c:pt>
                <c:pt idx="9">
                  <c:v>6</c:v>
                </c:pt>
                <c:pt idx="10">
                  <c:v>3</c:v>
                </c:pt>
                <c:pt idx="11">
                  <c:v>1</c:v>
                </c:pt>
                <c:pt idx="12">
                  <c:v>3</c:v>
                </c:pt>
                <c:pt idx="13">
                  <c:v>1</c:v>
                </c:pt>
              </c:numCache>
            </c:numRef>
          </c:val>
          <c:smooth val="0"/>
        </c:ser>
        <c:dLbls>
          <c:showLegendKey val="0"/>
          <c:showVal val="0"/>
          <c:showCatName val="0"/>
          <c:showSerName val="0"/>
          <c:showPercent val="0"/>
          <c:showBubbleSize val="0"/>
        </c:dLbls>
        <c:marker val="1"/>
        <c:smooth val="0"/>
        <c:axId val="143299328"/>
        <c:axId val="143301248"/>
      </c:lineChart>
      <c:catAx>
        <c:axId val="143299328"/>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743824765"/>
              <c:y val="0.90740882137207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43301248"/>
        <c:crosses val="autoZero"/>
        <c:auto val="1"/>
        <c:lblAlgn val="ctr"/>
        <c:lblOffset val="100"/>
        <c:tickLblSkip val="1"/>
        <c:tickMarkSkip val="1"/>
        <c:noMultiLvlLbl val="0"/>
      </c:catAx>
      <c:valAx>
        <c:axId val="143301248"/>
        <c:scaling>
          <c:orientation val="minMax"/>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770768550008E-2"/>
              <c:y val="0.309764840001060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43299328"/>
        <c:crosses val="autoZero"/>
        <c:crossBetween val="midCat"/>
      </c:valAx>
      <c:spPr>
        <a:noFill/>
        <a:ln w="12700">
          <a:solidFill>
            <a:srgbClr val="808080"/>
          </a:solidFill>
          <a:prstDash val="solid"/>
        </a:ln>
      </c:spPr>
    </c:plotArea>
    <c:legend>
      <c:legendPos val="r"/>
      <c:layout>
        <c:manualLayout>
          <c:xMode val="edge"/>
          <c:yMode val="edge"/>
          <c:x val="0.75941644639983175"/>
          <c:y val="0.18860883624939204"/>
          <c:w val="0.11614409630666844"/>
          <c:h val="6.550777980799145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Unique Vehicles Tested </a:t>
            </a:r>
            <a:r>
              <a:rPr lang="en-US"/>
              <a:t>
by Model Year and Vehicle Class</a:t>
            </a:r>
          </a:p>
        </c:rich>
      </c:tx>
      <c:layout>
        <c:manualLayout>
          <c:xMode val="edge"/>
          <c:yMode val="edge"/>
          <c:x val="0.31466246091436245"/>
          <c:y val="3.3707824055505126E-2"/>
        </c:manualLayout>
      </c:layout>
      <c:overlay val="0"/>
      <c:spPr>
        <a:noFill/>
        <a:ln w="25400">
          <a:noFill/>
        </a:ln>
      </c:spPr>
    </c:title>
    <c:autoTitleDeleted val="0"/>
    <c:plotArea>
      <c:layout>
        <c:manualLayout>
          <c:layoutTarget val="inner"/>
          <c:xMode val="edge"/>
          <c:yMode val="edge"/>
          <c:x val="0.14497540492384173"/>
          <c:y val="0.18820224719101719"/>
          <c:w val="0.81878154826306071"/>
          <c:h val="0.5898876404494382"/>
        </c:manualLayout>
      </c:layout>
      <c:lineChart>
        <c:grouping val="standard"/>
        <c:varyColors val="0"/>
        <c:ser>
          <c:idx val="0"/>
          <c:order val="0"/>
          <c:tx>
            <c:strRef>
              <c:f>'(1) VINs tested'!$B$7</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tested'!$B$8:$B$45</c:f>
              <c:numCache>
                <c:formatCode>#,##0</c:formatCode>
                <c:ptCount val="38"/>
                <c:pt idx="21">
                  <c:v>147979</c:v>
                </c:pt>
                <c:pt idx="22">
                  <c:v>158176</c:v>
                </c:pt>
                <c:pt idx="23">
                  <c:v>183956</c:v>
                </c:pt>
                <c:pt idx="24">
                  <c:v>191714</c:v>
                </c:pt>
                <c:pt idx="25">
                  <c:v>157802</c:v>
                </c:pt>
                <c:pt idx="26">
                  <c:v>206814</c:v>
                </c:pt>
                <c:pt idx="27">
                  <c:v>229394</c:v>
                </c:pt>
                <c:pt idx="28">
                  <c:v>253288</c:v>
                </c:pt>
                <c:pt idx="29">
                  <c:v>283693</c:v>
                </c:pt>
                <c:pt idx="30">
                  <c:v>302456</c:v>
                </c:pt>
                <c:pt idx="31">
                  <c:v>342687</c:v>
                </c:pt>
                <c:pt idx="32">
                  <c:v>345674</c:v>
                </c:pt>
                <c:pt idx="33">
                  <c:v>346482</c:v>
                </c:pt>
                <c:pt idx="34">
                  <c:v>314180</c:v>
                </c:pt>
                <c:pt idx="35">
                  <c:v>53512</c:v>
                </c:pt>
                <c:pt idx="36">
                  <c:v>425</c:v>
                </c:pt>
              </c:numCache>
            </c:numRef>
          </c:val>
          <c:smooth val="0"/>
        </c:ser>
        <c:ser>
          <c:idx val="2"/>
          <c:order val="1"/>
          <c:tx>
            <c:strRef>
              <c:f>'(1) VINs tested'!$C$7</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tested'!$C$8:$C$45</c:f>
              <c:numCache>
                <c:formatCode>#,##0</c:formatCode>
                <c:ptCount val="38"/>
                <c:pt idx="24">
                  <c:v>7256</c:v>
                </c:pt>
                <c:pt idx="25">
                  <c:v>4830</c:v>
                </c:pt>
                <c:pt idx="26">
                  <c:v>4791</c:v>
                </c:pt>
                <c:pt idx="27">
                  <c:v>8257</c:v>
                </c:pt>
                <c:pt idx="28">
                  <c:v>8708</c:v>
                </c:pt>
                <c:pt idx="29">
                  <c:v>8136</c:v>
                </c:pt>
                <c:pt idx="30">
                  <c:v>9703</c:v>
                </c:pt>
                <c:pt idx="31">
                  <c:v>14906</c:v>
                </c:pt>
                <c:pt idx="32">
                  <c:v>13096</c:v>
                </c:pt>
                <c:pt idx="33">
                  <c:v>12817</c:v>
                </c:pt>
                <c:pt idx="34">
                  <c:v>10397</c:v>
                </c:pt>
                <c:pt idx="35">
                  <c:v>1685</c:v>
                </c:pt>
                <c:pt idx="36">
                  <c:v>11</c:v>
                </c:pt>
              </c:numCache>
            </c:numRef>
          </c:val>
          <c:smooth val="0"/>
        </c:ser>
        <c:ser>
          <c:idx val="5"/>
          <c:order val="2"/>
          <c:tx>
            <c:strRef>
              <c:f>'(1) VINs tested'!$D$7</c:f>
              <c:strCache>
                <c:ptCount val="1"/>
                <c:pt idx="0">
                  <c:v>LDDV</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tested'!$D$8:$D$45</c:f>
              <c:numCache>
                <c:formatCode>#,##0</c:formatCode>
                <c:ptCount val="38"/>
                <c:pt idx="21">
                  <c:v>220</c:v>
                </c:pt>
                <c:pt idx="22">
                  <c:v>231</c:v>
                </c:pt>
                <c:pt idx="23">
                  <c:v>82</c:v>
                </c:pt>
                <c:pt idx="24">
                  <c:v>88</c:v>
                </c:pt>
                <c:pt idx="25">
                  <c:v>157</c:v>
                </c:pt>
                <c:pt idx="26">
                  <c:v>293</c:v>
                </c:pt>
                <c:pt idx="27">
                  <c:v>754</c:v>
                </c:pt>
                <c:pt idx="28">
                  <c:v>1058</c:v>
                </c:pt>
                <c:pt idx="29">
                  <c:v>1201</c:v>
                </c:pt>
                <c:pt idx="30">
                  <c:v>2834</c:v>
                </c:pt>
                <c:pt idx="31">
                  <c:v>2537</c:v>
                </c:pt>
                <c:pt idx="32">
                  <c:v>1058</c:v>
                </c:pt>
                <c:pt idx="33">
                  <c:v>774</c:v>
                </c:pt>
                <c:pt idx="34">
                  <c:v>593</c:v>
                </c:pt>
                <c:pt idx="35">
                  <c:v>25</c:v>
                </c:pt>
                <c:pt idx="36">
                  <c:v>0</c:v>
                </c:pt>
              </c:numCache>
            </c:numRef>
          </c:val>
          <c:smooth val="0"/>
        </c:ser>
        <c:ser>
          <c:idx val="6"/>
          <c:order val="3"/>
          <c:tx>
            <c:strRef>
              <c:f>'(1) VINs tested'!$E$7</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tested'!$E$8:$E$45</c:f>
              <c:numCache>
                <c:formatCode>#,##0</c:formatCode>
                <c:ptCount val="38"/>
                <c:pt idx="0">
                  <c:v>2</c:v>
                </c:pt>
                <c:pt idx="1">
                  <c:v>3</c:v>
                </c:pt>
                <c:pt idx="2">
                  <c:v>20</c:v>
                </c:pt>
                <c:pt idx="3">
                  <c:v>20</c:v>
                </c:pt>
                <c:pt idx="4">
                  <c:v>17</c:v>
                </c:pt>
                <c:pt idx="5">
                  <c:v>27</c:v>
                </c:pt>
                <c:pt idx="6">
                  <c:v>12</c:v>
                </c:pt>
                <c:pt idx="7">
                  <c:v>8</c:v>
                </c:pt>
                <c:pt idx="8">
                  <c:v>15</c:v>
                </c:pt>
                <c:pt idx="9">
                  <c:v>26</c:v>
                </c:pt>
                <c:pt idx="10">
                  <c:v>53</c:v>
                </c:pt>
                <c:pt idx="11">
                  <c:v>94</c:v>
                </c:pt>
                <c:pt idx="12">
                  <c:v>119</c:v>
                </c:pt>
                <c:pt idx="13">
                  <c:v>217</c:v>
                </c:pt>
                <c:pt idx="14">
                  <c:v>87</c:v>
                </c:pt>
                <c:pt idx="15">
                  <c:v>380</c:v>
                </c:pt>
                <c:pt idx="16">
                  <c:v>375</c:v>
                </c:pt>
                <c:pt idx="17">
                  <c:v>415</c:v>
                </c:pt>
                <c:pt idx="18">
                  <c:v>444</c:v>
                </c:pt>
                <c:pt idx="19">
                  <c:v>458</c:v>
                </c:pt>
                <c:pt idx="20">
                  <c:v>635</c:v>
                </c:pt>
                <c:pt idx="21">
                  <c:v>1115</c:v>
                </c:pt>
                <c:pt idx="22">
                  <c:v>1681</c:v>
                </c:pt>
                <c:pt idx="23">
                  <c:v>1687</c:v>
                </c:pt>
                <c:pt idx="24">
                  <c:v>1827</c:v>
                </c:pt>
                <c:pt idx="25">
                  <c:v>709</c:v>
                </c:pt>
                <c:pt idx="26">
                  <c:v>685</c:v>
                </c:pt>
                <c:pt idx="27">
                  <c:v>1981</c:v>
                </c:pt>
                <c:pt idx="28">
                  <c:v>1870</c:v>
                </c:pt>
                <c:pt idx="29">
                  <c:v>1586</c:v>
                </c:pt>
                <c:pt idx="30">
                  <c:v>1656</c:v>
                </c:pt>
                <c:pt idx="31">
                  <c:v>3428</c:v>
                </c:pt>
                <c:pt idx="32">
                  <c:v>3264</c:v>
                </c:pt>
                <c:pt idx="33">
                  <c:v>2583</c:v>
                </c:pt>
                <c:pt idx="34">
                  <c:v>2016</c:v>
                </c:pt>
                <c:pt idx="35">
                  <c:v>371</c:v>
                </c:pt>
                <c:pt idx="36">
                  <c:v>4</c:v>
                </c:pt>
              </c:numCache>
            </c:numRef>
          </c:val>
          <c:smooth val="0"/>
        </c:ser>
        <c:ser>
          <c:idx val="7"/>
          <c:order val="4"/>
          <c:tx>
            <c:strRef>
              <c:f>'(1) VINs tested'!$F$7</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tested'!$A$8:$A$45</c:f>
              <c:numCache>
                <c:formatCode>0</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'(1) VINs tested'!$F$8:$F$45</c:f>
              <c:numCache>
                <c:formatCode>#,##0</c:formatCode>
                <c:ptCount val="38"/>
                <c:pt idx="0">
                  <c:v>101</c:v>
                </c:pt>
                <c:pt idx="1">
                  <c:v>210</c:v>
                </c:pt>
                <c:pt idx="2">
                  <c:v>281</c:v>
                </c:pt>
                <c:pt idx="3">
                  <c:v>474</c:v>
                </c:pt>
                <c:pt idx="4">
                  <c:v>743</c:v>
                </c:pt>
                <c:pt idx="5">
                  <c:v>366</c:v>
                </c:pt>
                <c:pt idx="6">
                  <c:v>286</c:v>
                </c:pt>
                <c:pt idx="7">
                  <c:v>263</c:v>
                </c:pt>
                <c:pt idx="8">
                  <c:v>272</c:v>
                </c:pt>
                <c:pt idx="9">
                  <c:v>426</c:v>
                </c:pt>
                <c:pt idx="10">
                  <c:v>619</c:v>
                </c:pt>
                <c:pt idx="11">
                  <c:v>973</c:v>
                </c:pt>
                <c:pt idx="12">
                  <c:v>942</c:v>
                </c:pt>
                <c:pt idx="13">
                  <c:v>1160</c:v>
                </c:pt>
                <c:pt idx="14">
                  <c:v>1391</c:v>
                </c:pt>
                <c:pt idx="15">
                  <c:v>1924</c:v>
                </c:pt>
                <c:pt idx="16">
                  <c:v>2423</c:v>
                </c:pt>
                <c:pt idx="17">
                  <c:v>2233</c:v>
                </c:pt>
                <c:pt idx="18">
                  <c:v>2018</c:v>
                </c:pt>
                <c:pt idx="19">
                  <c:v>2195</c:v>
                </c:pt>
                <c:pt idx="20">
                  <c:v>3162</c:v>
                </c:pt>
                <c:pt idx="21">
                  <c:v>3779</c:v>
                </c:pt>
                <c:pt idx="22">
                  <c:v>3991</c:v>
                </c:pt>
                <c:pt idx="23">
                  <c:v>4651</c:v>
                </c:pt>
                <c:pt idx="24">
                  <c:v>2671</c:v>
                </c:pt>
                <c:pt idx="25">
                  <c:v>2016</c:v>
                </c:pt>
                <c:pt idx="26">
                  <c:v>2050</c:v>
                </c:pt>
                <c:pt idx="27">
                  <c:v>2292</c:v>
                </c:pt>
                <c:pt idx="28">
                  <c:v>3673</c:v>
                </c:pt>
                <c:pt idx="29">
                  <c:v>3465</c:v>
                </c:pt>
                <c:pt idx="30">
                  <c:v>3481</c:v>
                </c:pt>
                <c:pt idx="31">
                  <c:v>4967</c:v>
                </c:pt>
                <c:pt idx="32">
                  <c:v>6207</c:v>
                </c:pt>
                <c:pt idx="33">
                  <c:v>5292</c:v>
                </c:pt>
                <c:pt idx="34">
                  <c:v>4722</c:v>
                </c:pt>
                <c:pt idx="35">
                  <c:v>3910</c:v>
                </c:pt>
                <c:pt idx="36">
                  <c:v>343</c:v>
                </c:pt>
                <c:pt idx="37">
                  <c:v>2</c:v>
                </c:pt>
              </c:numCache>
            </c:numRef>
          </c:val>
          <c:smooth val="0"/>
        </c:ser>
        <c:dLbls>
          <c:showLegendKey val="0"/>
          <c:showVal val="0"/>
          <c:showCatName val="0"/>
          <c:showSerName val="0"/>
          <c:showPercent val="0"/>
          <c:showBubbleSize val="0"/>
        </c:dLbls>
        <c:marker val="1"/>
        <c:smooth val="0"/>
        <c:axId val="167297408"/>
        <c:axId val="219788416"/>
      </c:lineChart>
      <c:catAx>
        <c:axId val="167297408"/>
        <c:scaling>
          <c:orientation val="minMax"/>
        </c:scaling>
        <c:delete val="0"/>
        <c:axPos val="b"/>
        <c:title>
          <c:tx>
            <c:rich>
              <a:bodyPr/>
              <a:lstStyle/>
              <a:p>
                <a:pPr>
                  <a:defRPr/>
                </a:pPr>
                <a:r>
                  <a:rPr lang="en-US"/>
                  <a:t>Model Year</a:t>
                </a:r>
              </a:p>
            </c:rich>
          </c:tx>
          <c:layout>
            <c:manualLayout>
              <c:xMode val="edge"/>
              <c:yMode val="edge"/>
              <c:x val="0.49917666121331572"/>
              <c:y val="0.898876527833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219788416"/>
        <c:crosses val="autoZero"/>
        <c:auto val="1"/>
        <c:lblAlgn val="ctr"/>
        <c:lblOffset val="100"/>
        <c:tickLblSkip val="2"/>
        <c:tickMarkSkip val="1"/>
        <c:noMultiLvlLbl val="0"/>
      </c:catAx>
      <c:valAx>
        <c:axId val="219788416"/>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3064314270133276E-2"/>
              <c:y val="0.325842674491427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67297408"/>
        <c:crosses val="autoZero"/>
        <c:crossBetween val="between"/>
      </c:valAx>
      <c:spPr>
        <a:noFill/>
        <a:ln w="12700">
          <a:solidFill>
            <a:srgbClr val="808080"/>
          </a:solidFill>
          <a:prstDash val="solid"/>
        </a:ln>
      </c:spPr>
    </c:plotArea>
    <c:legend>
      <c:legendPos val="r"/>
      <c:layout>
        <c:manualLayout>
          <c:xMode val="edge"/>
          <c:yMode val="edge"/>
          <c:x val="0.16599266928368633"/>
          <c:y val="0.19893099153490548"/>
          <c:w val="0.26286595341501595"/>
          <c:h val="0.2230251202986694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'(2)(v) Waivers'!$D$12:$D$25</c:f>
              <c:numCache>
                <c:formatCode>0.0%</c:formatCode>
                <c:ptCount val="14"/>
                <c:pt idx="0">
                  <c:v>4.5500045500045498E-5</c:v>
                </c:pt>
                <c:pt idx="1">
                  <c:v>0</c:v>
                </c:pt>
                <c:pt idx="2">
                  <c:v>0</c:v>
                </c:pt>
                <c:pt idx="3">
                  <c:v>0</c:v>
                </c:pt>
                <c:pt idx="4">
                  <c:v>8.9847259658580413E-5</c:v>
                </c:pt>
                <c:pt idx="5">
                  <c:v>0</c:v>
                </c:pt>
                <c:pt idx="6">
                  <c:v>0</c:v>
                </c:pt>
                <c:pt idx="7">
                  <c:v>0</c:v>
                </c:pt>
                <c:pt idx="8">
                  <c:v>0</c:v>
                </c:pt>
                <c:pt idx="9">
                  <c:v>0</c:v>
                </c:pt>
                <c:pt idx="10">
                  <c:v>0</c:v>
                </c:pt>
                <c:pt idx="11">
                  <c:v>0</c:v>
                </c:pt>
                <c:pt idx="12">
                  <c:v>0</c:v>
                </c:pt>
                <c:pt idx="13">
                  <c:v>0</c:v>
                </c:pt>
              </c:numCache>
            </c:numRef>
          </c:val>
          <c:smooth val="0"/>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3">
                  <c:v>0</c:v>
                </c:pt>
                <c:pt idx="4">
                  <c:v>0</c:v>
                </c:pt>
                <c:pt idx="5">
                  <c:v>0</c:v>
                </c:pt>
                <c:pt idx="6">
                  <c:v>0</c:v>
                </c:pt>
                <c:pt idx="7">
                  <c:v>0</c:v>
                </c:pt>
                <c:pt idx="8">
                  <c:v>0</c:v>
                </c:pt>
                <c:pt idx="9">
                  <c:v>0</c:v>
                </c:pt>
                <c:pt idx="10">
                  <c:v>0</c:v>
                </c:pt>
                <c:pt idx="11">
                  <c:v>0</c:v>
                </c:pt>
                <c:pt idx="12">
                  <c:v>0</c:v>
                </c:pt>
                <c:pt idx="13">
                  <c:v>0</c:v>
                </c:pt>
              </c:numCache>
            </c:numRef>
          </c:val>
          <c:smooth val="0"/>
        </c:ser>
        <c:dLbls>
          <c:showLegendKey val="0"/>
          <c:showVal val="0"/>
          <c:showCatName val="0"/>
          <c:showSerName val="0"/>
          <c:showPercent val="0"/>
          <c:showBubbleSize val="0"/>
        </c:dLbls>
        <c:marker val="1"/>
        <c:smooth val="0"/>
        <c:axId val="143425920"/>
        <c:axId val="143428224"/>
      </c:lineChart>
      <c:catAx>
        <c:axId val="14342592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3428224"/>
        <c:crosses val="autoZero"/>
        <c:auto val="1"/>
        <c:lblAlgn val="ctr"/>
        <c:lblOffset val="100"/>
        <c:tickLblSkip val="2"/>
        <c:tickMarkSkip val="1"/>
        <c:noMultiLvlLbl val="0"/>
      </c:catAx>
      <c:valAx>
        <c:axId val="143428224"/>
        <c:scaling>
          <c:orientation val="minMax"/>
          <c:max val="2.0000000000000052E-3"/>
          <c:min val="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3425920"/>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'(2)(v) Waivers'!$B$12:$B$25</c:f>
              <c:numCache>
                <c:formatCode>#,##0</c:formatCode>
                <c:ptCount val="14"/>
                <c:pt idx="0">
                  <c:v>1</c:v>
                </c:pt>
                <c:pt idx="1">
                  <c:v>0</c:v>
                </c:pt>
                <c:pt idx="2">
                  <c:v>0</c:v>
                </c:pt>
                <c:pt idx="3">
                  <c:v>0</c:v>
                </c:pt>
                <c:pt idx="4">
                  <c:v>1</c:v>
                </c:pt>
                <c:pt idx="5">
                  <c:v>0</c:v>
                </c:pt>
                <c:pt idx="6">
                  <c:v>0</c:v>
                </c:pt>
                <c:pt idx="7">
                  <c:v>0</c:v>
                </c:pt>
                <c:pt idx="8">
                  <c:v>0</c:v>
                </c:pt>
                <c:pt idx="9">
                  <c:v>0</c:v>
                </c:pt>
                <c:pt idx="10">
                  <c:v>0</c:v>
                </c:pt>
                <c:pt idx="11">
                  <c:v>0</c:v>
                </c:pt>
                <c:pt idx="12">
                  <c:v>0</c:v>
                </c:pt>
                <c:pt idx="13">
                  <c:v>0</c:v>
                </c:pt>
              </c:numCache>
            </c:numRef>
          </c:val>
          <c:smooth val="0"/>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3">
                  <c:v>1075</c:v>
                </c:pt>
                <c:pt idx="4">
                  <c:v>783</c:v>
                </c:pt>
                <c:pt idx="5">
                  <c:v>725</c:v>
                </c:pt>
                <c:pt idx="6">
                  <c:v>1029</c:v>
                </c:pt>
                <c:pt idx="7">
                  <c:v>832</c:v>
                </c:pt>
                <c:pt idx="8">
                  <c:v>709</c:v>
                </c:pt>
                <c:pt idx="9">
                  <c:v>659</c:v>
                </c:pt>
                <c:pt idx="10">
                  <c:v>789</c:v>
                </c:pt>
                <c:pt idx="11">
                  <c:v>422</c:v>
                </c:pt>
                <c:pt idx="12">
                  <c:v>261</c:v>
                </c:pt>
                <c:pt idx="13">
                  <c:v>169</c:v>
                </c:pt>
              </c:numCache>
            </c:numRef>
          </c:val>
          <c:smooth val="0"/>
        </c:ser>
        <c:dLbls>
          <c:showLegendKey val="0"/>
          <c:showVal val="0"/>
          <c:showCatName val="0"/>
          <c:showSerName val="0"/>
          <c:showPercent val="0"/>
          <c:showBubbleSize val="0"/>
        </c:dLbls>
        <c:marker val="1"/>
        <c:smooth val="0"/>
        <c:axId val="167447936"/>
        <c:axId val="167913344"/>
      </c:lineChart>
      <c:catAx>
        <c:axId val="167447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67913344"/>
        <c:crosses val="autoZero"/>
        <c:auto val="1"/>
        <c:lblAlgn val="ctr"/>
        <c:lblOffset val="100"/>
        <c:tickLblSkip val="8"/>
        <c:tickMarkSkip val="1"/>
        <c:noMultiLvlLbl val="0"/>
      </c:catAx>
      <c:valAx>
        <c:axId val="167913344"/>
        <c:scaling>
          <c:orientation val="minMax"/>
          <c:max val="5"/>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6744793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'(2)(v) Waivers'!$D$12:$D$25</c:f>
              <c:numCache>
                <c:formatCode>0.0%</c:formatCode>
                <c:ptCount val="14"/>
                <c:pt idx="0">
                  <c:v>4.5500045500045498E-5</c:v>
                </c:pt>
                <c:pt idx="1">
                  <c:v>0</c:v>
                </c:pt>
                <c:pt idx="2">
                  <c:v>0</c:v>
                </c:pt>
                <c:pt idx="3">
                  <c:v>0</c:v>
                </c:pt>
                <c:pt idx="4">
                  <c:v>8.9847259658580413E-5</c:v>
                </c:pt>
                <c:pt idx="5">
                  <c:v>0</c:v>
                </c:pt>
                <c:pt idx="6">
                  <c:v>0</c:v>
                </c:pt>
                <c:pt idx="7">
                  <c:v>0</c:v>
                </c:pt>
                <c:pt idx="8">
                  <c:v>0</c:v>
                </c:pt>
                <c:pt idx="9">
                  <c:v>0</c:v>
                </c:pt>
                <c:pt idx="10">
                  <c:v>0</c:v>
                </c:pt>
                <c:pt idx="11">
                  <c:v>0</c:v>
                </c:pt>
                <c:pt idx="12">
                  <c:v>0</c:v>
                </c:pt>
                <c:pt idx="13">
                  <c:v>0</c:v>
                </c:pt>
              </c:numCache>
            </c:numRef>
          </c:val>
          <c:smooth val="0"/>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3">
                  <c:v>0</c:v>
                </c:pt>
                <c:pt idx="4">
                  <c:v>0</c:v>
                </c:pt>
                <c:pt idx="5">
                  <c:v>0</c:v>
                </c:pt>
                <c:pt idx="6">
                  <c:v>0</c:v>
                </c:pt>
                <c:pt idx="7">
                  <c:v>0</c:v>
                </c:pt>
                <c:pt idx="8">
                  <c:v>0</c:v>
                </c:pt>
                <c:pt idx="9">
                  <c:v>0</c:v>
                </c:pt>
                <c:pt idx="10">
                  <c:v>0</c:v>
                </c:pt>
                <c:pt idx="11">
                  <c:v>0</c:v>
                </c:pt>
                <c:pt idx="12">
                  <c:v>0</c:v>
                </c:pt>
                <c:pt idx="13">
                  <c:v>0</c:v>
                </c:pt>
              </c:numCache>
            </c:numRef>
          </c:val>
          <c:smooth val="0"/>
        </c:ser>
        <c:dLbls>
          <c:showLegendKey val="0"/>
          <c:showVal val="0"/>
          <c:showCatName val="0"/>
          <c:showSerName val="0"/>
          <c:showPercent val="0"/>
          <c:showBubbleSize val="0"/>
        </c:dLbls>
        <c:marker val="1"/>
        <c:smooth val="0"/>
        <c:axId val="168004992"/>
        <c:axId val="168015744"/>
      </c:lineChart>
      <c:catAx>
        <c:axId val="168004992"/>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8015744"/>
        <c:crosses val="autoZero"/>
        <c:auto val="1"/>
        <c:lblAlgn val="ctr"/>
        <c:lblOffset val="100"/>
        <c:tickLblSkip val="2"/>
        <c:tickMarkSkip val="1"/>
        <c:noMultiLvlLbl val="0"/>
      </c:catAx>
      <c:valAx>
        <c:axId val="168015744"/>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68004992"/>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'(2)(v) Waivers'!$B$12:$B$25</c:f>
              <c:numCache>
                <c:formatCode>#,##0</c:formatCode>
                <c:ptCount val="14"/>
                <c:pt idx="0">
                  <c:v>1</c:v>
                </c:pt>
                <c:pt idx="1">
                  <c:v>0</c:v>
                </c:pt>
                <c:pt idx="2">
                  <c:v>0</c:v>
                </c:pt>
                <c:pt idx="3">
                  <c:v>0</c:v>
                </c:pt>
                <c:pt idx="4">
                  <c:v>1</c:v>
                </c:pt>
                <c:pt idx="5">
                  <c:v>0</c:v>
                </c:pt>
                <c:pt idx="6">
                  <c:v>0</c:v>
                </c:pt>
                <c:pt idx="7">
                  <c:v>0</c:v>
                </c:pt>
                <c:pt idx="8">
                  <c:v>0</c:v>
                </c:pt>
                <c:pt idx="9">
                  <c:v>0</c:v>
                </c:pt>
                <c:pt idx="10">
                  <c:v>0</c:v>
                </c:pt>
                <c:pt idx="11">
                  <c:v>0</c:v>
                </c:pt>
                <c:pt idx="12">
                  <c:v>0</c:v>
                </c:pt>
                <c:pt idx="13">
                  <c:v>0</c:v>
                </c:pt>
              </c:numCache>
            </c:numRef>
          </c:val>
          <c:smooth val="0"/>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3">
                  <c:v>1075</c:v>
                </c:pt>
                <c:pt idx="4">
                  <c:v>783</c:v>
                </c:pt>
                <c:pt idx="5">
                  <c:v>725</c:v>
                </c:pt>
                <c:pt idx="6">
                  <c:v>1029</c:v>
                </c:pt>
                <c:pt idx="7">
                  <c:v>832</c:v>
                </c:pt>
                <c:pt idx="8">
                  <c:v>709</c:v>
                </c:pt>
                <c:pt idx="9">
                  <c:v>659</c:v>
                </c:pt>
                <c:pt idx="10">
                  <c:v>789</c:v>
                </c:pt>
                <c:pt idx="11">
                  <c:v>422</c:v>
                </c:pt>
                <c:pt idx="12">
                  <c:v>261</c:v>
                </c:pt>
                <c:pt idx="13">
                  <c:v>169</c:v>
                </c:pt>
              </c:numCache>
            </c:numRef>
          </c:val>
          <c:smooth val="0"/>
        </c:ser>
        <c:dLbls>
          <c:showLegendKey val="0"/>
          <c:showVal val="0"/>
          <c:showCatName val="0"/>
          <c:showSerName val="0"/>
          <c:showPercent val="0"/>
          <c:showBubbleSize val="0"/>
        </c:dLbls>
        <c:marker val="1"/>
        <c:smooth val="0"/>
        <c:axId val="201398912"/>
        <c:axId val="201417856"/>
      </c:lineChart>
      <c:catAx>
        <c:axId val="201398912"/>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1417856"/>
        <c:crosses val="autoZero"/>
        <c:auto val="1"/>
        <c:lblAlgn val="ctr"/>
        <c:lblOffset val="100"/>
        <c:tickLblSkip val="1"/>
        <c:tickMarkSkip val="1"/>
        <c:noMultiLvlLbl val="0"/>
      </c:catAx>
      <c:valAx>
        <c:axId val="20141785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1398912"/>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Outcome'!$D$13:$D$28</c:f>
              <c:numCache>
                <c:formatCode>0.0%</c:formatCode>
                <c:ptCount val="16"/>
                <c:pt idx="0">
                  <c:v>0</c:v>
                </c:pt>
                <c:pt idx="1">
                  <c:v>0.25901534866429443</c:v>
                </c:pt>
                <c:pt idx="2">
                  <c:v>0.23409713719316658</c:v>
                </c:pt>
                <c:pt idx="3">
                  <c:v>0.2043093993935875</c:v>
                </c:pt>
                <c:pt idx="4">
                  <c:v>0.16872197309417039</c:v>
                </c:pt>
                <c:pt idx="5">
                  <c:v>0.14120183239019132</c:v>
                </c:pt>
                <c:pt idx="6">
                  <c:v>0.12654552266766581</c:v>
                </c:pt>
                <c:pt idx="7">
                  <c:v>0.11488626547653326</c:v>
                </c:pt>
                <c:pt idx="8">
                  <c:v>9.6871628910463858E-2</c:v>
                </c:pt>
                <c:pt idx="9">
                  <c:v>9.4520372972282538E-2</c:v>
                </c:pt>
                <c:pt idx="10">
                  <c:v>7.0955273329652124E-2</c:v>
                </c:pt>
                <c:pt idx="11">
                  <c:v>4.7243058297144362E-2</c:v>
                </c:pt>
                <c:pt idx="12">
                  <c:v>4.3212392988177743E-2</c:v>
                </c:pt>
                <c:pt idx="13">
                  <c:v>5.0013161358252171E-2</c:v>
                </c:pt>
                <c:pt idx="14">
                  <c:v>6.6618911174785106E-2</c:v>
                </c:pt>
                <c:pt idx="15">
                  <c:v>0.32142857142857145</c:v>
                </c:pt>
              </c:numCache>
            </c:numRef>
          </c:yVal>
          <c:smooth val="0"/>
        </c:ser>
        <c:ser>
          <c:idx val="1"/>
          <c:order val="1"/>
          <c:tx>
            <c:strRef>
              <c:f>'(2)(vi)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Outcome'!#REF!</c:f>
              <c:numCache>
                <c:formatCode>General</c:formatCode>
                <c:ptCount val="1"/>
                <c:pt idx="0">
                  <c:v>1</c:v>
                </c:pt>
              </c:numCache>
            </c:numRef>
          </c:yVal>
          <c:smooth val="0"/>
        </c:ser>
        <c:dLbls>
          <c:showLegendKey val="0"/>
          <c:showVal val="0"/>
          <c:showCatName val="0"/>
          <c:showSerName val="0"/>
          <c:showPercent val="0"/>
          <c:showBubbleSize val="0"/>
        </c:dLbls>
        <c:axId val="201439872"/>
        <c:axId val="206709888"/>
      </c:scatterChart>
      <c:valAx>
        <c:axId val="201439872"/>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06709888"/>
        <c:crosses val="autoZero"/>
        <c:crossBetween val="midCat"/>
        <c:majorUnit val="1"/>
      </c:valAx>
      <c:valAx>
        <c:axId val="206709888"/>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01439872"/>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Outcome'!$B$13:$B$28</c:f>
              <c:numCache>
                <c:formatCode>#,##0</c:formatCode>
                <c:ptCount val="16"/>
                <c:pt idx="0">
                  <c:v>0</c:v>
                </c:pt>
                <c:pt idx="1">
                  <c:v>4877</c:v>
                </c:pt>
                <c:pt idx="2">
                  <c:v>4015</c:v>
                </c:pt>
                <c:pt idx="3">
                  <c:v>3167</c:v>
                </c:pt>
                <c:pt idx="4">
                  <c:v>1806</c:v>
                </c:pt>
                <c:pt idx="5">
                  <c:v>1572</c:v>
                </c:pt>
                <c:pt idx="6">
                  <c:v>1351</c:v>
                </c:pt>
                <c:pt idx="7">
                  <c:v>1197</c:v>
                </c:pt>
                <c:pt idx="8">
                  <c:v>898</c:v>
                </c:pt>
                <c:pt idx="9">
                  <c:v>740</c:v>
                </c:pt>
                <c:pt idx="10">
                  <c:v>514</c:v>
                </c:pt>
                <c:pt idx="11">
                  <c:v>359</c:v>
                </c:pt>
                <c:pt idx="12">
                  <c:v>212</c:v>
                </c:pt>
                <c:pt idx="13">
                  <c:v>190</c:v>
                </c:pt>
                <c:pt idx="14">
                  <c:v>93</c:v>
                </c:pt>
                <c:pt idx="15">
                  <c:v>18</c:v>
                </c:pt>
              </c:numCache>
            </c:numRef>
          </c:yVal>
          <c:smooth val="0"/>
        </c:ser>
        <c:ser>
          <c:idx val="1"/>
          <c:order val="1"/>
          <c:tx>
            <c:strRef>
              <c:f>'(2)(vi)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Outcome'!#REF!</c:f>
              <c:numCache>
                <c:formatCode>General</c:formatCode>
                <c:ptCount val="1"/>
                <c:pt idx="0">
                  <c:v>1</c:v>
                </c:pt>
              </c:numCache>
            </c:numRef>
          </c:yVal>
          <c:smooth val="0"/>
        </c:ser>
        <c:dLbls>
          <c:showLegendKey val="0"/>
          <c:showVal val="0"/>
          <c:showCatName val="0"/>
          <c:showSerName val="0"/>
          <c:showPercent val="0"/>
          <c:showBubbleSize val="0"/>
        </c:dLbls>
        <c:axId val="206743424"/>
        <c:axId val="206750080"/>
      </c:scatterChart>
      <c:valAx>
        <c:axId val="206743424"/>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06750080"/>
        <c:crosses val="autoZero"/>
        <c:crossBetween val="midCat"/>
        <c:majorUnit val="1"/>
      </c:valAx>
      <c:valAx>
        <c:axId val="20675008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06743424"/>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Outcome'!$D$13:$D$28</c:f>
              <c:numCache>
                <c:formatCode>0.0%</c:formatCode>
                <c:ptCount val="16"/>
                <c:pt idx="0">
                  <c:v>0</c:v>
                </c:pt>
                <c:pt idx="1">
                  <c:v>0.25901534866429443</c:v>
                </c:pt>
                <c:pt idx="2">
                  <c:v>0.23409713719316658</c:v>
                </c:pt>
                <c:pt idx="3">
                  <c:v>0.2043093993935875</c:v>
                </c:pt>
                <c:pt idx="4">
                  <c:v>0.16872197309417039</c:v>
                </c:pt>
                <c:pt idx="5">
                  <c:v>0.14120183239019132</c:v>
                </c:pt>
                <c:pt idx="6">
                  <c:v>0.12654552266766581</c:v>
                </c:pt>
                <c:pt idx="7">
                  <c:v>0.11488626547653326</c:v>
                </c:pt>
                <c:pt idx="8">
                  <c:v>9.6871628910463858E-2</c:v>
                </c:pt>
                <c:pt idx="9">
                  <c:v>9.4520372972282538E-2</c:v>
                </c:pt>
                <c:pt idx="10">
                  <c:v>7.0955273329652124E-2</c:v>
                </c:pt>
                <c:pt idx="11">
                  <c:v>4.7243058297144362E-2</c:v>
                </c:pt>
                <c:pt idx="12">
                  <c:v>4.3212392988177743E-2</c:v>
                </c:pt>
                <c:pt idx="13">
                  <c:v>5.0013161358252171E-2</c:v>
                </c:pt>
                <c:pt idx="14">
                  <c:v>6.6618911174785106E-2</c:v>
                </c:pt>
                <c:pt idx="15">
                  <c:v>0.32142857142857145</c:v>
                </c:pt>
              </c:numCache>
            </c:numRef>
          </c:yVal>
          <c:smooth val="0"/>
        </c:ser>
        <c:ser>
          <c:idx val="1"/>
          <c:order val="1"/>
          <c:tx>
            <c:strRef>
              <c:f>'(2)(vi) No Outcome'!$E$11:$G$11</c:f>
              <c:strCache>
                <c:ptCount val="1"/>
                <c:pt idx="0">
                  <c:v>MDGV</c:v>
                </c:pt>
              </c:strCache>
            </c:strRef>
          </c:tx>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Outcome'!$G$13:$G$28</c:f>
              <c:numCache>
                <c:formatCode>0.0%</c:formatCode>
                <c:ptCount val="16"/>
                <c:pt idx="3">
                  <c:v>0.21932367149758455</c:v>
                </c:pt>
                <c:pt idx="4">
                  <c:v>0.1690885072655218</c:v>
                </c:pt>
                <c:pt idx="5">
                  <c:v>0.13314447592067988</c:v>
                </c:pt>
                <c:pt idx="6">
                  <c:v>0.13346613545816732</c:v>
                </c:pt>
                <c:pt idx="7">
                  <c:v>0.11699507389162561</c:v>
                </c:pt>
                <c:pt idx="8">
                  <c:v>0.11318051575931232</c:v>
                </c:pt>
                <c:pt idx="9">
                  <c:v>0.10615384615384615</c:v>
                </c:pt>
                <c:pt idx="10">
                  <c:v>0.10039113428943937</c:v>
                </c:pt>
                <c:pt idx="11">
                  <c:v>0.10653753026634383</c:v>
                </c:pt>
                <c:pt idx="12">
                  <c:v>6.589147286821706E-2</c:v>
                </c:pt>
                <c:pt idx="13">
                  <c:v>5.9171597633136092E-2</c:v>
                </c:pt>
                <c:pt idx="14">
                  <c:v>0.18292682926829268</c:v>
                </c:pt>
                <c:pt idx="15">
                  <c:v>0</c:v>
                </c:pt>
              </c:numCache>
            </c:numRef>
          </c:yVal>
          <c:smooth val="0"/>
        </c:ser>
        <c:ser>
          <c:idx val="2"/>
          <c:order val="2"/>
          <c:tx>
            <c:strRef>
              <c:f>'(2)(vi) No Outcome'!$H$11:$J$11</c:f>
              <c:strCache>
                <c:ptCount val="1"/>
                <c:pt idx="0">
                  <c:v>LDDV</c:v>
                </c:pt>
              </c:strCache>
            </c:strRef>
          </c:tx>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Outcome'!$J$13:$J$28</c:f>
              <c:numCache>
                <c:formatCode>0.0%</c:formatCode>
                <c:ptCount val="16"/>
                <c:pt idx="0">
                  <c:v>0</c:v>
                </c:pt>
                <c:pt idx="1">
                  <c:v>0.52380952380952384</c:v>
                </c:pt>
                <c:pt idx="2">
                  <c:v>0.66666666666666663</c:v>
                </c:pt>
                <c:pt idx="3">
                  <c:v>0.22222222222222221</c:v>
                </c:pt>
                <c:pt idx="4">
                  <c:v>0.20588235294117646</c:v>
                </c:pt>
                <c:pt idx="5">
                  <c:v>0.25</c:v>
                </c:pt>
                <c:pt idx="6">
                  <c:v>0.13253012048192772</c:v>
                </c:pt>
                <c:pt idx="7">
                  <c:v>0.125</c:v>
                </c:pt>
                <c:pt idx="8">
                  <c:v>9.4339622641509441E-2</c:v>
                </c:pt>
                <c:pt idx="9">
                  <c:v>6.6066066066066062E-2</c:v>
                </c:pt>
                <c:pt idx="10">
                  <c:v>4.8387096774193547E-2</c:v>
                </c:pt>
                <c:pt idx="11">
                  <c:v>9.4339622641509441E-2</c:v>
                </c:pt>
                <c:pt idx="12">
                  <c:v>0.11864406779661017</c:v>
                </c:pt>
                <c:pt idx="13">
                  <c:v>3.0303030303030304E-2</c:v>
                </c:pt>
                <c:pt idx="14">
                  <c:v>0</c:v>
                </c:pt>
              </c:numCache>
            </c:numRef>
          </c:yVal>
          <c:smooth val="0"/>
        </c:ser>
        <c:ser>
          <c:idx val="3"/>
          <c:order val="3"/>
          <c:tx>
            <c:strRef>
              <c:f>'(2)(vi) No Outcome'!$K$11:$M$11</c:f>
              <c:strCache>
                <c:ptCount val="1"/>
                <c:pt idx="0">
                  <c:v>MDDV</c:v>
                </c:pt>
              </c:strCache>
            </c:strRef>
          </c:tx>
          <c:spPr>
            <a:ln>
              <a:solidFill>
                <a:srgbClr val="000000"/>
              </a:solidFill>
            </a:ln>
          </c:spPr>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Outcome'!$M$13:$M$28</c:f>
              <c:numCache>
                <c:formatCode>0.0%</c:formatCode>
                <c:ptCount val="16"/>
                <c:pt idx="2">
                  <c:v>0.32673267326732675</c:v>
                </c:pt>
                <c:pt idx="3">
                  <c:v>0.40202702702702703</c:v>
                </c:pt>
                <c:pt idx="4">
                  <c:v>0.29487179487179488</c:v>
                </c:pt>
                <c:pt idx="5">
                  <c:v>0.27358490566037735</c:v>
                </c:pt>
                <c:pt idx="6">
                  <c:v>0.17124735729386892</c:v>
                </c:pt>
                <c:pt idx="7">
                  <c:v>0.1548223350253807</c:v>
                </c:pt>
                <c:pt idx="8">
                  <c:v>0.16666666666666666</c:v>
                </c:pt>
                <c:pt idx="9">
                  <c:v>0.20937500000000001</c:v>
                </c:pt>
                <c:pt idx="10">
                  <c:v>0.12857142857142856</c:v>
                </c:pt>
                <c:pt idx="11">
                  <c:v>0.11869436201780416</c:v>
                </c:pt>
                <c:pt idx="12">
                  <c:v>0.16666666666666666</c:v>
                </c:pt>
                <c:pt idx="13">
                  <c:v>0.10067114093959731</c:v>
                </c:pt>
                <c:pt idx="14">
                  <c:v>0.34210526315789475</c:v>
                </c:pt>
                <c:pt idx="15">
                  <c:v>0</c:v>
                </c:pt>
              </c:numCache>
            </c:numRef>
          </c:yVal>
          <c:smooth val="0"/>
        </c:ser>
        <c:dLbls>
          <c:showLegendKey val="0"/>
          <c:showVal val="0"/>
          <c:showCatName val="0"/>
          <c:showSerName val="0"/>
          <c:showPercent val="0"/>
          <c:showBubbleSize val="0"/>
        </c:dLbls>
        <c:axId val="206941184"/>
        <c:axId val="206947456"/>
      </c:scatterChart>
      <c:valAx>
        <c:axId val="206941184"/>
        <c:scaling>
          <c:orientation val="minMax"/>
          <c:max val="2020"/>
          <c:min val="2005"/>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06947456"/>
        <c:crosses val="autoZero"/>
        <c:crossBetween val="midCat"/>
        <c:majorUnit val="1"/>
      </c:valAx>
      <c:valAx>
        <c:axId val="206947456"/>
        <c:scaling>
          <c:orientation val="minMax"/>
          <c:max val="0.5"/>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06941184"/>
        <c:crosses val="autoZero"/>
        <c:crossBetween val="midCat"/>
        <c:majorUnit val="0.1"/>
      </c:valAx>
      <c:spPr>
        <a:noFill/>
        <a:ln w="12700">
          <a:solidFill>
            <a:srgbClr val="808080"/>
          </a:solidFill>
          <a:prstDash val="solid"/>
        </a:ln>
      </c:spPr>
    </c:plotArea>
    <c:legend>
      <c:legendPos val="r"/>
      <c:layout>
        <c:manualLayout>
          <c:xMode val="edge"/>
          <c:yMode val="edge"/>
          <c:x val="0.68973753300138452"/>
          <c:y val="5.8929709067742621E-2"/>
          <c:w val="0.23194384588071804"/>
          <c:h val="0.11140748544706978"/>
        </c:manualLayout>
      </c:layout>
      <c:overlay val="0"/>
      <c:spPr>
        <a:ln>
          <a:solidFill>
            <a:schemeClr val="tx1"/>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Outcome'!$B$13:$B$28</c:f>
              <c:numCache>
                <c:formatCode>#,##0</c:formatCode>
                <c:ptCount val="16"/>
                <c:pt idx="0">
                  <c:v>0</c:v>
                </c:pt>
                <c:pt idx="1">
                  <c:v>4877</c:v>
                </c:pt>
                <c:pt idx="2">
                  <c:v>4015</c:v>
                </c:pt>
                <c:pt idx="3">
                  <c:v>3167</c:v>
                </c:pt>
                <c:pt idx="4">
                  <c:v>1806</c:v>
                </c:pt>
                <c:pt idx="5">
                  <c:v>1572</c:v>
                </c:pt>
                <c:pt idx="6">
                  <c:v>1351</c:v>
                </c:pt>
                <c:pt idx="7">
                  <c:v>1197</c:v>
                </c:pt>
                <c:pt idx="8">
                  <c:v>898</c:v>
                </c:pt>
                <c:pt idx="9">
                  <c:v>740</c:v>
                </c:pt>
                <c:pt idx="10">
                  <c:v>514</c:v>
                </c:pt>
                <c:pt idx="11">
                  <c:v>359</c:v>
                </c:pt>
                <c:pt idx="12">
                  <c:v>212</c:v>
                </c:pt>
                <c:pt idx="13">
                  <c:v>190</c:v>
                </c:pt>
                <c:pt idx="14">
                  <c:v>93</c:v>
                </c:pt>
                <c:pt idx="15">
                  <c:v>18</c:v>
                </c:pt>
              </c:numCache>
            </c:numRef>
          </c:yVal>
          <c:smooth val="0"/>
        </c:ser>
        <c:ser>
          <c:idx val="1"/>
          <c:order val="1"/>
          <c:tx>
            <c:strRef>
              <c:f>'(2)(vi) No Outcome'!$E$11:$G$11</c:f>
              <c:strCache>
                <c:ptCount val="1"/>
                <c:pt idx="0">
                  <c:v>MDGV</c:v>
                </c:pt>
              </c:strCache>
            </c:strRef>
          </c:tx>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Outcome'!$E$13:$E$28</c:f>
              <c:numCache>
                <c:formatCode>#,##0</c:formatCode>
                <c:ptCount val="16"/>
                <c:pt idx="3">
                  <c:v>227</c:v>
                </c:pt>
                <c:pt idx="4">
                  <c:v>128</c:v>
                </c:pt>
                <c:pt idx="5">
                  <c:v>94</c:v>
                </c:pt>
                <c:pt idx="6">
                  <c:v>134</c:v>
                </c:pt>
                <c:pt idx="7">
                  <c:v>95</c:v>
                </c:pt>
                <c:pt idx="8">
                  <c:v>79</c:v>
                </c:pt>
                <c:pt idx="9">
                  <c:v>69</c:v>
                </c:pt>
                <c:pt idx="10">
                  <c:v>77</c:v>
                </c:pt>
                <c:pt idx="11">
                  <c:v>44</c:v>
                </c:pt>
                <c:pt idx="12">
                  <c:v>17</c:v>
                </c:pt>
                <c:pt idx="13">
                  <c:v>10</c:v>
                </c:pt>
                <c:pt idx="14">
                  <c:v>15</c:v>
                </c:pt>
                <c:pt idx="15">
                  <c:v>0</c:v>
                </c:pt>
              </c:numCache>
            </c:numRef>
          </c:yVal>
          <c:smooth val="0"/>
        </c:ser>
        <c:ser>
          <c:idx val="2"/>
          <c:order val="2"/>
          <c:tx>
            <c:strRef>
              <c:f>'(2)(vi) No Outcome'!$H$11:$J$11</c:f>
              <c:strCache>
                <c:ptCount val="1"/>
                <c:pt idx="0">
                  <c:v>LDDV</c:v>
                </c:pt>
              </c:strCache>
            </c:strRef>
          </c:tx>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Outcome'!$H$13:$H$28</c:f>
              <c:numCache>
                <c:formatCode>#,##0</c:formatCode>
                <c:ptCount val="16"/>
                <c:pt idx="0">
                  <c:v>0</c:v>
                </c:pt>
                <c:pt idx="1">
                  <c:v>11</c:v>
                </c:pt>
                <c:pt idx="2">
                  <c:v>4</c:v>
                </c:pt>
                <c:pt idx="3">
                  <c:v>2</c:v>
                </c:pt>
                <c:pt idx="4">
                  <c:v>7</c:v>
                </c:pt>
                <c:pt idx="5">
                  <c:v>18</c:v>
                </c:pt>
                <c:pt idx="6">
                  <c:v>22</c:v>
                </c:pt>
                <c:pt idx="7">
                  <c:v>24</c:v>
                </c:pt>
                <c:pt idx="8">
                  <c:v>15</c:v>
                </c:pt>
                <c:pt idx="9">
                  <c:v>22</c:v>
                </c:pt>
                <c:pt idx="10">
                  <c:v>9</c:v>
                </c:pt>
                <c:pt idx="11">
                  <c:v>10</c:v>
                </c:pt>
                <c:pt idx="12">
                  <c:v>7</c:v>
                </c:pt>
                <c:pt idx="13">
                  <c:v>1</c:v>
                </c:pt>
                <c:pt idx="14">
                  <c:v>0</c:v>
                </c:pt>
              </c:numCache>
            </c:numRef>
          </c:yVal>
          <c:smooth val="0"/>
        </c:ser>
        <c:ser>
          <c:idx val="3"/>
          <c:order val="3"/>
          <c:tx>
            <c:strRef>
              <c:f>'(2)(vi) No Outcome'!$K$11:$M$11</c:f>
              <c:strCache>
                <c:ptCount val="1"/>
                <c:pt idx="0">
                  <c:v>MDDV</c:v>
                </c:pt>
              </c:strCache>
            </c:strRef>
          </c:tx>
          <c:xVal>
            <c:numRef>
              <c:f>'(2)(vi) No Outcome'!$A$13:$A$28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'(2)(vi) No Outcome'!$K$13:$K$28</c:f>
              <c:numCache>
                <c:formatCode>#,##0</c:formatCode>
                <c:ptCount val="16"/>
                <c:pt idx="2">
                  <c:v>66</c:v>
                </c:pt>
                <c:pt idx="3">
                  <c:v>119</c:v>
                </c:pt>
                <c:pt idx="4">
                  <c:v>23</c:v>
                </c:pt>
                <c:pt idx="5">
                  <c:v>29</c:v>
                </c:pt>
                <c:pt idx="6">
                  <c:v>81</c:v>
                </c:pt>
                <c:pt idx="7">
                  <c:v>61</c:v>
                </c:pt>
                <c:pt idx="8">
                  <c:v>57</c:v>
                </c:pt>
                <c:pt idx="9">
                  <c:v>67</c:v>
                </c:pt>
                <c:pt idx="10">
                  <c:v>63</c:v>
                </c:pt>
                <c:pt idx="11">
                  <c:v>40</c:v>
                </c:pt>
                <c:pt idx="12">
                  <c:v>29</c:v>
                </c:pt>
                <c:pt idx="13">
                  <c:v>15</c:v>
                </c:pt>
                <c:pt idx="14">
                  <c:v>13</c:v>
                </c:pt>
                <c:pt idx="15">
                  <c:v>0</c:v>
                </c:pt>
              </c:numCache>
            </c:numRef>
          </c:yVal>
          <c:smooth val="0"/>
        </c:ser>
        <c:dLbls>
          <c:showLegendKey val="0"/>
          <c:showVal val="0"/>
          <c:showCatName val="0"/>
          <c:showSerName val="0"/>
          <c:showPercent val="0"/>
          <c:showBubbleSize val="0"/>
        </c:dLbls>
        <c:axId val="209944576"/>
        <c:axId val="209946496"/>
      </c:scatterChart>
      <c:valAx>
        <c:axId val="209944576"/>
        <c:scaling>
          <c:orientation val="minMax"/>
          <c:max val="2020"/>
          <c:min val="2005"/>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09946496"/>
        <c:crosses val="autoZero"/>
        <c:crossBetween val="midCat"/>
        <c:majorUnit val="1"/>
      </c:valAx>
      <c:valAx>
        <c:axId val="20994649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09944576"/>
        <c:crosses val="autoZero"/>
        <c:crossBetween val="midCat"/>
      </c:valAx>
      <c:spPr>
        <a:noFill/>
        <a:ln w="12700">
          <a:solidFill>
            <a:srgbClr val="808080"/>
          </a:solidFill>
          <a:prstDash val="solid"/>
        </a:ln>
      </c:spPr>
    </c:plotArea>
    <c:legend>
      <c:legendPos val="r"/>
      <c:layout>
        <c:manualLayout>
          <c:xMode val="edge"/>
          <c:yMode val="edge"/>
          <c:x val="0.7094230915647145"/>
          <c:y val="5.090378460751787E-2"/>
          <c:w val="0.21677666930495904"/>
          <c:h val="9.155251672206160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1800473782"/>
          <c:y val="4.3478283807488902E-2"/>
        </c:manualLayout>
      </c:layout>
      <c:overlay val="0"/>
      <c:spPr>
        <a:noFill/>
        <a:ln w="25400">
          <a:noFill/>
        </a:ln>
      </c:spPr>
    </c:title>
    <c:autoTitleDeleted val="0"/>
    <c:plotArea>
      <c:layout>
        <c:manualLayout>
          <c:layoutTarget val="inner"/>
          <c:xMode val="edge"/>
          <c:yMode val="edge"/>
          <c:x val="0.14977973568281941"/>
          <c:y val="0.18518547640127594"/>
          <c:w val="0.76651982378855565"/>
          <c:h val="0.66666771504460065"/>
        </c:manualLayout>
      </c:layout>
      <c:scatterChart>
        <c:scatterStyle val="lineMarker"/>
        <c:varyColors val="0"/>
        <c:ser>
          <c:idx val="0"/>
          <c:order val="0"/>
          <c:tx>
            <c:strRef>
              <c:f>'(2)(xi) Pass OBD'!$B$6:$D$6</c:f>
              <c:strCache>
                <c:ptCount val="1"/>
                <c:pt idx="0">
                  <c:v>LDGV</c:v>
                </c:pt>
              </c:strCache>
            </c:strRef>
          </c:tx>
          <c:marker>
            <c:symbol val="diamond"/>
            <c:size val="8"/>
          </c:marker>
          <c:xVal>
            <c:numRef>
              <c:f>'(2)(xi) Pass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'(2)(xi) Pass OBD'!$D$8:$D$23</c:f>
              <c:numCache>
                <c:formatCode>0.0%</c:formatCode>
                <c:ptCount val="16"/>
                <c:pt idx="0">
                  <c:v>0.86586087449612303</c:v>
                </c:pt>
                <c:pt idx="1">
                  <c:v>0.88695591501633853</c:v>
                </c:pt>
                <c:pt idx="2">
                  <c:v>0.91066632139611159</c:v>
                </c:pt>
                <c:pt idx="3">
                  <c:v>0.9222145939584151</c:v>
                </c:pt>
                <c:pt idx="4">
                  <c:v>0.93438844775743168</c:v>
                </c:pt>
                <c:pt idx="5">
                  <c:v>0.94753311824577302</c:v>
                </c:pt>
                <c:pt idx="6">
                  <c:v>0.95462201069196095</c:v>
                </c:pt>
                <c:pt idx="7">
                  <c:v>0.95981353969898242</c:v>
                </c:pt>
                <c:pt idx="8">
                  <c:v>0.96787680348705529</c:v>
                </c:pt>
                <c:pt idx="9">
                  <c:v>0.97447316616645685</c:v>
                </c:pt>
                <c:pt idx="10">
                  <c:v>0.97913480914066853</c:v>
                </c:pt>
                <c:pt idx="11">
                  <c:v>0.97840664515344433</c:v>
                </c:pt>
                <c:pt idx="12">
                  <c:v>0.98602376755558085</c:v>
                </c:pt>
                <c:pt idx="13">
                  <c:v>0.98801157373227733</c:v>
                </c:pt>
                <c:pt idx="14">
                  <c:v>0.97442366405235925</c:v>
                </c:pt>
                <c:pt idx="15">
                  <c:v>0.87555555555555553</c:v>
                </c:pt>
              </c:numCache>
            </c:numRef>
          </c:yVal>
          <c:smooth val="0"/>
        </c:ser>
        <c:ser>
          <c:idx val="2"/>
          <c:order val="1"/>
          <c:tx>
            <c:strRef>
              <c:f>'(2)(xi) Pass OBD'!$E$6:$G$6</c:f>
              <c:strCache>
                <c:ptCount val="1"/>
                <c:pt idx="0">
                  <c:v>MDGV</c:v>
                </c:pt>
              </c:strCache>
            </c:strRef>
          </c:tx>
          <c:marker>
            <c:symbol val="triangle"/>
            <c:size val="8"/>
          </c:marker>
          <c:xVal>
            <c:numRef>
              <c:f>'(2)(xi) Pass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'(2)(xi) Pass OBD'!$G$8:$G$23</c:f>
              <c:numCache>
                <c:formatCode>0.0%</c:formatCode>
                <c:ptCount val="16"/>
                <c:pt idx="3">
                  <c:v>0.86779114473521024</c:v>
                </c:pt>
                <c:pt idx="4">
                  <c:v>0.85787734116782965</c:v>
                </c:pt>
                <c:pt idx="5">
                  <c:v>0.86593529193008556</c:v>
                </c:pt>
                <c:pt idx="6">
                  <c:v>0.8883388338833883</c:v>
                </c:pt>
                <c:pt idx="7">
                  <c:v>0.91236621807777896</c:v>
                </c:pt>
                <c:pt idx="8">
                  <c:v>0.91958081786080414</c:v>
                </c:pt>
                <c:pt idx="9">
                  <c:v>0.93622597553873033</c:v>
                </c:pt>
                <c:pt idx="10">
                  <c:v>0.95060858424087125</c:v>
                </c:pt>
                <c:pt idx="11">
                  <c:v>0.96922621689599053</c:v>
                </c:pt>
                <c:pt idx="12">
                  <c:v>0.97995121207501146</c:v>
                </c:pt>
                <c:pt idx="13">
                  <c:v>0.98395772388411817</c:v>
                </c:pt>
                <c:pt idx="14">
                  <c:v>0.95243553008595994</c:v>
                </c:pt>
                <c:pt idx="15">
                  <c:v>0.69230769230769229</c:v>
                </c:pt>
              </c:numCache>
            </c:numRef>
          </c:yVal>
          <c:smooth val="0"/>
        </c:ser>
        <c:ser>
          <c:idx val="1"/>
          <c:order val="2"/>
          <c:tx>
            <c:strRef>
              <c:f>'(2)(xi) Pass OBD'!$H$6:$J$6</c:f>
              <c:strCache>
                <c:ptCount val="1"/>
                <c:pt idx="0">
                  <c:v>LDDV</c:v>
                </c:pt>
              </c:strCache>
            </c:strRef>
          </c:tx>
          <c:xVal>
            <c:numRef>
              <c:f>'(2)(xi) Pass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'(2)(xi) Pass OBD'!$J$8:$J$23</c:f>
              <c:numCache>
                <c:formatCode>0.0%</c:formatCode>
                <c:ptCount val="16"/>
                <c:pt idx="0">
                  <c:v>0.90557939914163088</c:v>
                </c:pt>
                <c:pt idx="1">
                  <c:v>0.9135802469135802</c:v>
                </c:pt>
                <c:pt idx="2">
                  <c:v>0.9285714285714286</c:v>
                </c:pt>
                <c:pt idx="3">
                  <c:v>0.90625</c:v>
                </c:pt>
                <c:pt idx="4">
                  <c:v>0.81318681318681318</c:v>
                </c:pt>
                <c:pt idx="5">
                  <c:v>0.78171091445427732</c:v>
                </c:pt>
                <c:pt idx="6">
                  <c:v>0.80957683741648112</c:v>
                </c:pt>
                <c:pt idx="7">
                  <c:v>0.84059161873459332</c:v>
                </c:pt>
                <c:pt idx="8">
                  <c:v>0.88063063063063063</c:v>
                </c:pt>
                <c:pt idx="9">
                  <c:v>0.89240102171136659</c:v>
                </c:pt>
                <c:pt idx="10">
                  <c:v>0.93121301775147924</c:v>
                </c:pt>
                <c:pt idx="11">
                  <c:v>0.90600522193211486</c:v>
                </c:pt>
                <c:pt idx="12">
                  <c:v>0.92839805825242716</c:v>
                </c:pt>
                <c:pt idx="13">
                  <c:v>0.94711538461538458</c:v>
                </c:pt>
                <c:pt idx="14">
                  <c:v>0.9285714285714286</c:v>
                </c:pt>
              </c:numCache>
            </c:numRef>
          </c:yVal>
          <c:smooth val="0"/>
        </c:ser>
        <c:ser>
          <c:idx val="3"/>
          <c:order val="3"/>
          <c:tx>
            <c:strRef>
              <c:f>'(2)(xi) Pass OBD'!$K$6:$M$6</c:f>
              <c:strCache>
                <c:ptCount val="1"/>
                <c:pt idx="0">
                  <c:v>MDDV</c:v>
                </c:pt>
              </c:strCache>
            </c:strRef>
          </c:tx>
          <c:xVal>
            <c:numRef>
              <c:f>'(2)(xi) Pass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'(2)(xi) Pass OBD'!$M$8:$M$23</c:f>
              <c:numCache>
                <c:formatCode>0.0%</c:formatCode>
                <c:ptCount val="16"/>
                <c:pt idx="2">
                  <c:v>0.88325150027277688</c:v>
                </c:pt>
                <c:pt idx="3">
                  <c:v>0.84699999999999998</c:v>
                </c:pt>
                <c:pt idx="4">
                  <c:v>0.89425587467362921</c:v>
                </c:pt>
                <c:pt idx="5">
                  <c:v>0.85939553219448095</c:v>
                </c:pt>
                <c:pt idx="6">
                  <c:v>0.79352396972245587</c:v>
                </c:pt>
                <c:pt idx="7">
                  <c:v>0.8171454628362973</c:v>
                </c:pt>
                <c:pt idx="8">
                  <c:v>0.812972972972973</c:v>
                </c:pt>
                <c:pt idx="9">
                  <c:v>0.82713462545835514</c:v>
                </c:pt>
                <c:pt idx="10">
                  <c:v>0.87005208333333328</c:v>
                </c:pt>
                <c:pt idx="11">
                  <c:v>0.90425232328921434</c:v>
                </c:pt>
                <c:pt idx="12">
                  <c:v>0.93555474185280119</c:v>
                </c:pt>
                <c:pt idx="13">
                  <c:v>0.93050373134328357</c:v>
                </c:pt>
                <c:pt idx="14">
                  <c:v>0.90176322418136023</c:v>
                </c:pt>
                <c:pt idx="15">
                  <c:v>0.66666666666666663</c:v>
                </c:pt>
              </c:numCache>
            </c:numRef>
          </c:yVal>
          <c:smooth val="0"/>
        </c:ser>
        <c:dLbls>
          <c:showLegendKey val="0"/>
          <c:showVal val="0"/>
          <c:showCatName val="0"/>
          <c:showSerName val="0"/>
          <c:showPercent val="0"/>
          <c:showBubbleSize val="0"/>
        </c:dLbls>
        <c:axId val="210167296"/>
        <c:axId val="210169216"/>
      </c:scatterChart>
      <c:valAx>
        <c:axId val="210167296"/>
        <c:scaling>
          <c:orientation val="minMax"/>
          <c:max val="2020"/>
          <c:min val="2005"/>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5116631546"/>
              <c:y val="0.91465516559173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10169216"/>
        <c:crosses val="autoZero"/>
        <c:crossBetween val="midCat"/>
        <c:majorUnit val="1"/>
      </c:valAx>
      <c:valAx>
        <c:axId val="210169216"/>
        <c:scaling>
          <c:orientation val="minMax"/>
          <c:max val="1"/>
          <c:min val="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64325789211E-2"/>
              <c:y val="0.357488404401711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10167296"/>
        <c:crosses val="autoZero"/>
        <c:crossBetween val="midCat"/>
        <c:majorUnit val="0.1"/>
      </c:valAx>
      <c:spPr>
        <a:noFill/>
        <a:ln w="12700">
          <a:solidFill>
            <a:srgbClr val="808080"/>
          </a:solidFill>
          <a:prstDash val="solid"/>
        </a:ln>
      </c:spPr>
    </c:plotArea>
    <c:legend>
      <c:legendPos val="r"/>
      <c:layout>
        <c:manualLayout>
          <c:xMode val="edge"/>
          <c:yMode val="edge"/>
          <c:x val="0.16179474175897507"/>
          <c:y val="0.52696887763401434"/>
          <c:w val="0.20040576124330553"/>
          <c:h val="7.09460197921114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7559993701"/>
          <c:y val="2.7331183928273526E-2"/>
        </c:manualLayout>
      </c:layout>
      <c:overlay val="0"/>
      <c:spPr>
        <a:noFill/>
        <a:ln w="25400">
          <a:noFill/>
        </a:ln>
      </c:spPr>
    </c:title>
    <c:autoTitleDeleted val="0"/>
    <c:plotArea>
      <c:layout>
        <c:manualLayout>
          <c:layoutTarget val="inner"/>
          <c:xMode val="edge"/>
          <c:yMode val="edge"/>
          <c:x val="0.14790302917941744"/>
          <c:y val="0.1527332388694235"/>
          <c:w val="0.77925028806469065"/>
          <c:h val="0.686495715760428"/>
        </c:manualLayout>
      </c:layout>
      <c:lineChart>
        <c:grouping val="standard"/>
        <c:varyColors val="0"/>
        <c:ser>
          <c:idx val="0"/>
          <c:order val="0"/>
          <c:tx>
            <c:strRef>
              <c:f>'(2)(xi) Pass OBD'!$B$6:$D$6</c:f>
              <c:strCache>
                <c:ptCount val="1"/>
                <c:pt idx="0">
                  <c:v>LDGV</c:v>
                </c:pt>
              </c:strCache>
            </c:strRef>
          </c:tx>
          <c:marker>
            <c:symbol val="diamond"/>
            <c:size val="8"/>
          </c:marker>
          <c:cat>
            <c:numRef>
              <c:f>'(2)(xi) Pass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'(2)(xi) Pass OBD'!$B$8:$B$23</c:f>
              <c:numCache>
                <c:formatCode>#,##0</c:formatCode>
                <c:ptCount val="16"/>
                <c:pt idx="0">
                  <c:v>140479</c:v>
                </c:pt>
                <c:pt idx="1">
                  <c:v>152544</c:v>
                </c:pt>
                <c:pt idx="2">
                  <c:v>179353</c:v>
                </c:pt>
                <c:pt idx="3">
                  <c:v>188058</c:v>
                </c:pt>
                <c:pt idx="4">
                  <c:v>155685</c:v>
                </c:pt>
                <c:pt idx="5">
                  <c:v>204995</c:v>
                </c:pt>
                <c:pt idx="6">
                  <c:v>227853</c:v>
                </c:pt>
                <c:pt idx="7">
                  <c:v>252024</c:v>
                </c:pt>
                <c:pt idx="8">
                  <c:v>282892</c:v>
                </c:pt>
                <c:pt idx="9">
                  <c:v>301960</c:v>
                </c:pt>
                <c:pt idx="10">
                  <c:v>342565</c:v>
                </c:pt>
                <c:pt idx="11">
                  <c:v>345946</c:v>
                </c:pt>
                <c:pt idx="12">
                  <c:v>346824</c:v>
                </c:pt>
                <c:pt idx="13">
                  <c:v>314491</c:v>
                </c:pt>
                <c:pt idx="14">
                  <c:v>53300</c:v>
                </c:pt>
                <c:pt idx="15">
                  <c:v>394</c:v>
                </c:pt>
              </c:numCache>
            </c:numRef>
          </c:val>
          <c:smooth val="0"/>
        </c:ser>
        <c:ser>
          <c:idx val="2"/>
          <c:order val="1"/>
          <c:tx>
            <c:strRef>
              <c:f>'(2)(xi) Pass OBD'!$E$6:$G$6</c:f>
              <c:strCache>
                <c:ptCount val="1"/>
                <c:pt idx="0">
                  <c:v>MDGV</c:v>
                </c:pt>
              </c:strCache>
            </c:strRef>
          </c:tx>
          <c:marker>
            <c:symbol val="triangle"/>
            <c:size val="8"/>
          </c:marker>
          <c:cat>
            <c:numRef>
              <c:f>'(2)(xi) Pass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'(2)(xi) Pass OBD'!$E$8:$E$23</c:f>
              <c:numCache>
                <c:formatCode>#,##0</c:formatCode>
                <c:ptCount val="16"/>
                <c:pt idx="3">
                  <c:v>6997</c:v>
                </c:pt>
                <c:pt idx="4">
                  <c:v>4672</c:v>
                </c:pt>
                <c:pt idx="5">
                  <c:v>4657</c:v>
                </c:pt>
                <c:pt idx="6">
                  <c:v>8075</c:v>
                </c:pt>
                <c:pt idx="7">
                  <c:v>8610</c:v>
                </c:pt>
                <c:pt idx="8">
                  <c:v>8073</c:v>
                </c:pt>
                <c:pt idx="9">
                  <c:v>9645</c:v>
                </c:pt>
                <c:pt idx="10">
                  <c:v>14839</c:v>
                </c:pt>
                <c:pt idx="11">
                  <c:v>13102</c:v>
                </c:pt>
                <c:pt idx="12">
                  <c:v>12855</c:v>
                </c:pt>
                <c:pt idx="13">
                  <c:v>10427</c:v>
                </c:pt>
                <c:pt idx="14">
                  <c:v>1662</c:v>
                </c:pt>
                <c:pt idx="15">
                  <c:v>9</c:v>
                </c:pt>
              </c:numCache>
            </c:numRef>
          </c:val>
          <c:smooth val="0"/>
        </c:ser>
        <c:ser>
          <c:idx val="1"/>
          <c:order val="2"/>
          <c:tx>
            <c:strRef>
              <c:f>'(2)(xi) Pass OBD'!$H$6:$J$6</c:f>
              <c:strCache>
                <c:ptCount val="1"/>
                <c:pt idx="0">
                  <c:v>LDDV</c:v>
                </c:pt>
              </c:strCache>
            </c:strRef>
          </c:tx>
          <c:val>
            <c:numRef>
              <c:f>'(2)(xi) Pass OBD'!$J$8:$J$23</c:f>
              <c:numCache>
                <c:formatCode>0.0%</c:formatCode>
                <c:ptCount val="16"/>
                <c:pt idx="0">
                  <c:v>0.90557939914163088</c:v>
                </c:pt>
                <c:pt idx="1">
                  <c:v>0.9135802469135802</c:v>
                </c:pt>
                <c:pt idx="2">
                  <c:v>0.9285714285714286</c:v>
                </c:pt>
                <c:pt idx="3">
                  <c:v>0.90625</c:v>
                </c:pt>
                <c:pt idx="4">
                  <c:v>0.81318681318681318</c:v>
                </c:pt>
                <c:pt idx="5">
                  <c:v>0.78171091445427732</c:v>
                </c:pt>
                <c:pt idx="6">
                  <c:v>0.80957683741648112</c:v>
                </c:pt>
                <c:pt idx="7">
                  <c:v>0.84059161873459332</c:v>
                </c:pt>
                <c:pt idx="8">
                  <c:v>0.88063063063063063</c:v>
                </c:pt>
                <c:pt idx="9">
                  <c:v>0.89240102171136659</c:v>
                </c:pt>
                <c:pt idx="10">
                  <c:v>0.93121301775147924</c:v>
                </c:pt>
                <c:pt idx="11">
                  <c:v>0.90600522193211486</c:v>
                </c:pt>
                <c:pt idx="12">
                  <c:v>0.92839805825242716</c:v>
                </c:pt>
                <c:pt idx="13">
                  <c:v>0.94711538461538458</c:v>
                </c:pt>
                <c:pt idx="14">
                  <c:v>0.9285714285714286</c:v>
                </c:pt>
              </c:numCache>
            </c:numRef>
          </c:val>
          <c:smooth val="0"/>
        </c:ser>
        <c:ser>
          <c:idx val="3"/>
          <c:order val="3"/>
          <c:tx>
            <c:strRef>
              <c:f>'(2)(xi) Pass OBD'!$K$6:$M$6</c:f>
              <c:strCache>
                <c:ptCount val="1"/>
                <c:pt idx="0">
                  <c:v>MDDV</c:v>
                </c:pt>
              </c:strCache>
            </c:strRef>
          </c:tx>
          <c:val>
            <c:numRef>
              <c:f>'(2)(xi) Pass OBD'!$M$8:$M$23</c:f>
              <c:numCache>
                <c:formatCode>0.0%</c:formatCode>
                <c:ptCount val="16"/>
                <c:pt idx="2">
                  <c:v>0.88325150027277688</c:v>
                </c:pt>
                <c:pt idx="3">
                  <c:v>0.84699999999999998</c:v>
                </c:pt>
                <c:pt idx="4">
                  <c:v>0.89425587467362921</c:v>
                </c:pt>
                <c:pt idx="5">
                  <c:v>0.85939553219448095</c:v>
                </c:pt>
                <c:pt idx="6">
                  <c:v>0.79352396972245587</c:v>
                </c:pt>
                <c:pt idx="7">
                  <c:v>0.8171454628362973</c:v>
                </c:pt>
                <c:pt idx="8">
                  <c:v>0.812972972972973</c:v>
                </c:pt>
                <c:pt idx="9">
                  <c:v>0.82713462545835514</c:v>
                </c:pt>
                <c:pt idx="10">
                  <c:v>0.87005208333333328</c:v>
                </c:pt>
                <c:pt idx="11">
                  <c:v>0.90425232328921434</c:v>
                </c:pt>
                <c:pt idx="12">
                  <c:v>0.93555474185280119</c:v>
                </c:pt>
                <c:pt idx="13">
                  <c:v>0.93050373134328357</c:v>
                </c:pt>
                <c:pt idx="14">
                  <c:v>0.90176322418136023</c:v>
                </c:pt>
                <c:pt idx="15">
                  <c:v>0.66666666666666663</c:v>
                </c:pt>
              </c:numCache>
            </c:numRef>
          </c:val>
          <c:smooth val="0"/>
        </c:ser>
        <c:dLbls>
          <c:showLegendKey val="0"/>
          <c:showVal val="0"/>
          <c:showCatName val="0"/>
          <c:showSerName val="0"/>
          <c:showPercent val="0"/>
          <c:showBubbleSize val="0"/>
        </c:dLbls>
        <c:marker val="1"/>
        <c:smooth val="0"/>
        <c:axId val="219056384"/>
        <c:axId val="219062656"/>
      </c:lineChart>
      <c:catAx>
        <c:axId val="21905638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821104468"/>
              <c:y val="0.9019299259696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19062656"/>
        <c:crosses val="autoZero"/>
        <c:auto val="1"/>
        <c:lblAlgn val="ctr"/>
        <c:lblOffset val="100"/>
        <c:tickLblSkip val="1"/>
        <c:tickMarkSkip val="1"/>
        <c:noMultiLvlLbl val="0"/>
      </c:catAx>
      <c:valAx>
        <c:axId val="219062656"/>
        <c:scaling>
          <c:orientation val="minMax"/>
          <c:max val="4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19056384"/>
        <c:crosses val="autoZero"/>
        <c:crossBetween val="midCat"/>
        <c:majorUnit val="50000"/>
      </c:valAx>
      <c:spPr>
        <a:noFill/>
        <a:ln w="12700">
          <a:solidFill>
            <a:srgbClr val="808080"/>
          </a:solidFill>
          <a:prstDash val="solid"/>
        </a:ln>
      </c:spPr>
    </c:plotArea>
    <c:legend>
      <c:legendPos val="r"/>
      <c:layout>
        <c:manualLayout>
          <c:xMode val="edge"/>
          <c:yMode val="edge"/>
          <c:x val="0.16477352130657241"/>
          <c:y val="0.20328299306465186"/>
          <c:w val="0.1870911462620021"/>
          <c:h val="7.82233548235196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Emission Tests  </a:t>
            </a:r>
          </a:p>
          <a:p>
            <a:pPr>
              <a:defRPr/>
            </a:pPr>
            <a:r>
              <a:rPr lang="en-US"/>
              <a:t>by Model Year and Vehicle Class</a:t>
            </a:r>
          </a:p>
        </c:rich>
      </c:tx>
      <c:layout>
        <c:manualLayout>
          <c:xMode val="edge"/>
          <c:yMode val="edge"/>
          <c:x val="0.33790003845536382"/>
          <c:y val="2.8985561202012868E-2"/>
        </c:manualLayout>
      </c:layout>
      <c:overlay val="0"/>
      <c:spPr>
        <a:noFill/>
        <a:ln w="25400">
          <a:noFill/>
        </a:ln>
      </c:spPr>
    </c:title>
    <c:autoTitleDeleted val="0"/>
    <c:plotArea>
      <c:layout>
        <c:manualLayout>
          <c:layoutTarget val="inner"/>
          <c:xMode val="edge"/>
          <c:yMode val="edge"/>
          <c:x val="0.13546443270850411"/>
          <c:y val="0.19710200719544621"/>
          <c:w val="0.81430866852862882"/>
          <c:h val="0.57101610908090628"/>
        </c:manualLayout>
      </c:layout>
      <c:lineChart>
        <c:grouping val="standard"/>
        <c:varyColors val="0"/>
        <c:ser>
          <c:idx val="0"/>
          <c:order val="0"/>
          <c:tx>
            <c:strRef>
              <c:f>'(1) Total Tests'!$B$6</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Tests'!$B$7:$B$43</c:f>
              <c:numCache>
                <c:formatCode>#,##0</c:formatCode>
                <c:ptCount val="37"/>
                <c:pt idx="21">
                  <c:v>164769</c:v>
                </c:pt>
                <c:pt idx="22">
                  <c:v>174081</c:v>
                </c:pt>
                <c:pt idx="23">
                  <c:v>198784</c:v>
                </c:pt>
                <c:pt idx="24">
                  <c:v>205598</c:v>
                </c:pt>
                <c:pt idx="25">
                  <c:v>167924</c:v>
                </c:pt>
                <c:pt idx="26">
                  <c:v>217540</c:v>
                </c:pt>
                <c:pt idx="27">
                  <c:v>239782</c:v>
                </c:pt>
                <c:pt idx="28">
                  <c:v>263637</c:v>
                </c:pt>
                <c:pt idx="29">
                  <c:v>293293</c:v>
                </c:pt>
                <c:pt idx="30">
                  <c:v>310663</c:v>
                </c:pt>
                <c:pt idx="31">
                  <c:v>350565</c:v>
                </c:pt>
                <c:pt idx="32">
                  <c:v>354178</c:v>
                </c:pt>
                <c:pt idx="33">
                  <c:v>352238</c:v>
                </c:pt>
                <c:pt idx="34">
                  <c:v>318747</c:v>
                </c:pt>
                <c:pt idx="35">
                  <c:v>54873</c:v>
                </c:pt>
                <c:pt idx="36">
                  <c:v>468</c:v>
                </c:pt>
              </c:numCache>
            </c:numRef>
          </c:val>
          <c:smooth val="0"/>
        </c:ser>
        <c:ser>
          <c:idx val="1"/>
          <c:order val="1"/>
          <c:tx>
            <c:strRef>
              <c:f>'(1) Total Tests'!$C$6</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Tests'!$C$7:$C$43</c:f>
              <c:numCache>
                <c:formatCode>#,##0</c:formatCode>
                <c:ptCount val="37"/>
                <c:pt idx="24">
                  <c:v>8166</c:v>
                </c:pt>
                <c:pt idx="25">
                  <c:v>5563</c:v>
                </c:pt>
                <c:pt idx="26">
                  <c:v>5472</c:v>
                </c:pt>
                <c:pt idx="27">
                  <c:v>9254</c:v>
                </c:pt>
                <c:pt idx="28">
                  <c:v>9559</c:v>
                </c:pt>
                <c:pt idx="29">
                  <c:v>8896</c:v>
                </c:pt>
                <c:pt idx="30">
                  <c:v>10385</c:v>
                </c:pt>
                <c:pt idx="31">
                  <c:v>15676</c:v>
                </c:pt>
                <c:pt idx="32">
                  <c:v>13564</c:v>
                </c:pt>
                <c:pt idx="33">
                  <c:v>13138</c:v>
                </c:pt>
                <c:pt idx="34">
                  <c:v>10610</c:v>
                </c:pt>
                <c:pt idx="35">
                  <c:v>1755</c:v>
                </c:pt>
                <c:pt idx="36">
                  <c:v>14</c:v>
                </c:pt>
              </c:numCache>
            </c:numRef>
          </c:val>
          <c:smooth val="0"/>
        </c:ser>
        <c:ser>
          <c:idx val="2"/>
          <c:order val="2"/>
          <c:tx>
            <c:strRef>
              <c:f>'(1) Total Tests'!$D$6</c:f>
              <c:strCache>
                <c:ptCount val="1"/>
                <c:pt idx="0">
                  <c:v>LDDV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Tests'!$D$7:$D$43</c:f>
              <c:numCache>
                <c:formatCode>#,##0</c:formatCode>
                <c:ptCount val="37"/>
                <c:pt idx="21">
                  <c:v>234</c:v>
                </c:pt>
                <c:pt idx="22">
                  <c:v>243</c:v>
                </c:pt>
                <c:pt idx="23">
                  <c:v>85</c:v>
                </c:pt>
                <c:pt idx="24">
                  <c:v>96</c:v>
                </c:pt>
                <c:pt idx="25">
                  <c:v>193</c:v>
                </c:pt>
                <c:pt idx="26">
                  <c:v>365</c:v>
                </c:pt>
                <c:pt idx="27">
                  <c:v>959</c:v>
                </c:pt>
                <c:pt idx="28">
                  <c:v>1251</c:v>
                </c:pt>
                <c:pt idx="29">
                  <c:v>1355</c:v>
                </c:pt>
                <c:pt idx="30">
                  <c:v>3182</c:v>
                </c:pt>
                <c:pt idx="31">
                  <c:v>2732</c:v>
                </c:pt>
                <c:pt idx="32">
                  <c:v>1173</c:v>
                </c:pt>
                <c:pt idx="33">
                  <c:v>832</c:v>
                </c:pt>
                <c:pt idx="34">
                  <c:v>630</c:v>
                </c:pt>
                <c:pt idx="35">
                  <c:v>28</c:v>
                </c:pt>
              </c:numCache>
            </c:numRef>
          </c:val>
          <c:smooth val="0"/>
        </c:ser>
        <c:ser>
          <c:idx val="4"/>
          <c:order val="3"/>
          <c:tx>
            <c:strRef>
              <c:f>'(1) Total Tests'!$E$6</c:f>
              <c:strCache>
                <c:ptCount val="1"/>
                <c:pt idx="0">
                  <c:v>MDDV</c:v>
                </c:pt>
              </c:strCache>
            </c:strRef>
          </c:tx>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Tests'!$E$7:$E$43</c:f>
              <c:numCache>
                <c:formatCode>#,##0</c:formatCode>
                <c:ptCount val="37"/>
                <c:pt idx="0">
                  <c:v>2</c:v>
                </c:pt>
                <c:pt idx="1">
                  <c:v>3</c:v>
                </c:pt>
                <c:pt idx="2">
                  <c:v>21</c:v>
                </c:pt>
                <c:pt idx="3">
                  <c:v>20</c:v>
                </c:pt>
                <c:pt idx="4">
                  <c:v>18</c:v>
                </c:pt>
                <c:pt idx="5">
                  <c:v>28</c:v>
                </c:pt>
                <c:pt idx="6">
                  <c:v>12</c:v>
                </c:pt>
                <c:pt idx="7">
                  <c:v>10</c:v>
                </c:pt>
                <c:pt idx="8">
                  <c:v>15</c:v>
                </c:pt>
                <c:pt idx="9">
                  <c:v>26</c:v>
                </c:pt>
                <c:pt idx="10">
                  <c:v>58</c:v>
                </c:pt>
                <c:pt idx="11">
                  <c:v>96</c:v>
                </c:pt>
                <c:pt idx="12">
                  <c:v>119</c:v>
                </c:pt>
                <c:pt idx="13">
                  <c:v>225</c:v>
                </c:pt>
                <c:pt idx="14">
                  <c:v>91</c:v>
                </c:pt>
                <c:pt idx="15">
                  <c:v>388</c:v>
                </c:pt>
                <c:pt idx="16">
                  <c:v>384</c:v>
                </c:pt>
                <c:pt idx="17">
                  <c:v>432</c:v>
                </c:pt>
                <c:pt idx="18">
                  <c:v>463</c:v>
                </c:pt>
                <c:pt idx="19">
                  <c:v>480</c:v>
                </c:pt>
                <c:pt idx="20">
                  <c:v>662</c:v>
                </c:pt>
                <c:pt idx="21">
                  <c:v>1159</c:v>
                </c:pt>
                <c:pt idx="22">
                  <c:v>1713</c:v>
                </c:pt>
                <c:pt idx="23">
                  <c:v>1834</c:v>
                </c:pt>
                <c:pt idx="24">
                  <c:v>2040</c:v>
                </c:pt>
                <c:pt idx="25">
                  <c:v>780</c:v>
                </c:pt>
                <c:pt idx="26">
                  <c:v>789</c:v>
                </c:pt>
                <c:pt idx="27">
                  <c:v>2484</c:v>
                </c:pt>
                <c:pt idx="28">
                  <c:v>2297</c:v>
                </c:pt>
                <c:pt idx="29">
                  <c:v>1957</c:v>
                </c:pt>
                <c:pt idx="30">
                  <c:v>2006</c:v>
                </c:pt>
                <c:pt idx="31">
                  <c:v>3954</c:v>
                </c:pt>
                <c:pt idx="32">
                  <c:v>3619</c:v>
                </c:pt>
                <c:pt idx="33">
                  <c:v>2782</c:v>
                </c:pt>
                <c:pt idx="34">
                  <c:v>2170</c:v>
                </c:pt>
                <c:pt idx="35">
                  <c:v>412</c:v>
                </c:pt>
                <c:pt idx="36">
                  <c:v>7</c:v>
                </c:pt>
              </c:numCache>
            </c:numRef>
          </c:val>
          <c:smooth val="0"/>
        </c:ser>
        <c:ser>
          <c:idx val="5"/>
          <c:order val="4"/>
          <c:tx>
            <c:strRef>
              <c:f>'(1) Total Tests'!$F$6</c:f>
              <c:strCache>
                <c:ptCount val="1"/>
                <c:pt idx="0">
                  <c:v>HDDV</c:v>
                </c:pt>
              </c:strCache>
            </c:strRef>
          </c:tx>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Tests'!$F$7:$F$43</c:f>
              <c:numCache>
                <c:formatCode>#,##0</c:formatCode>
                <c:ptCount val="37"/>
                <c:pt idx="0">
                  <c:v>107</c:v>
                </c:pt>
                <c:pt idx="1">
                  <c:v>222</c:v>
                </c:pt>
                <c:pt idx="2">
                  <c:v>290</c:v>
                </c:pt>
                <c:pt idx="3">
                  <c:v>496</c:v>
                </c:pt>
                <c:pt idx="4">
                  <c:v>770</c:v>
                </c:pt>
                <c:pt idx="5">
                  <c:v>378</c:v>
                </c:pt>
                <c:pt idx="6">
                  <c:v>295</c:v>
                </c:pt>
                <c:pt idx="7">
                  <c:v>280</c:v>
                </c:pt>
                <c:pt idx="8">
                  <c:v>290</c:v>
                </c:pt>
                <c:pt idx="9">
                  <c:v>443</c:v>
                </c:pt>
                <c:pt idx="10">
                  <c:v>650</c:v>
                </c:pt>
                <c:pt idx="11">
                  <c:v>1005</c:v>
                </c:pt>
                <c:pt idx="12">
                  <c:v>970</c:v>
                </c:pt>
                <c:pt idx="13">
                  <c:v>1198</c:v>
                </c:pt>
                <c:pt idx="14">
                  <c:v>1454</c:v>
                </c:pt>
                <c:pt idx="15">
                  <c:v>1968</c:v>
                </c:pt>
                <c:pt idx="16">
                  <c:v>2476</c:v>
                </c:pt>
                <c:pt idx="17">
                  <c:v>2286</c:v>
                </c:pt>
                <c:pt idx="18">
                  <c:v>2082</c:v>
                </c:pt>
                <c:pt idx="19">
                  <c:v>2267</c:v>
                </c:pt>
                <c:pt idx="20">
                  <c:v>3287</c:v>
                </c:pt>
                <c:pt idx="21">
                  <c:v>3979</c:v>
                </c:pt>
                <c:pt idx="22">
                  <c:v>4164</c:v>
                </c:pt>
                <c:pt idx="23">
                  <c:v>4839</c:v>
                </c:pt>
                <c:pt idx="24">
                  <c:v>2821</c:v>
                </c:pt>
                <c:pt idx="25">
                  <c:v>2050</c:v>
                </c:pt>
                <c:pt idx="26">
                  <c:v>2094</c:v>
                </c:pt>
                <c:pt idx="27">
                  <c:v>2352</c:v>
                </c:pt>
                <c:pt idx="28">
                  <c:v>3738</c:v>
                </c:pt>
                <c:pt idx="29">
                  <c:v>3549</c:v>
                </c:pt>
                <c:pt idx="30">
                  <c:v>3562</c:v>
                </c:pt>
                <c:pt idx="31">
                  <c:v>5057</c:v>
                </c:pt>
                <c:pt idx="32">
                  <c:v>6321</c:v>
                </c:pt>
                <c:pt idx="33">
                  <c:v>5371</c:v>
                </c:pt>
                <c:pt idx="34">
                  <c:v>4829</c:v>
                </c:pt>
                <c:pt idx="35">
                  <c:v>4047</c:v>
                </c:pt>
                <c:pt idx="36">
                  <c:v>349</c:v>
                </c:pt>
              </c:numCache>
            </c:numRef>
          </c:val>
          <c:smooth val="0"/>
        </c:ser>
        <c:ser>
          <c:idx val="6"/>
          <c:order val="5"/>
          <c:tx>
            <c:strRef>
              <c:f>'(1) Total Tests'!#REF!</c:f>
              <c:strCache>
                <c:ptCount val="1"/>
                <c:pt idx="0">
                  <c:v>#REF!</c:v>
                </c:pt>
              </c:strCache>
            </c:strRef>
          </c:tx>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Tests'!#REF!</c:f>
              <c:numCache>
                <c:formatCode>General</c:formatCode>
                <c:ptCount val="1"/>
                <c:pt idx="0">
                  <c:v>1</c:v>
                </c:pt>
              </c:numCache>
            </c:numRef>
          </c:val>
          <c:smooth val="0"/>
        </c:ser>
        <c:ser>
          <c:idx val="3"/>
          <c:order val="6"/>
          <c:tx>
            <c:strRef>
              <c:f>'(1) Total Tests'!#REF!</c:f>
              <c:strCache>
                <c:ptCount val="1"/>
                <c:pt idx="0">
                  <c:v>#REF!</c:v>
                </c:pt>
              </c:strCache>
            </c:strRef>
          </c:tx>
          <c:cat>
            <c:numRef>
              <c:f>'(1) Total Tests'!$A$7:$A$43</c:f>
              <c:numCache>
                <c:formatCode>0</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'(1) Total Tests'!#REF!</c:f>
              <c:numCache>
                <c:formatCode>General</c:formatCode>
                <c:ptCount val="1"/>
                <c:pt idx="0">
                  <c:v>1</c:v>
                </c:pt>
              </c:numCache>
            </c:numRef>
          </c:val>
          <c:smooth val="0"/>
        </c:ser>
        <c:dLbls>
          <c:showLegendKey val="0"/>
          <c:showVal val="0"/>
          <c:showCatName val="0"/>
          <c:showSerName val="0"/>
          <c:showPercent val="0"/>
          <c:showBubbleSize val="0"/>
        </c:dLbls>
        <c:marker val="1"/>
        <c:smooth val="0"/>
        <c:axId val="141361152"/>
        <c:axId val="141363072"/>
      </c:lineChart>
      <c:catAx>
        <c:axId val="141361152"/>
        <c:scaling>
          <c:orientation val="minMax"/>
        </c:scaling>
        <c:delete val="0"/>
        <c:axPos val="b"/>
        <c:title>
          <c:tx>
            <c:rich>
              <a:bodyPr/>
              <a:lstStyle/>
              <a:p>
                <a:pPr>
                  <a:defRPr/>
                </a:pPr>
                <a:r>
                  <a:rPr lang="en-US"/>
                  <a:t>Model Year</a:t>
                </a:r>
              </a:p>
            </c:rich>
          </c:tx>
          <c:layout>
            <c:manualLayout>
              <c:xMode val="edge"/>
              <c:yMode val="edge"/>
              <c:x val="0.49162935002968322"/>
              <c:y val="0.89275602960977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41363072"/>
        <c:crosses val="autoZero"/>
        <c:auto val="1"/>
        <c:lblAlgn val="ctr"/>
        <c:lblOffset val="100"/>
        <c:tickLblSkip val="2"/>
        <c:tickMarkSkip val="1"/>
        <c:noMultiLvlLbl val="0"/>
      </c:catAx>
      <c:valAx>
        <c:axId val="141363072"/>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2830986809436876E-2"/>
              <c:y val="0.318841421418067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41361152"/>
        <c:crosses val="autoZero"/>
        <c:crossBetween val="between"/>
      </c:valAx>
      <c:spPr>
        <a:noFill/>
        <a:ln w="12700">
          <a:solidFill>
            <a:srgbClr val="808080"/>
          </a:solidFill>
          <a:prstDash val="solid"/>
        </a:ln>
      </c:spPr>
    </c:plotArea>
    <c:legend>
      <c:legendPos val="r"/>
      <c:legendEntry>
        <c:idx val="5"/>
        <c:delete val="1"/>
      </c:legendEntry>
      <c:legendEntry>
        <c:idx val="6"/>
        <c:delete val="1"/>
      </c:legendEntry>
      <c:layout>
        <c:manualLayout>
          <c:xMode val="edge"/>
          <c:yMode val="edge"/>
          <c:x val="0.16476940382452193"/>
          <c:y val="0.24183421214540687"/>
          <c:w val="0.27965860597439746"/>
          <c:h val="0.1227687787454271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82417010648"/>
          <c:y val="1.5100672347463527E-2"/>
        </c:manualLayout>
      </c:layout>
      <c:overlay val="0"/>
      <c:spPr>
        <a:noFill/>
        <a:ln w="25400">
          <a:noFill/>
        </a:ln>
      </c:spPr>
    </c:title>
    <c:autoTitleDeleted val="0"/>
    <c:plotArea>
      <c:layout>
        <c:manualLayout>
          <c:layoutTarget val="inner"/>
          <c:xMode val="edge"/>
          <c:yMode val="edge"/>
          <c:x val="0.10297766749379635"/>
          <c:y val="0.16107382550335567"/>
          <c:w val="0.78411910669975182"/>
          <c:h val="0.66442953020134365"/>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'(2)(xii) Fail OBD'!$D$8:$D$23</c:f>
              <c:numCache>
                <c:formatCode>0.0%</c:formatCode>
                <c:ptCount val="16"/>
                <c:pt idx="0">
                  <c:v>0.13413912550387694</c:v>
                </c:pt>
                <c:pt idx="1">
                  <c:v>0.11304408498366146</c:v>
                </c:pt>
                <c:pt idx="2">
                  <c:v>8.9333678603888356E-2</c:v>
                </c:pt>
                <c:pt idx="3">
                  <c:v>7.7785406041584931E-2</c:v>
                </c:pt>
                <c:pt idx="4">
                  <c:v>6.5611552242568288E-2</c:v>
                </c:pt>
                <c:pt idx="5">
                  <c:v>5.2466881754227028E-2</c:v>
                </c:pt>
                <c:pt idx="6">
                  <c:v>4.5377989308039081E-2</c:v>
                </c:pt>
                <c:pt idx="7">
                  <c:v>4.0186460301017607E-2</c:v>
                </c:pt>
                <c:pt idx="8">
                  <c:v>3.2123196512944735E-2</c:v>
                </c:pt>
                <c:pt idx="9">
                  <c:v>2.5526833833543098E-2</c:v>
                </c:pt>
                <c:pt idx="10">
                  <c:v>2.0865190859331455E-2</c:v>
                </c:pt>
                <c:pt idx="11">
                  <c:v>2.1593354846555668E-2</c:v>
                </c:pt>
                <c:pt idx="12">
                  <c:v>1.3976232444419173E-2</c:v>
                </c:pt>
                <c:pt idx="13">
                  <c:v>1.198842626772267E-2</c:v>
                </c:pt>
                <c:pt idx="14">
                  <c:v>2.5576335947640725E-2</c:v>
                </c:pt>
                <c:pt idx="15">
                  <c:v>0.12444444444444444</c:v>
                </c:pt>
              </c:numCache>
            </c:numRef>
          </c:yVal>
          <c:smooth val="0"/>
        </c:ser>
        <c:ser>
          <c:idx val="2"/>
          <c:order val="1"/>
          <c:tx>
            <c:strRef>
              <c:f>'(2)(xii) Fail OBD'!$E$6:$G$6</c:f>
              <c:strCache>
                <c:ptCount val="1"/>
                <c:pt idx="0">
                  <c:v>MDGV</c:v>
                </c:pt>
              </c:strCache>
            </c:strRef>
          </c:tx>
          <c:marker>
            <c:symbol val="triangle"/>
            <c:size val="8"/>
          </c:marker>
          <c:xVal>
            <c:numRef>
              <c:f>'(2)(xii) Fail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'(2)(xii) Fail OBD'!$G$8:$G$23</c:f>
              <c:numCache>
                <c:formatCode>0.0%</c:formatCode>
                <c:ptCount val="16"/>
                <c:pt idx="3">
                  <c:v>0.13220885526478979</c:v>
                </c:pt>
                <c:pt idx="4">
                  <c:v>0.1421226588321704</c:v>
                </c:pt>
                <c:pt idx="5">
                  <c:v>0.13406470806991447</c:v>
                </c:pt>
                <c:pt idx="6">
                  <c:v>0.11166116611661166</c:v>
                </c:pt>
                <c:pt idx="7">
                  <c:v>8.7633781922221043E-2</c:v>
                </c:pt>
                <c:pt idx="8">
                  <c:v>8.0419182139195813E-2</c:v>
                </c:pt>
                <c:pt idx="9">
                  <c:v>6.377402446126966E-2</c:v>
                </c:pt>
                <c:pt idx="10">
                  <c:v>4.9391415759128761E-2</c:v>
                </c:pt>
                <c:pt idx="11">
                  <c:v>3.077378310400947E-2</c:v>
                </c:pt>
                <c:pt idx="12">
                  <c:v>2.0048787924988567E-2</c:v>
                </c:pt>
                <c:pt idx="13">
                  <c:v>1.6042276115881854E-2</c:v>
                </c:pt>
                <c:pt idx="14">
                  <c:v>4.7564469914040113E-2</c:v>
                </c:pt>
                <c:pt idx="15">
                  <c:v>0.30769230769230771</c:v>
                </c:pt>
              </c:numCache>
            </c:numRef>
          </c:yVal>
          <c:smooth val="0"/>
        </c:ser>
        <c:dLbls>
          <c:showLegendKey val="0"/>
          <c:showVal val="0"/>
          <c:showCatName val="0"/>
          <c:showSerName val="0"/>
          <c:showPercent val="0"/>
          <c:showBubbleSize val="0"/>
        </c:dLbls>
        <c:axId val="219228416"/>
        <c:axId val="219238784"/>
      </c:scatterChart>
      <c:valAx>
        <c:axId val="219228416"/>
        <c:scaling>
          <c:orientation val="minMax"/>
          <c:max val="2020"/>
          <c:min val="2005"/>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11878085947"/>
              <c:y val="0.88926167619459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219238784"/>
        <c:crosses val="autoZero"/>
        <c:crossBetween val="midCat"/>
        <c:majorUnit val="1"/>
      </c:valAx>
      <c:valAx>
        <c:axId val="219238784"/>
        <c:scaling>
          <c:orientation val="minMax"/>
          <c:max val="0.25"/>
          <c:min val="0"/>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56668632304E-3"/>
              <c:y val="0.359060331499661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9228416"/>
        <c:crosses val="autoZero"/>
        <c:crossBetween val="midCat"/>
        <c:majorUnit val="5.000000000000001E-2"/>
      </c:valAx>
      <c:spPr>
        <a:noFill/>
        <a:ln w="12700">
          <a:solidFill>
            <a:srgbClr val="808080"/>
          </a:solidFill>
          <a:prstDash val="solid"/>
        </a:ln>
      </c:spPr>
    </c:plotArea>
    <c:legend>
      <c:legendPos val="r"/>
      <c:layout>
        <c:manualLayout>
          <c:xMode val="edge"/>
          <c:yMode val="edge"/>
          <c:x val="0.74910842091875074"/>
          <c:y val="0.17785244310214757"/>
          <c:w val="0.11786603767040216"/>
          <c:h val="8.011720135743256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244418236"/>
          <c:y val="2.8619565654804242E-2"/>
        </c:manualLayout>
      </c:layout>
      <c:overlay val="0"/>
      <c:spPr>
        <a:noFill/>
        <a:ln w="25400">
          <a:noFill/>
        </a:ln>
      </c:spPr>
    </c:title>
    <c:autoTitleDeleted val="0"/>
    <c:plotArea>
      <c:layout>
        <c:manualLayout>
          <c:layoutTarget val="inner"/>
          <c:xMode val="edge"/>
          <c:yMode val="edge"/>
          <c:x val="0.14392059553350001"/>
          <c:y val="0.1750844629308432"/>
          <c:w val="0.75682382133995063"/>
          <c:h val="0.67340178050324284"/>
        </c:manualLayout>
      </c:layout>
      <c:scatterChart>
        <c:scatterStyle val="lineMarker"/>
        <c:varyColors val="0"/>
        <c:ser>
          <c:idx val="0"/>
          <c:order val="0"/>
          <c:tx>
            <c:strRef>
              <c:f>'(2)(xii) Fail OBD'!$B$6:$D$6</c:f>
              <c:strCache>
                <c:ptCount val="1"/>
                <c:pt idx="0">
                  <c:v>LDGV</c:v>
                </c:pt>
              </c:strCache>
            </c:strRef>
          </c:tx>
          <c:xVal>
            <c:numRef>
              <c:f>'(2)(xii) Fail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'(2)(xii) Fail OBD'!$B$8:$B$23</c:f>
              <c:numCache>
                <c:formatCode>#,##0</c:formatCode>
                <c:ptCount val="16"/>
                <c:pt idx="0">
                  <c:v>21763</c:v>
                </c:pt>
                <c:pt idx="1">
                  <c:v>19442</c:v>
                </c:pt>
                <c:pt idx="2">
                  <c:v>17594</c:v>
                </c:pt>
                <c:pt idx="3">
                  <c:v>15862</c:v>
                </c:pt>
                <c:pt idx="4">
                  <c:v>10932</c:v>
                </c:pt>
                <c:pt idx="5">
                  <c:v>11351</c:v>
                </c:pt>
                <c:pt idx="6">
                  <c:v>10831</c:v>
                </c:pt>
                <c:pt idx="7">
                  <c:v>10552</c:v>
                </c:pt>
                <c:pt idx="8">
                  <c:v>9389</c:v>
                </c:pt>
                <c:pt idx="9">
                  <c:v>7910</c:v>
                </c:pt>
                <c:pt idx="10">
                  <c:v>7300</c:v>
                </c:pt>
                <c:pt idx="11">
                  <c:v>7635</c:v>
                </c:pt>
                <c:pt idx="12">
                  <c:v>4916</c:v>
                </c:pt>
                <c:pt idx="13">
                  <c:v>3816</c:v>
                </c:pt>
                <c:pt idx="14">
                  <c:v>1399</c:v>
                </c:pt>
                <c:pt idx="15">
                  <c:v>56</c:v>
                </c:pt>
              </c:numCache>
            </c:numRef>
          </c:yVal>
          <c:smooth val="0"/>
        </c:ser>
        <c:ser>
          <c:idx val="1"/>
          <c:order val="1"/>
          <c:tx>
            <c:strRef>
              <c:f>'(2)(xii) Fail OBD'!$E$6:$G$6</c:f>
              <c:strCache>
                <c:ptCount val="1"/>
                <c:pt idx="0">
                  <c:v>MDGV</c:v>
                </c:pt>
              </c:strCache>
            </c:strRef>
          </c:tx>
          <c:xVal>
            <c:numRef>
              <c:f>'(2)(xii) Fail OBD'!$A$8:$A$23</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'(2)(xii) Fail OBD'!$E$8:$E$23</c:f>
              <c:numCache>
                <c:formatCode>#,##0</c:formatCode>
                <c:ptCount val="16"/>
                <c:pt idx="3">
                  <c:v>1066</c:v>
                </c:pt>
                <c:pt idx="4">
                  <c:v>774</c:v>
                </c:pt>
                <c:pt idx="5">
                  <c:v>721</c:v>
                </c:pt>
                <c:pt idx="6">
                  <c:v>1015</c:v>
                </c:pt>
                <c:pt idx="7">
                  <c:v>827</c:v>
                </c:pt>
                <c:pt idx="8">
                  <c:v>706</c:v>
                </c:pt>
                <c:pt idx="9">
                  <c:v>657</c:v>
                </c:pt>
                <c:pt idx="10">
                  <c:v>771</c:v>
                </c:pt>
                <c:pt idx="11">
                  <c:v>416</c:v>
                </c:pt>
                <c:pt idx="12">
                  <c:v>263</c:v>
                </c:pt>
                <c:pt idx="13">
                  <c:v>170</c:v>
                </c:pt>
                <c:pt idx="14">
                  <c:v>83</c:v>
                </c:pt>
                <c:pt idx="15">
                  <c:v>4</c:v>
                </c:pt>
              </c:numCache>
            </c:numRef>
          </c:yVal>
          <c:smooth val="0"/>
        </c:ser>
        <c:dLbls>
          <c:showLegendKey val="0"/>
          <c:showVal val="0"/>
          <c:showCatName val="0"/>
          <c:showSerName val="0"/>
          <c:showPercent val="0"/>
          <c:showBubbleSize val="0"/>
        </c:dLbls>
        <c:axId val="219375104"/>
        <c:axId val="219377024"/>
      </c:scatterChart>
      <c:valAx>
        <c:axId val="219375104"/>
        <c:scaling>
          <c:orientation val="minMax"/>
          <c:max val="2020"/>
          <c:min val="2004"/>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43483992024"/>
              <c:y val="0.912459366769950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219377024"/>
        <c:crosses val="autoZero"/>
        <c:crossBetween val="midCat"/>
        <c:majorUnit val="1"/>
      </c:valAx>
      <c:valAx>
        <c:axId val="219377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9375104"/>
        <c:crosses val="autoZero"/>
        <c:crossBetween val="midCat"/>
      </c:valAx>
      <c:spPr>
        <a:noFill/>
        <a:ln w="12700">
          <a:solidFill>
            <a:srgbClr val="808080"/>
          </a:solidFill>
          <a:prstDash val="solid"/>
        </a:ln>
      </c:spPr>
    </c:plotArea>
    <c:legend>
      <c:legendPos val="r"/>
      <c:layout>
        <c:manualLayout>
          <c:xMode val="edge"/>
          <c:yMode val="edge"/>
          <c:x val="0.76444783609097977"/>
          <c:y val="0.19347131864053618"/>
          <c:w val="0.12618083147951353"/>
          <c:h val="6.723302028998656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with DTCs Present  </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'(2)(xx) MIL off w  DTCs'!$D$10:$D$22</c:f>
              <c:numCache>
                <c:formatCode>0.0%</c:formatCode>
                <c:ptCount val="13"/>
                <c:pt idx="0">
                  <c:v>7.1496439985685903E-2</c:v>
                </c:pt>
                <c:pt idx="1">
                  <c:v>7.3647877814253457E-2</c:v>
                </c:pt>
                <c:pt idx="2">
                  <c:v>6.6236373338754345E-2</c:v>
                </c:pt>
                <c:pt idx="3">
                  <c:v>5.8046560940053893E-2</c:v>
                </c:pt>
                <c:pt idx="4">
                  <c:v>4.5169814720278673E-2</c:v>
                </c:pt>
                <c:pt idx="5">
                  <c:v>4.1330570561681344E-2</c:v>
                </c:pt>
                <c:pt idx="6">
                  <c:v>3.7967892023305527E-2</c:v>
                </c:pt>
                <c:pt idx="7">
                  <c:v>3.4249263610347941E-2</c:v>
                </c:pt>
                <c:pt idx="8">
                  <c:v>3.0913651903997592E-2</c:v>
                </c:pt>
                <c:pt idx="9">
                  <c:v>2.3179096528461451E-2</c:v>
                </c:pt>
                <c:pt idx="10">
                  <c:v>1.4809351047375628E-2</c:v>
                </c:pt>
                <c:pt idx="11">
                  <c:v>1.3229765699915987E-2</c:v>
                </c:pt>
                <c:pt idx="12">
                  <c:v>1.0450078482222071E-2</c:v>
                </c:pt>
              </c:numCache>
            </c:numRef>
          </c:val>
          <c:smooth val="0"/>
        </c:ser>
        <c:ser>
          <c:idx val="1"/>
          <c:order val="1"/>
          <c:tx>
            <c:strRef>
              <c:f>'(2)(xx) MIL off w  DTCs'!#REF!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'(2)(xx) MIL off w  DTCs'!#REF!</c:f>
              <c:numCache>
                <c:formatCode>General</c:formatCode>
                <c:ptCount val="1"/>
                <c:pt idx="0">
                  <c:v>1</c:v>
                </c:pt>
              </c:numCache>
            </c:numRef>
          </c:val>
          <c:smooth val="0"/>
        </c:ser>
        <c:ser>
          <c:idx val="2"/>
          <c:order val="2"/>
          <c:tx>
            <c:strRef>
              <c:f>'(2)(xx) MIL off w  DTCs'!$E$8:$G$8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'(2)(xx) MIL off w  DTCs'!$G$10:$G$22</c:f>
              <c:numCache>
                <c:formatCode>0.0%</c:formatCode>
                <c:ptCount val="13"/>
                <c:pt idx="3">
                  <c:v>5.9444030776867711E-2</c:v>
                </c:pt>
                <c:pt idx="4">
                  <c:v>5.8812718250321631E-2</c:v>
                </c:pt>
                <c:pt idx="5">
                  <c:v>5.323901712583768E-2</c:v>
                </c:pt>
                <c:pt idx="6">
                  <c:v>4.0515248265991413E-2</c:v>
                </c:pt>
                <c:pt idx="7">
                  <c:v>3.054082714740191E-2</c:v>
                </c:pt>
                <c:pt idx="8">
                  <c:v>2.6336791699920193E-2</c:v>
                </c:pt>
                <c:pt idx="9">
                  <c:v>2.332134875133612E-2</c:v>
                </c:pt>
                <c:pt idx="10">
                  <c:v>2.1211150272348607E-2</c:v>
                </c:pt>
                <c:pt idx="11">
                  <c:v>1.0657982384723558E-2</c:v>
                </c:pt>
                <c:pt idx="12">
                  <c:v>1.0684576051285965E-2</c:v>
                </c:pt>
              </c:numCache>
            </c:numRef>
          </c:val>
          <c:smooth val="0"/>
        </c:ser>
        <c:dLbls>
          <c:showLegendKey val="0"/>
          <c:showVal val="0"/>
          <c:showCatName val="0"/>
          <c:showSerName val="0"/>
          <c:showPercent val="0"/>
          <c:showBubbleSize val="0"/>
        </c:dLbls>
        <c:marker val="1"/>
        <c:smooth val="0"/>
        <c:axId val="219531520"/>
        <c:axId val="219554176"/>
      </c:lineChart>
      <c:catAx>
        <c:axId val="21953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9554176"/>
        <c:crosses val="autoZero"/>
        <c:auto val="1"/>
        <c:lblAlgn val="ctr"/>
        <c:lblOffset val="100"/>
        <c:tickLblSkip val="1"/>
        <c:tickMarkSkip val="1"/>
        <c:noMultiLvlLbl val="0"/>
      </c:catAx>
      <c:valAx>
        <c:axId val="219554176"/>
        <c:scaling>
          <c:orientation val="minMax"/>
          <c:max val="1.0000000000000005E-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19531520"/>
        <c:crosses val="autoZero"/>
        <c:crossBetween val="midCat"/>
        <c:majorUnit val="5.0000000000000114E-3"/>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and DTCs Present</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'(2)(xx) MIL off w  DTCs'!$B$10:$B$22</c:f>
              <c:numCache>
                <c:formatCode>#,##0</c:formatCode>
                <c:ptCount val="13"/>
                <c:pt idx="0">
                  <c:v>11588</c:v>
                </c:pt>
                <c:pt idx="1">
                  <c:v>12653</c:v>
                </c:pt>
                <c:pt idx="2">
                  <c:v>13033</c:v>
                </c:pt>
                <c:pt idx="3">
                  <c:v>11826</c:v>
                </c:pt>
                <c:pt idx="4">
                  <c:v>7521</c:v>
                </c:pt>
                <c:pt idx="5">
                  <c:v>8936</c:v>
                </c:pt>
                <c:pt idx="6">
                  <c:v>9058</c:v>
                </c:pt>
                <c:pt idx="7">
                  <c:v>8988</c:v>
                </c:pt>
                <c:pt idx="8">
                  <c:v>9033</c:v>
                </c:pt>
                <c:pt idx="9">
                  <c:v>7181</c:v>
                </c:pt>
                <c:pt idx="10">
                  <c:v>5180</c:v>
                </c:pt>
                <c:pt idx="11">
                  <c:v>4677</c:v>
                </c:pt>
                <c:pt idx="12">
                  <c:v>3675</c:v>
                </c:pt>
              </c:numCache>
            </c:numRef>
          </c:val>
          <c:smooth val="0"/>
        </c:ser>
        <c:ser>
          <c:idx val="1"/>
          <c:order val="1"/>
          <c:tx>
            <c:strRef>
              <c:f>'(2)(xx) MIL off w  DTCs'!#REF!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'(2)(xx) MIL off w  DTCs'!#REF!</c:f>
              <c:numCache>
                <c:formatCode>General</c:formatCode>
                <c:ptCount val="1"/>
                <c:pt idx="0">
                  <c:v>1</c:v>
                </c:pt>
              </c:numCache>
            </c:numRef>
          </c:val>
          <c:smooth val="0"/>
        </c:ser>
        <c:ser>
          <c:idx val="2"/>
          <c:order val="2"/>
          <c:tx>
            <c:strRef>
              <c:f>'(2)(xx) MIL off w  DTCs'!$E$8:$G$8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'(2)(xx) MIL off w  DTCs'!$E$10:$E$22</c:f>
              <c:numCache>
                <c:formatCode>#,##0</c:formatCode>
                <c:ptCount val="13"/>
                <c:pt idx="3">
                  <c:v>479</c:v>
                </c:pt>
                <c:pt idx="4">
                  <c:v>320</c:v>
                </c:pt>
                <c:pt idx="5">
                  <c:v>286</c:v>
                </c:pt>
                <c:pt idx="6">
                  <c:v>368</c:v>
                </c:pt>
                <c:pt idx="7">
                  <c:v>288</c:v>
                </c:pt>
                <c:pt idx="8">
                  <c:v>231</c:v>
                </c:pt>
                <c:pt idx="9">
                  <c:v>240</c:v>
                </c:pt>
                <c:pt idx="10">
                  <c:v>331</c:v>
                </c:pt>
                <c:pt idx="11">
                  <c:v>144</c:v>
                </c:pt>
                <c:pt idx="12">
                  <c:v>140</c:v>
                </c:pt>
              </c:numCache>
            </c:numRef>
          </c:val>
          <c:smooth val="0"/>
        </c:ser>
        <c:dLbls>
          <c:showLegendKey val="0"/>
          <c:showVal val="0"/>
          <c:showCatName val="0"/>
          <c:showSerName val="0"/>
          <c:showPercent val="0"/>
          <c:showBubbleSize val="0"/>
        </c:dLbls>
        <c:marker val="1"/>
        <c:smooth val="0"/>
        <c:axId val="219579520"/>
        <c:axId val="219581440"/>
      </c:lineChart>
      <c:catAx>
        <c:axId val="219579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9581440"/>
        <c:crosses val="autoZero"/>
        <c:auto val="1"/>
        <c:lblAlgn val="ctr"/>
        <c:lblOffset val="100"/>
        <c:tickLblSkip val="1"/>
        <c:tickMarkSkip val="1"/>
        <c:noMultiLvlLbl val="0"/>
      </c:catAx>
      <c:valAx>
        <c:axId val="219581440"/>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19579520"/>
        <c:crosses val="autoZero"/>
        <c:crossBetween val="midCat"/>
        <c:majorUnit val="54.696600000000011"/>
        <c:minorUnit val="54.69660000000001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2230402867107188"/>
          <c:y val="5.9773354510943642E-2"/>
        </c:manualLayout>
      </c:layout>
      <c:overlay val="0"/>
      <c:spPr>
        <a:noFill/>
        <a:ln w="25400">
          <a:noFill/>
        </a:ln>
      </c:spPr>
    </c:title>
    <c:autoTitleDeleted val="0"/>
    <c:plotArea>
      <c:layout>
        <c:manualLayout>
          <c:layoutTarget val="inner"/>
          <c:xMode val="edge"/>
          <c:yMode val="edge"/>
          <c:x val="8.7445961382204965E-2"/>
          <c:y val="0.20508111682890029"/>
          <c:w val="0.85194467142673092"/>
          <c:h val="0.63887862442391552"/>
        </c:manualLayout>
      </c:layout>
      <c:scatterChart>
        <c:scatterStyle val="lineMarker"/>
        <c:varyColors val="0"/>
        <c:ser>
          <c:idx val="4"/>
          <c:order val="4"/>
          <c:tx>
            <c:strRef>
              <c:f>'(2)(xx) MIL off w  DTCs'!$B$8:$D$8</c:f>
              <c:strCache>
                <c:ptCount val="1"/>
                <c:pt idx="0">
                  <c:v>LDGV</c:v>
                </c:pt>
              </c:strCache>
            </c:strRef>
          </c:tx>
          <c:xVal>
            <c:numRef>
              <c:f>'(2)(xx) MIL off w  DTCs'!$A$10:$A$25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 MIL off w  DTCs'!$D$10:$D$25</c:f>
              <c:numCache>
                <c:formatCode>0.0%</c:formatCode>
                <c:ptCount val="16"/>
                <c:pt idx="0">
                  <c:v>7.1496439985685903E-2</c:v>
                </c:pt>
                <c:pt idx="1">
                  <c:v>7.3647877814253457E-2</c:v>
                </c:pt>
                <c:pt idx="2">
                  <c:v>6.6236373338754345E-2</c:v>
                </c:pt>
                <c:pt idx="3">
                  <c:v>5.8046560940053893E-2</c:v>
                </c:pt>
                <c:pt idx="4">
                  <c:v>4.5169814720278673E-2</c:v>
                </c:pt>
                <c:pt idx="5">
                  <c:v>4.1330570561681344E-2</c:v>
                </c:pt>
                <c:pt idx="6">
                  <c:v>3.7967892023305527E-2</c:v>
                </c:pt>
                <c:pt idx="7">
                  <c:v>3.4249263610347941E-2</c:v>
                </c:pt>
                <c:pt idx="8">
                  <c:v>3.0913651903997592E-2</c:v>
                </c:pt>
                <c:pt idx="9">
                  <c:v>2.3179096528461451E-2</c:v>
                </c:pt>
                <c:pt idx="10">
                  <c:v>1.4809351047375628E-2</c:v>
                </c:pt>
                <c:pt idx="11">
                  <c:v>1.3229765699915987E-2</c:v>
                </c:pt>
                <c:pt idx="12">
                  <c:v>1.0450078482222071E-2</c:v>
                </c:pt>
                <c:pt idx="13">
                  <c:v>6.956991713826942E-3</c:v>
                </c:pt>
                <c:pt idx="14">
                  <c:v>7.3510587718977434E-3</c:v>
                </c:pt>
                <c:pt idx="15">
                  <c:v>1.5555555555555555E-2</c:v>
                </c:pt>
              </c:numCache>
            </c:numRef>
          </c:yVal>
          <c:smooth val="0"/>
        </c:ser>
        <c:ser>
          <c:idx val="5"/>
          <c:order val="5"/>
          <c:tx>
            <c:strRef>
              <c:f>'(2)(xx) MIL off w  DTCs'!$E$8:$G$8</c:f>
              <c:strCache>
                <c:ptCount val="1"/>
                <c:pt idx="0">
                  <c:v>MDGV</c:v>
                </c:pt>
              </c:strCache>
            </c:strRef>
          </c:tx>
          <c:yVal>
            <c:numRef>
              <c:f>'(2)(xx) MIL off w  DTCs'!$G$10:$G$25</c:f>
              <c:numCache>
                <c:formatCode>0.0%</c:formatCode>
                <c:ptCount val="16"/>
                <c:pt idx="3">
                  <c:v>5.9444030776867711E-2</c:v>
                </c:pt>
                <c:pt idx="4">
                  <c:v>5.8812718250321631E-2</c:v>
                </c:pt>
                <c:pt idx="5">
                  <c:v>5.323901712583768E-2</c:v>
                </c:pt>
                <c:pt idx="6">
                  <c:v>4.0515248265991413E-2</c:v>
                </c:pt>
                <c:pt idx="7">
                  <c:v>3.054082714740191E-2</c:v>
                </c:pt>
                <c:pt idx="8">
                  <c:v>2.6336791699920193E-2</c:v>
                </c:pt>
                <c:pt idx="9">
                  <c:v>2.332134875133612E-2</c:v>
                </c:pt>
                <c:pt idx="10">
                  <c:v>2.1211150272348607E-2</c:v>
                </c:pt>
                <c:pt idx="11">
                  <c:v>1.0657982384723558E-2</c:v>
                </c:pt>
                <c:pt idx="12">
                  <c:v>1.0684576051285965E-2</c:v>
                </c:pt>
                <c:pt idx="13">
                  <c:v>7.5621514320824276E-3</c:v>
                </c:pt>
                <c:pt idx="14">
                  <c:v>5.7372346528973038E-3</c:v>
                </c:pt>
                <c:pt idx="15">
                  <c:v>0</c:v>
                </c:pt>
              </c:numCache>
            </c:numRef>
          </c:yVal>
          <c:smooth val="0"/>
        </c:ser>
        <c:ser>
          <c:idx val="6"/>
          <c:order val="6"/>
          <c:tx>
            <c:strRef>
              <c:f>'(2)(xx) MIL off w  DTCs'!$H$8:$J$8</c:f>
              <c:strCache>
                <c:ptCount val="1"/>
                <c:pt idx="0">
                  <c:v>LDDV</c:v>
                </c:pt>
              </c:strCache>
            </c:strRef>
          </c:tx>
          <c:yVal>
            <c:numRef>
              <c:f>'(2)(xx) MIL off w  DTCs'!$J$10:$J$25</c:f>
              <c:numCache>
                <c:formatCode>0.0%</c:formatCode>
                <c:ptCount val="16"/>
                <c:pt idx="0">
                  <c:v>8.6580086580086577E-2</c:v>
                </c:pt>
                <c:pt idx="1">
                  <c:v>8.6419753086419748E-2</c:v>
                </c:pt>
                <c:pt idx="2">
                  <c:v>9.5238095238095233E-2</c:v>
                </c:pt>
                <c:pt idx="3">
                  <c:v>8.3333333333333329E-2</c:v>
                </c:pt>
                <c:pt idx="4">
                  <c:v>0.13736263736263737</c:v>
                </c:pt>
                <c:pt idx="5">
                  <c:v>0.10619469026548672</c:v>
                </c:pt>
                <c:pt idx="6">
                  <c:v>7.0391061452513962E-2</c:v>
                </c:pt>
                <c:pt idx="7">
                  <c:v>5.6790123456790124E-2</c:v>
                </c:pt>
                <c:pt idx="8">
                  <c:v>3.3033033033033031E-2</c:v>
                </c:pt>
                <c:pt idx="9">
                  <c:v>4.0868454661558112E-2</c:v>
                </c:pt>
                <c:pt idx="10">
                  <c:v>4.3301258327165061E-2</c:v>
                </c:pt>
                <c:pt idx="11">
                  <c:v>5.0478677110530897E-2</c:v>
                </c:pt>
                <c:pt idx="12">
                  <c:v>3.048780487804878E-2</c:v>
                </c:pt>
                <c:pt idx="13">
                  <c:v>2.8846153846153848E-2</c:v>
                </c:pt>
                <c:pt idx="14">
                  <c:v>3.5714285714285712E-2</c:v>
                </c:pt>
              </c:numCache>
            </c:numRef>
          </c:yVal>
          <c:smooth val="0"/>
        </c:ser>
        <c:ser>
          <c:idx val="7"/>
          <c:order val="7"/>
          <c:tx>
            <c:strRef>
              <c:f>'(2)(xx) MIL off w  DTCs'!$K$8:$M$8</c:f>
              <c:strCache>
                <c:ptCount val="1"/>
                <c:pt idx="0">
                  <c:v>MDDV</c:v>
                </c:pt>
              </c:strCache>
            </c:strRef>
          </c:tx>
          <c:yVal>
            <c:numRef>
              <c:f>'(2)(xx) MIL off w  DTCs'!$M$10:$M$25</c:f>
              <c:numCache>
                <c:formatCode>0.0%</c:formatCode>
                <c:ptCount val="16"/>
                <c:pt idx="2">
                  <c:v>7.7091306724986333E-2</c:v>
                </c:pt>
                <c:pt idx="3">
                  <c:v>8.6629944917376064E-2</c:v>
                </c:pt>
                <c:pt idx="4">
                  <c:v>8.7696335078534027E-2</c:v>
                </c:pt>
                <c:pt idx="5">
                  <c:v>9.4612352168199743E-2</c:v>
                </c:pt>
                <c:pt idx="6">
                  <c:v>0.10307109802271772</c:v>
                </c:pt>
                <c:pt idx="7">
                  <c:v>0.11780821917808219</c:v>
                </c:pt>
                <c:pt idx="8">
                  <c:v>8.7074094104921576E-2</c:v>
                </c:pt>
                <c:pt idx="9">
                  <c:v>9.7484276729559755E-2</c:v>
                </c:pt>
                <c:pt idx="10">
                  <c:v>7.848761408083442E-2</c:v>
                </c:pt>
                <c:pt idx="11">
                  <c:v>6.0879368658399095E-2</c:v>
                </c:pt>
                <c:pt idx="12">
                  <c:v>5.5331623305240017E-2</c:v>
                </c:pt>
                <c:pt idx="13">
                  <c:v>4.1102288650163472E-2</c:v>
                </c:pt>
                <c:pt idx="14">
                  <c:v>1.2626262626262626E-2</c:v>
                </c:pt>
                <c:pt idx="15">
                  <c:v>0</c:v>
                </c:pt>
              </c:numCache>
            </c:numRef>
          </c:yVal>
          <c:smooth val="0"/>
        </c:ser>
        <c:ser>
          <c:idx val="0"/>
          <c:order val="0"/>
          <c:tx>
            <c:strRef>
              <c:f>'(2)(xxi) MIL on w DTCs '!$B$7:$D$7</c:f>
              <c:strCache>
                <c:ptCount val="1"/>
                <c:pt idx="0">
                  <c:v>LDGV</c:v>
                </c:pt>
              </c:strCache>
            </c:strRef>
          </c:tx>
          <c:marker>
            <c:symbol val="diamond"/>
            <c:size val="8"/>
          </c:marker>
          <c:xVal>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 MIL on w DTCs '!$D$9:$D$24</c:f>
              <c:numCache>
                <c:formatCode>0.0%</c:formatCode>
                <c:ptCount val="16"/>
                <c:pt idx="0">
                  <c:v>5.8774170461135998E-2</c:v>
                </c:pt>
                <c:pt idx="1">
                  <c:v>4.8275942352913784E-2</c:v>
                </c:pt>
                <c:pt idx="2">
                  <c:v>3.6774832922521788E-2</c:v>
                </c:pt>
                <c:pt idx="3">
                  <c:v>3.0088400013743476E-2</c:v>
                </c:pt>
                <c:pt idx="4">
                  <c:v>2.3296597699768776E-2</c:v>
                </c:pt>
                <c:pt idx="5">
                  <c:v>1.7617294457189372E-2</c:v>
                </c:pt>
                <c:pt idx="6">
                  <c:v>1.5085719076162133E-2</c:v>
                </c:pt>
                <c:pt idx="7">
                  <c:v>1.1774613323984773E-2</c:v>
                </c:pt>
                <c:pt idx="8">
                  <c:v>9.137545730507424E-3</c:v>
                </c:pt>
                <c:pt idx="9">
                  <c:v>6.7945966010877811E-3</c:v>
                </c:pt>
                <c:pt idx="10">
                  <c:v>4.1111673370899911E-3</c:v>
                </c:pt>
                <c:pt idx="11">
                  <c:v>2.5627897635501144E-3</c:v>
                </c:pt>
                <c:pt idx="12">
                  <c:v>1.7431015264223481E-3</c:v>
                </c:pt>
                <c:pt idx="13">
                  <c:v>9.4896634940186842E-4</c:v>
                </c:pt>
                <c:pt idx="14">
                  <c:v>1.097172951029514E-3</c:v>
                </c:pt>
                <c:pt idx="15">
                  <c:v>4.4444444444444444E-3</c:v>
                </c:pt>
              </c:numCache>
            </c:numRef>
          </c:yVal>
          <c:smooth val="0"/>
        </c:ser>
        <c:ser>
          <c:idx val="1"/>
          <c:order val="1"/>
          <c:tx>
            <c:strRef>
              <c:f>'(2)(xxi) MIL on w DTCs '!$E$7:$G$7</c:f>
              <c:strCache>
                <c:ptCount val="1"/>
                <c:pt idx="0">
                  <c:v>MDGV</c:v>
                </c:pt>
              </c:strCache>
            </c:strRef>
          </c:tx>
          <c:marker>
            <c:symbol val="square"/>
            <c:size val="8"/>
          </c:marker>
          <c:xVal>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 MIL on w DTCs '!$G$9:$G$24</c:f>
              <c:numCache>
                <c:formatCode>0.0%</c:formatCode>
                <c:ptCount val="16"/>
                <c:pt idx="3">
                  <c:v>5.1998014395631668E-2</c:v>
                </c:pt>
                <c:pt idx="4">
                  <c:v>4.9807020768241131E-2</c:v>
                </c:pt>
                <c:pt idx="5">
                  <c:v>4.3931496649292627E-2</c:v>
                </c:pt>
                <c:pt idx="6">
                  <c:v>2.6863371132885609E-2</c:v>
                </c:pt>
                <c:pt idx="7">
                  <c:v>2.1739130434782608E-2</c:v>
                </c:pt>
                <c:pt idx="8">
                  <c:v>1.7671873218561167E-2</c:v>
                </c:pt>
                <c:pt idx="9">
                  <c:v>1.389563696433777E-2</c:v>
                </c:pt>
                <c:pt idx="10">
                  <c:v>1.0445370073694329E-2</c:v>
                </c:pt>
                <c:pt idx="11">
                  <c:v>8.14151432166383E-3</c:v>
                </c:pt>
                <c:pt idx="12">
                  <c:v>4.9606960238113406E-3</c:v>
                </c:pt>
                <c:pt idx="13">
                  <c:v>1.6069571793175159E-3</c:v>
                </c:pt>
                <c:pt idx="14">
                  <c:v>2.2948938611589212E-3</c:v>
                </c:pt>
                <c:pt idx="15">
                  <c:v>0</c:v>
                </c:pt>
              </c:numCache>
            </c:numRef>
          </c:yVal>
          <c:smooth val="0"/>
        </c:ser>
        <c:ser>
          <c:idx val="2"/>
          <c:order val="2"/>
          <c:tx>
            <c:strRef>
              <c:f>'(2)(xxi) MIL on w DTCs '!$H$7:$J$7</c:f>
              <c:strCache>
                <c:ptCount val="1"/>
                <c:pt idx="0">
                  <c:v>LDDV</c:v>
                </c:pt>
              </c:strCache>
            </c:strRef>
          </c:tx>
          <c:marker>
            <c:symbol val="triangle"/>
            <c:size val="8"/>
          </c:marker>
          <c:xVal>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 MIL on w DTCs '!$J$9:$J$24</c:f>
              <c:numCache>
                <c:formatCode>0.0%</c:formatCode>
                <c:ptCount val="16"/>
                <c:pt idx="0">
                  <c:v>6.0606060606060608E-2</c:v>
                </c:pt>
                <c:pt idx="1">
                  <c:v>7.407407407407407E-2</c:v>
                </c:pt>
                <c:pt idx="2">
                  <c:v>5.9523809523809521E-2</c:v>
                </c:pt>
                <c:pt idx="3">
                  <c:v>8.3333333333333329E-2</c:v>
                </c:pt>
                <c:pt idx="4">
                  <c:v>7.6923076923076927E-2</c:v>
                </c:pt>
                <c:pt idx="5">
                  <c:v>6.7846607669616518E-2</c:v>
                </c:pt>
                <c:pt idx="6">
                  <c:v>4.8044692737430165E-2</c:v>
                </c:pt>
                <c:pt idx="7">
                  <c:v>3.4567901234567898E-2</c:v>
                </c:pt>
                <c:pt idx="8">
                  <c:v>3.003003003003003E-2</c:v>
                </c:pt>
                <c:pt idx="9">
                  <c:v>2.2988505747126436E-2</c:v>
                </c:pt>
                <c:pt idx="10">
                  <c:v>1.1843079200592153E-2</c:v>
                </c:pt>
                <c:pt idx="11">
                  <c:v>1.7406440382941687E-2</c:v>
                </c:pt>
                <c:pt idx="12">
                  <c:v>1.097560975609756E-2</c:v>
                </c:pt>
                <c:pt idx="13">
                  <c:v>8.0128205128205121E-3</c:v>
                </c:pt>
                <c:pt idx="14">
                  <c:v>0</c:v>
                </c:pt>
              </c:numCache>
            </c:numRef>
          </c:yVal>
          <c:smooth val="0"/>
        </c:ser>
        <c:ser>
          <c:idx val="3"/>
          <c:order val="3"/>
          <c:tx>
            <c:strRef>
              <c:f>'(2)(xxi) MIL on w DTCs '!$K$7:$M$7</c:f>
              <c:strCache>
                <c:ptCount val="1"/>
                <c:pt idx="0">
                  <c:v>MDDV</c:v>
                </c:pt>
              </c:strCache>
            </c:strRef>
          </c:tx>
          <c:xVal>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 MIL on w DTCs '!$M$9:$M$24</c:f>
              <c:numCache>
                <c:formatCode>0.0%</c:formatCode>
                <c:ptCount val="16"/>
                <c:pt idx="2">
                  <c:v>9.1853471842536907E-2</c:v>
                </c:pt>
                <c:pt idx="3">
                  <c:v>8.1622433650475709E-2</c:v>
                </c:pt>
                <c:pt idx="4">
                  <c:v>6.5445026178010471E-2</c:v>
                </c:pt>
                <c:pt idx="5">
                  <c:v>5.387647831800263E-2</c:v>
                </c:pt>
                <c:pt idx="6">
                  <c:v>6.7732435843500208E-2</c:v>
                </c:pt>
                <c:pt idx="7">
                  <c:v>5.3881278538812784E-2</c:v>
                </c:pt>
                <c:pt idx="8">
                  <c:v>5.2460789616008655E-2</c:v>
                </c:pt>
                <c:pt idx="9">
                  <c:v>4.7693920335429768E-2</c:v>
                </c:pt>
                <c:pt idx="10">
                  <c:v>3.1029986962190351E-2</c:v>
                </c:pt>
                <c:pt idx="11">
                  <c:v>2.1702367531003384E-2</c:v>
                </c:pt>
                <c:pt idx="12">
                  <c:v>9.5272993770611943E-3</c:v>
                </c:pt>
                <c:pt idx="13">
                  <c:v>7.0060719290051376E-3</c:v>
                </c:pt>
                <c:pt idx="14">
                  <c:v>7.575757575757576E-3</c:v>
                </c:pt>
                <c:pt idx="15">
                  <c:v>0</c:v>
                </c:pt>
              </c:numCache>
            </c:numRef>
          </c:yVal>
          <c:smooth val="0"/>
        </c:ser>
        <c:dLbls>
          <c:showLegendKey val="0"/>
          <c:showVal val="0"/>
          <c:showCatName val="0"/>
          <c:showSerName val="0"/>
          <c:showPercent val="0"/>
          <c:showBubbleSize val="0"/>
        </c:dLbls>
        <c:axId val="219652480"/>
        <c:axId val="219654400"/>
      </c:scatterChart>
      <c:valAx>
        <c:axId val="219652480"/>
        <c:scaling>
          <c:orientation val="minMax"/>
          <c:max val="2020"/>
          <c:min val="2005"/>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9654400"/>
        <c:crosses val="autoZero"/>
        <c:crossBetween val="midCat"/>
        <c:majorUnit val="1"/>
      </c:valAx>
      <c:valAx>
        <c:axId val="219654400"/>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8.0841963509846963E-3"/>
              <c:y val="0.281029367037274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19652480"/>
        <c:crosses val="autoZero"/>
        <c:crossBetween val="midCat"/>
        <c:majorUnit val="0.05"/>
      </c:valAx>
      <c:spPr>
        <a:noFill/>
        <a:ln w="12700">
          <a:solidFill>
            <a:srgbClr val="808080"/>
          </a:solidFill>
          <a:prstDash val="solid"/>
        </a:ln>
      </c:spPr>
    </c:plotArea>
    <c:legend>
      <c:legendPos val="r"/>
      <c:layout>
        <c:manualLayout>
          <c:xMode val="edge"/>
          <c:yMode val="edge"/>
          <c:x val="0.71838831604035058"/>
          <c:y val="0.25419224171781679"/>
          <c:w val="0.17572026123235585"/>
          <c:h val="6.893493077140024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89078608275973E-2"/>
          <c:y val="0.16924027030557831"/>
          <c:w val="0.84219272456774419"/>
          <c:h val="0.66149713186304204"/>
        </c:manualLayout>
      </c:layout>
      <c:lineChart>
        <c:grouping val="standard"/>
        <c:varyColors val="0"/>
        <c:ser>
          <c:idx val="0"/>
          <c:order val="0"/>
          <c:tx>
            <c:strRef>
              <c:f>'(2)(xx) MIL off w  DTCs'!$B$8:$D$8</c:f>
              <c:strCache>
                <c:ptCount val="1"/>
                <c:pt idx="0">
                  <c:v>LDGV</c:v>
                </c:pt>
              </c:strCache>
            </c:strRef>
          </c:tx>
          <c:marker>
            <c:symbol val="none"/>
          </c:marker>
          <c:cat>
            <c:numRef>
              <c:f>'(2)(xx) MIL off w  DTCs'!$A$10:$A$25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 MIL off w  DTCs'!$B$10:$B$25</c:f>
              <c:numCache>
                <c:formatCode>#,##0</c:formatCode>
                <c:ptCount val="16"/>
                <c:pt idx="0">
                  <c:v>11588</c:v>
                </c:pt>
                <c:pt idx="1">
                  <c:v>12653</c:v>
                </c:pt>
                <c:pt idx="2">
                  <c:v>13033</c:v>
                </c:pt>
                <c:pt idx="3">
                  <c:v>11826</c:v>
                </c:pt>
                <c:pt idx="4">
                  <c:v>7521</c:v>
                </c:pt>
                <c:pt idx="5">
                  <c:v>8936</c:v>
                </c:pt>
                <c:pt idx="6">
                  <c:v>9058</c:v>
                </c:pt>
                <c:pt idx="7">
                  <c:v>8988</c:v>
                </c:pt>
                <c:pt idx="8">
                  <c:v>9033</c:v>
                </c:pt>
                <c:pt idx="9">
                  <c:v>7181</c:v>
                </c:pt>
                <c:pt idx="10">
                  <c:v>5180</c:v>
                </c:pt>
                <c:pt idx="11">
                  <c:v>4677</c:v>
                </c:pt>
                <c:pt idx="12">
                  <c:v>3675</c:v>
                </c:pt>
                <c:pt idx="13">
                  <c:v>2214</c:v>
                </c:pt>
                <c:pt idx="14">
                  <c:v>402</c:v>
                </c:pt>
                <c:pt idx="15">
                  <c:v>7</c:v>
                </c:pt>
              </c:numCache>
            </c:numRef>
          </c:val>
          <c:smooth val="0"/>
        </c:ser>
        <c:ser>
          <c:idx val="1"/>
          <c:order val="1"/>
          <c:tx>
            <c:strRef>
              <c:f>'(2)(xx) MIL off w  DTCs'!$E$8:$G$8</c:f>
              <c:strCache>
                <c:ptCount val="1"/>
                <c:pt idx="0">
                  <c:v>MDGV</c:v>
                </c:pt>
              </c:strCache>
            </c:strRef>
          </c:tx>
          <c:marker>
            <c:symbol val="none"/>
          </c:marker>
          <c:cat>
            <c:numRef>
              <c:f>'(2)(xx) MIL off w  DTCs'!$A$10:$A$25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 MIL off w  DTCs'!$E$10:$E$25</c:f>
              <c:numCache>
                <c:formatCode>#,##0</c:formatCode>
                <c:ptCount val="16"/>
                <c:pt idx="3">
                  <c:v>479</c:v>
                </c:pt>
                <c:pt idx="4">
                  <c:v>320</c:v>
                </c:pt>
                <c:pt idx="5">
                  <c:v>286</c:v>
                </c:pt>
                <c:pt idx="6">
                  <c:v>368</c:v>
                </c:pt>
                <c:pt idx="7">
                  <c:v>288</c:v>
                </c:pt>
                <c:pt idx="8">
                  <c:v>231</c:v>
                </c:pt>
                <c:pt idx="9">
                  <c:v>240</c:v>
                </c:pt>
                <c:pt idx="10">
                  <c:v>331</c:v>
                </c:pt>
                <c:pt idx="11">
                  <c:v>144</c:v>
                </c:pt>
                <c:pt idx="12">
                  <c:v>140</c:v>
                </c:pt>
                <c:pt idx="13">
                  <c:v>80</c:v>
                </c:pt>
                <c:pt idx="14">
                  <c:v>10</c:v>
                </c:pt>
                <c:pt idx="15">
                  <c:v>0</c:v>
                </c:pt>
              </c:numCache>
            </c:numRef>
          </c:val>
          <c:smooth val="0"/>
        </c:ser>
        <c:ser>
          <c:idx val="2"/>
          <c:order val="2"/>
          <c:tx>
            <c:strRef>
              <c:f>'(2)(xx) MIL off w  DTCs'!$H$8:$J$8</c:f>
              <c:strCache>
                <c:ptCount val="1"/>
                <c:pt idx="0">
                  <c:v>LDDV</c:v>
                </c:pt>
              </c:strCache>
            </c:strRef>
          </c:tx>
          <c:marker>
            <c:symbol val="none"/>
          </c:marker>
          <c:cat>
            <c:numRef>
              <c:f>'(2)(xx) MIL off w  DTCs'!$A$10:$A$25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 MIL off w  DTCs'!$H$10:$H$25</c:f>
              <c:numCache>
                <c:formatCode>#,##0</c:formatCode>
                <c:ptCount val="16"/>
                <c:pt idx="0">
                  <c:v>20</c:v>
                </c:pt>
                <c:pt idx="1">
                  <c:v>21</c:v>
                </c:pt>
                <c:pt idx="2">
                  <c:v>8</c:v>
                </c:pt>
                <c:pt idx="3">
                  <c:v>8</c:v>
                </c:pt>
                <c:pt idx="4">
                  <c:v>25</c:v>
                </c:pt>
                <c:pt idx="5">
                  <c:v>36</c:v>
                </c:pt>
                <c:pt idx="6">
                  <c:v>63</c:v>
                </c:pt>
                <c:pt idx="7">
                  <c:v>69</c:v>
                </c:pt>
                <c:pt idx="8">
                  <c:v>44</c:v>
                </c:pt>
                <c:pt idx="9">
                  <c:v>128</c:v>
                </c:pt>
                <c:pt idx="10">
                  <c:v>117</c:v>
                </c:pt>
                <c:pt idx="11">
                  <c:v>58</c:v>
                </c:pt>
                <c:pt idx="12">
                  <c:v>25</c:v>
                </c:pt>
                <c:pt idx="13">
                  <c:v>18</c:v>
                </c:pt>
                <c:pt idx="14">
                  <c:v>1</c:v>
                </c:pt>
              </c:numCache>
            </c:numRef>
          </c:val>
          <c:smooth val="0"/>
        </c:ser>
        <c:ser>
          <c:idx val="3"/>
          <c:order val="3"/>
          <c:tx>
            <c:strRef>
              <c:f>'(2)(xx) MIL off w  DTCs'!$K$8:$M$8</c:f>
              <c:strCache>
                <c:ptCount val="1"/>
                <c:pt idx="0">
                  <c:v>MDDV</c:v>
                </c:pt>
              </c:strCache>
            </c:strRef>
          </c:tx>
          <c:marker>
            <c:symbol val="none"/>
          </c:marker>
          <c:cat>
            <c:numRef>
              <c:f>'(2)(xx) MIL off w  DTCs'!$A$10:$A$25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 MIL off w  DTCs'!$K$10:$K$25</c:f>
              <c:numCache>
                <c:formatCode>#,##0</c:formatCode>
                <c:ptCount val="16"/>
                <c:pt idx="2">
                  <c:v>141</c:v>
                </c:pt>
                <c:pt idx="3">
                  <c:v>173</c:v>
                </c:pt>
                <c:pt idx="4">
                  <c:v>67</c:v>
                </c:pt>
                <c:pt idx="5">
                  <c:v>72</c:v>
                </c:pt>
                <c:pt idx="6">
                  <c:v>245</c:v>
                </c:pt>
                <c:pt idx="7">
                  <c:v>258</c:v>
                </c:pt>
                <c:pt idx="8">
                  <c:v>161</c:v>
                </c:pt>
                <c:pt idx="9">
                  <c:v>186</c:v>
                </c:pt>
                <c:pt idx="10">
                  <c:v>301</c:v>
                </c:pt>
                <c:pt idx="11">
                  <c:v>216</c:v>
                </c:pt>
                <c:pt idx="12">
                  <c:v>151</c:v>
                </c:pt>
                <c:pt idx="13">
                  <c:v>88</c:v>
                </c:pt>
                <c:pt idx="14">
                  <c:v>5</c:v>
                </c:pt>
                <c:pt idx="15">
                  <c:v>0</c:v>
                </c:pt>
              </c:numCache>
            </c:numRef>
          </c:val>
          <c:smooth val="0"/>
        </c:ser>
        <c:dLbls>
          <c:showLegendKey val="0"/>
          <c:showVal val="0"/>
          <c:showCatName val="0"/>
          <c:showSerName val="0"/>
          <c:showPercent val="0"/>
          <c:showBubbleSize val="0"/>
        </c:dLbls>
        <c:marker val="1"/>
        <c:smooth val="0"/>
        <c:axId val="219718784"/>
        <c:axId val="219720320"/>
      </c:lineChart>
      <c:catAx>
        <c:axId val="219718784"/>
        <c:scaling>
          <c:orientation val="minMax"/>
        </c:scaling>
        <c:delete val="0"/>
        <c:axPos val="b"/>
        <c:numFmt formatCode="General" sourceLinked="1"/>
        <c:majorTickMark val="out"/>
        <c:minorTickMark val="none"/>
        <c:tickLblPos val="nextTo"/>
        <c:crossAx val="219720320"/>
        <c:crosses val="autoZero"/>
        <c:auto val="1"/>
        <c:lblAlgn val="ctr"/>
        <c:lblOffset val="100"/>
        <c:noMultiLvlLbl val="0"/>
      </c:catAx>
      <c:valAx>
        <c:axId val="219720320"/>
        <c:scaling>
          <c:orientation val="minMax"/>
        </c:scaling>
        <c:delete val="0"/>
        <c:axPos val="l"/>
        <c:majorGridlines/>
        <c:numFmt formatCode="#,##0" sourceLinked="1"/>
        <c:majorTickMark val="out"/>
        <c:minorTickMark val="none"/>
        <c:tickLblPos val="nextTo"/>
        <c:crossAx val="219718784"/>
        <c:crosses val="autoZero"/>
        <c:crossBetween val="between"/>
      </c:valAx>
      <c:spPr>
        <a:noFill/>
        <a:ln w="25400">
          <a:noFill/>
        </a:ln>
      </c:spPr>
    </c:plotArea>
    <c:legend>
      <c:legendPos val="r"/>
      <c:layout>
        <c:manualLayout>
          <c:xMode val="edge"/>
          <c:yMode val="edge"/>
          <c:x val="0.70145714088459399"/>
          <c:y val="0.20085723447464995"/>
          <c:w val="0.20848658280651955"/>
          <c:h val="9.451479198584338E-2"/>
        </c:manualLayout>
      </c:layout>
      <c:overlay val="0"/>
      <c:spPr>
        <a:ln>
          <a:solidFill>
            <a:srgbClr val="000000"/>
          </a:solidFill>
        </a:ln>
      </c:spPr>
    </c:legend>
    <c:plotVisOnly val="1"/>
    <c:dispBlanksAs val="gap"/>
    <c:showDLblsOverMax val="0"/>
  </c:chart>
  <c:txPr>
    <a:bodyPr/>
    <a:lstStyle/>
    <a:p>
      <a:pPr>
        <a:defRPr sz="1200"/>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7399189026"/>
          <c:y val="2.8523424538487645E-2"/>
        </c:manualLayout>
      </c:layout>
      <c:overlay val="0"/>
      <c:spPr>
        <a:noFill/>
        <a:ln w="25400">
          <a:noFill/>
        </a:ln>
      </c:spPr>
    </c:title>
    <c:autoTitleDeleted val="0"/>
    <c:plotArea>
      <c:layout>
        <c:manualLayout>
          <c:layoutTarget val="inner"/>
          <c:xMode val="edge"/>
          <c:yMode val="edge"/>
          <c:x val="8.7445961382204965E-2"/>
          <c:y val="0.23657718120805368"/>
          <c:w val="0.81298770037515267"/>
          <c:h val="0.60738255033557065"/>
        </c:manualLayout>
      </c:layout>
      <c:scatterChart>
        <c:scatterStyle val="lineMarker"/>
        <c:varyColors val="0"/>
        <c:ser>
          <c:idx val="0"/>
          <c:order val="0"/>
          <c:tx>
            <c:strRef>
              <c:f>'(2)(xxi) MIL on w DTCs '!$B$7:$D$7</c:f>
              <c:strCache>
                <c:ptCount val="1"/>
                <c:pt idx="0">
                  <c:v>LDGV</c:v>
                </c:pt>
              </c:strCache>
            </c:strRef>
          </c:tx>
          <c:marker>
            <c:symbol val="diamond"/>
            <c:size val="8"/>
          </c:marker>
          <c:xVal>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 MIL on w DTCs '!$D$9:$D$24</c:f>
              <c:numCache>
                <c:formatCode>0.0%</c:formatCode>
                <c:ptCount val="16"/>
                <c:pt idx="0">
                  <c:v>5.8774170461135998E-2</c:v>
                </c:pt>
                <c:pt idx="1">
                  <c:v>4.8275942352913784E-2</c:v>
                </c:pt>
                <c:pt idx="2">
                  <c:v>3.6774832922521788E-2</c:v>
                </c:pt>
                <c:pt idx="3">
                  <c:v>3.0088400013743476E-2</c:v>
                </c:pt>
                <c:pt idx="4">
                  <c:v>2.3296597699768776E-2</c:v>
                </c:pt>
                <c:pt idx="5">
                  <c:v>1.7617294457189372E-2</c:v>
                </c:pt>
                <c:pt idx="6">
                  <c:v>1.5085719076162133E-2</c:v>
                </c:pt>
                <c:pt idx="7">
                  <c:v>1.1774613323984773E-2</c:v>
                </c:pt>
                <c:pt idx="8">
                  <c:v>9.137545730507424E-3</c:v>
                </c:pt>
                <c:pt idx="9">
                  <c:v>6.7945966010877811E-3</c:v>
                </c:pt>
                <c:pt idx="10">
                  <c:v>4.1111673370899911E-3</c:v>
                </c:pt>
                <c:pt idx="11">
                  <c:v>2.5627897635501144E-3</c:v>
                </c:pt>
                <c:pt idx="12">
                  <c:v>1.7431015264223481E-3</c:v>
                </c:pt>
                <c:pt idx="13">
                  <c:v>9.4896634940186842E-4</c:v>
                </c:pt>
                <c:pt idx="14">
                  <c:v>1.097172951029514E-3</c:v>
                </c:pt>
                <c:pt idx="15">
                  <c:v>4.4444444444444444E-3</c:v>
                </c:pt>
              </c:numCache>
            </c:numRef>
          </c:yVal>
          <c:smooth val="0"/>
        </c:ser>
        <c:ser>
          <c:idx val="1"/>
          <c:order val="1"/>
          <c:tx>
            <c:strRef>
              <c:f>'(2)(xxi) MIL on w DTCs '!$E$7:$G$7</c:f>
              <c:strCache>
                <c:ptCount val="1"/>
                <c:pt idx="0">
                  <c:v>MDGV</c:v>
                </c:pt>
              </c:strCache>
            </c:strRef>
          </c:tx>
          <c:marker>
            <c:symbol val="square"/>
            <c:size val="8"/>
          </c:marker>
          <c:xVal>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 MIL on w DTCs '!$G$9:$G$24</c:f>
              <c:numCache>
                <c:formatCode>0.0%</c:formatCode>
                <c:ptCount val="16"/>
                <c:pt idx="3">
                  <c:v>5.1998014395631668E-2</c:v>
                </c:pt>
                <c:pt idx="4">
                  <c:v>4.9807020768241131E-2</c:v>
                </c:pt>
                <c:pt idx="5">
                  <c:v>4.3931496649292627E-2</c:v>
                </c:pt>
                <c:pt idx="6">
                  <c:v>2.6863371132885609E-2</c:v>
                </c:pt>
                <c:pt idx="7">
                  <c:v>2.1739130434782608E-2</c:v>
                </c:pt>
                <c:pt idx="8">
                  <c:v>1.7671873218561167E-2</c:v>
                </c:pt>
                <c:pt idx="9">
                  <c:v>1.389563696433777E-2</c:v>
                </c:pt>
                <c:pt idx="10">
                  <c:v>1.0445370073694329E-2</c:v>
                </c:pt>
                <c:pt idx="11">
                  <c:v>8.14151432166383E-3</c:v>
                </c:pt>
                <c:pt idx="12">
                  <c:v>4.9606960238113406E-3</c:v>
                </c:pt>
                <c:pt idx="13">
                  <c:v>1.6069571793175159E-3</c:v>
                </c:pt>
                <c:pt idx="14">
                  <c:v>2.2948938611589212E-3</c:v>
                </c:pt>
                <c:pt idx="15">
                  <c:v>0</c:v>
                </c:pt>
              </c:numCache>
            </c:numRef>
          </c:yVal>
          <c:smooth val="0"/>
        </c:ser>
        <c:ser>
          <c:idx val="2"/>
          <c:order val="2"/>
          <c:tx>
            <c:strRef>
              <c:f>'(2)(xxi) MIL on w DTCs '!$H$7:$J$7</c:f>
              <c:strCache>
                <c:ptCount val="1"/>
                <c:pt idx="0">
                  <c:v>LDDV</c:v>
                </c:pt>
              </c:strCache>
            </c:strRef>
          </c:tx>
          <c:marker>
            <c:symbol val="triangle"/>
            <c:size val="8"/>
          </c:marker>
          <c:xVal>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 MIL on w DTCs '!$J$9:$J$24</c:f>
              <c:numCache>
                <c:formatCode>0.0%</c:formatCode>
                <c:ptCount val="16"/>
                <c:pt idx="0">
                  <c:v>6.0606060606060608E-2</c:v>
                </c:pt>
                <c:pt idx="1">
                  <c:v>7.407407407407407E-2</c:v>
                </c:pt>
                <c:pt idx="2">
                  <c:v>5.9523809523809521E-2</c:v>
                </c:pt>
                <c:pt idx="3">
                  <c:v>8.3333333333333329E-2</c:v>
                </c:pt>
                <c:pt idx="4">
                  <c:v>7.6923076923076927E-2</c:v>
                </c:pt>
                <c:pt idx="5">
                  <c:v>6.7846607669616518E-2</c:v>
                </c:pt>
                <c:pt idx="6">
                  <c:v>4.8044692737430165E-2</c:v>
                </c:pt>
                <c:pt idx="7">
                  <c:v>3.4567901234567898E-2</c:v>
                </c:pt>
                <c:pt idx="8">
                  <c:v>3.003003003003003E-2</c:v>
                </c:pt>
                <c:pt idx="9">
                  <c:v>2.2988505747126436E-2</c:v>
                </c:pt>
                <c:pt idx="10">
                  <c:v>1.1843079200592153E-2</c:v>
                </c:pt>
                <c:pt idx="11">
                  <c:v>1.7406440382941687E-2</c:v>
                </c:pt>
                <c:pt idx="12">
                  <c:v>1.097560975609756E-2</c:v>
                </c:pt>
                <c:pt idx="13">
                  <c:v>8.0128205128205121E-3</c:v>
                </c:pt>
                <c:pt idx="14">
                  <c:v>0</c:v>
                </c:pt>
              </c:numCache>
            </c:numRef>
          </c:yVal>
          <c:smooth val="0"/>
        </c:ser>
        <c:ser>
          <c:idx val="3"/>
          <c:order val="3"/>
          <c:tx>
            <c:strRef>
              <c:f>'(2)(xxi) MIL on w DTCs '!$K$7:$M$7</c:f>
              <c:strCache>
                <c:ptCount val="1"/>
                <c:pt idx="0">
                  <c:v>MDDV</c:v>
                </c:pt>
              </c:strCache>
            </c:strRef>
          </c:tx>
          <c:xVal>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 MIL on w DTCs '!$M$9:$M$24</c:f>
              <c:numCache>
                <c:formatCode>0.0%</c:formatCode>
                <c:ptCount val="16"/>
                <c:pt idx="2">
                  <c:v>9.1853471842536907E-2</c:v>
                </c:pt>
                <c:pt idx="3">
                  <c:v>8.1622433650475709E-2</c:v>
                </c:pt>
                <c:pt idx="4">
                  <c:v>6.5445026178010471E-2</c:v>
                </c:pt>
                <c:pt idx="5">
                  <c:v>5.387647831800263E-2</c:v>
                </c:pt>
                <c:pt idx="6">
                  <c:v>6.7732435843500208E-2</c:v>
                </c:pt>
                <c:pt idx="7">
                  <c:v>5.3881278538812784E-2</c:v>
                </c:pt>
                <c:pt idx="8">
                  <c:v>5.2460789616008655E-2</c:v>
                </c:pt>
                <c:pt idx="9">
                  <c:v>4.7693920335429768E-2</c:v>
                </c:pt>
                <c:pt idx="10">
                  <c:v>3.1029986962190351E-2</c:v>
                </c:pt>
                <c:pt idx="11">
                  <c:v>2.1702367531003384E-2</c:v>
                </c:pt>
                <c:pt idx="12">
                  <c:v>9.5272993770611943E-3</c:v>
                </c:pt>
                <c:pt idx="13">
                  <c:v>7.0060719290051376E-3</c:v>
                </c:pt>
                <c:pt idx="14">
                  <c:v>7.575757575757576E-3</c:v>
                </c:pt>
                <c:pt idx="15">
                  <c:v>0</c:v>
                </c:pt>
              </c:numCache>
            </c:numRef>
          </c:yVal>
          <c:smooth val="0"/>
        </c:ser>
        <c:dLbls>
          <c:showLegendKey val="0"/>
          <c:showVal val="0"/>
          <c:showCatName val="0"/>
          <c:showSerName val="0"/>
          <c:showPercent val="0"/>
          <c:showBubbleSize val="0"/>
        </c:dLbls>
        <c:axId val="221101056"/>
        <c:axId val="221103232"/>
      </c:scatterChart>
      <c:valAx>
        <c:axId val="221101056"/>
        <c:scaling>
          <c:orientation val="minMax"/>
          <c:max val="2019"/>
          <c:min val="2004"/>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1103232"/>
        <c:crosses val="autoZero"/>
        <c:crossBetween val="midCat"/>
        <c:majorUnit val="1"/>
      </c:valAx>
      <c:valAx>
        <c:axId val="221103232"/>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1.7316017316017323E-2"/>
              <c:y val="0.392617386037450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21101056"/>
        <c:crosses val="autoZero"/>
        <c:crossBetween val="midCat"/>
        <c:majorUnit val="0.05"/>
      </c:valAx>
      <c:spPr>
        <a:noFill/>
        <a:ln w="12700">
          <a:solidFill>
            <a:srgbClr val="808080"/>
          </a:solidFill>
          <a:prstDash val="solid"/>
        </a:ln>
      </c:spPr>
    </c:plotArea>
    <c:legend>
      <c:legendPos val="r"/>
      <c:layout>
        <c:manualLayout>
          <c:xMode val="edge"/>
          <c:yMode val="edge"/>
          <c:x val="0.69576818590277278"/>
          <c:y val="0.29618708551077222"/>
          <c:w val="0.17572026123235585"/>
          <c:h val="6.893493077140024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28619528632E-2"/>
        </c:manualLayout>
      </c:layout>
      <c:overlay val="0"/>
      <c:spPr>
        <a:noFill/>
        <a:ln w="25400">
          <a:noFill/>
        </a:ln>
      </c:spPr>
    </c:title>
    <c:autoTitleDeleted val="0"/>
    <c:plotArea>
      <c:layout>
        <c:manualLayout>
          <c:layoutTarget val="inner"/>
          <c:xMode val="edge"/>
          <c:yMode val="edge"/>
          <c:x val="0.10112359550561822"/>
          <c:y val="0.19697002079719891"/>
          <c:w val="0.80812445980985304"/>
          <c:h val="0.64646570928311364"/>
        </c:manualLayout>
      </c:layout>
      <c:lineChart>
        <c:grouping val="standard"/>
        <c:varyColors val="0"/>
        <c:ser>
          <c:idx val="0"/>
          <c:order val="0"/>
          <c:tx>
            <c:strRef>
              <c:f>'(2)(xxi) MIL on w DTCs '!$B$7:$D$7</c:f>
              <c:strCache>
                <c:ptCount val="1"/>
                <c:pt idx="0">
                  <c:v>LDGV</c:v>
                </c:pt>
              </c:strCache>
            </c:strRef>
          </c:tx>
          <c:marker>
            <c:symbol val="diamond"/>
            <c:size val="8"/>
          </c:marker>
          <c:cat>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 MIL on w DTCs '!$B$9:$B$24</c:f>
              <c:numCache>
                <c:formatCode>#,##0</c:formatCode>
                <c:ptCount val="16"/>
                <c:pt idx="0">
                  <c:v>9526</c:v>
                </c:pt>
                <c:pt idx="1">
                  <c:v>8294</c:v>
                </c:pt>
                <c:pt idx="2">
                  <c:v>7236</c:v>
                </c:pt>
                <c:pt idx="3">
                  <c:v>6130</c:v>
                </c:pt>
                <c:pt idx="4">
                  <c:v>3879</c:v>
                </c:pt>
                <c:pt idx="5">
                  <c:v>3809</c:v>
                </c:pt>
                <c:pt idx="6">
                  <c:v>3599</c:v>
                </c:pt>
                <c:pt idx="7">
                  <c:v>3090</c:v>
                </c:pt>
                <c:pt idx="8">
                  <c:v>2670</c:v>
                </c:pt>
                <c:pt idx="9">
                  <c:v>2105</c:v>
                </c:pt>
                <c:pt idx="10">
                  <c:v>1438</c:v>
                </c:pt>
                <c:pt idx="11">
                  <c:v>906</c:v>
                </c:pt>
                <c:pt idx="12">
                  <c:v>613</c:v>
                </c:pt>
                <c:pt idx="13">
                  <c:v>302</c:v>
                </c:pt>
                <c:pt idx="14">
                  <c:v>60</c:v>
                </c:pt>
                <c:pt idx="15">
                  <c:v>2</c:v>
                </c:pt>
              </c:numCache>
            </c:numRef>
          </c:val>
          <c:smooth val="0"/>
        </c:ser>
        <c:ser>
          <c:idx val="1"/>
          <c:order val="1"/>
          <c:tx>
            <c:strRef>
              <c:f>'(2)(xxi) MIL on w DTCs '!$E$7:$G$7</c:f>
              <c:strCache>
                <c:ptCount val="1"/>
                <c:pt idx="0">
                  <c:v>MDGV</c:v>
                </c:pt>
              </c:strCache>
            </c:strRef>
          </c:tx>
          <c:marker>
            <c:symbol val="square"/>
            <c:size val="8"/>
          </c:marker>
          <c:cat>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 MIL on w DTCs '!$E$9:$E$24</c:f>
              <c:numCache>
                <c:formatCode>#,##0</c:formatCode>
                <c:ptCount val="16"/>
                <c:pt idx="3">
                  <c:v>419</c:v>
                </c:pt>
                <c:pt idx="4">
                  <c:v>271</c:v>
                </c:pt>
                <c:pt idx="5">
                  <c:v>236</c:v>
                </c:pt>
                <c:pt idx="6">
                  <c:v>244</c:v>
                </c:pt>
                <c:pt idx="7">
                  <c:v>205</c:v>
                </c:pt>
                <c:pt idx="8">
                  <c:v>155</c:v>
                </c:pt>
                <c:pt idx="9">
                  <c:v>143</c:v>
                </c:pt>
                <c:pt idx="10">
                  <c:v>163</c:v>
                </c:pt>
                <c:pt idx="11">
                  <c:v>110</c:v>
                </c:pt>
                <c:pt idx="12">
                  <c:v>65</c:v>
                </c:pt>
                <c:pt idx="13">
                  <c:v>17</c:v>
                </c:pt>
                <c:pt idx="14">
                  <c:v>4</c:v>
                </c:pt>
                <c:pt idx="15">
                  <c:v>0</c:v>
                </c:pt>
              </c:numCache>
            </c:numRef>
          </c:val>
          <c:smooth val="0"/>
        </c:ser>
        <c:ser>
          <c:idx val="2"/>
          <c:order val="2"/>
          <c:tx>
            <c:strRef>
              <c:f>'(2)(xxi) MIL on w DTCs '!$H$7:$J$7</c:f>
              <c:strCache>
                <c:ptCount val="1"/>
                <c:pt idx="0">
                  <c:v>LDDV</c:v>
                </c:pt>
              </c:strCache>
            </c:strRef>
          </c:tx>
          <c:marker>
            <c:symbol val="triangle"/>
            <c:size val="8"/>
          </c:marker>
          <c:cat>
            <c:numRef>
              <c:f>'(2)(xxi) MIL on w DTCs '!$A$9:$A$24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 MIL on w DTCs '!$H$9:$H$24</c:f>
              <c:numCache>
                <c:formatCode>#,##0</c:formatCode>
                <c:ptCount val="16"/>
                <c:pt idx="0">
                  <c:v>14</c:v>
                </c:pt>
                <c:pt idx="1">
                  <c:v>18</c:v>
                </c:pt>
                <c:pt idx="2">
                  <c:v>5</c:v>
                </c:pt>
                <c:pt idx="3">
                  <c:v>8</c:v>
                </c:pt>
                <c:pt idx="4">
                  <c:v>14</c:v>
                </c:pt>
                <c:pt idx="5">
                  <c:v>23</c:v>
                </c:pt>
                <c:pt idx="6">
                  <c:v>43</c:v>
                </c:pt>
                <c:pt idx="7">
                  <c:v>42</c:v>
                </c:pt>
                <c:pt idx="8">
                  <c:v>40</c:v>
                </c:pt>
                <c:pt idx="9">
                  <c:v>72</c:v>
                </c:pt>
                <c:pt idx="10">
                  <c:v>32</c:v>
                </c:pt>
                <c:pt idx="11">
                  <c:v>20</c:v>
                </c:pt>
                <c:pt idx="12">
                  <c:v>9</c:v>
                </c:pt>
                <c:pt idx="13">
                  <c:v>5</c:v>
                </c:pt>
                <c:pt idx="14">
                  <c:v>0</c:v>
                </c:pt>
              </c:numCache>
            </c:numRef>
          </c:val>
          <c:smooth val="0"/>
        </c:ser>
        <c:ser>
          <c:idx val="3"/>
          <c:order val="3"/>
          <c:tx>
            <c:strRef>
              <c:f>'(2)(xxi) MIL on w DTCs '!$K$7:$M$7</c:f>
              <c:strCache>
                <c:ptCount val="1"/>
                <c:pt idx="0">
                  <c:v>MDDV</c:v>
                </c:pt>
              </c:strCache>
            </c:strRef>
          </c:tx>
          <c:val>
            <c:numRef>
              <c:f>'(2)(xxi) MIL on w DTCs '!$M$9:$M$24</c:f>
              <c:numCache>
                <c:formatCode>0.0%</c:formatCode>
                <c:ptCount val="16"/>
                <c:pt idx="2">
                  <c:v>9.1853471842536907E-2</c:v>
                </c:pt>
                <c:pt idx="3">
                  <c:v>8.1622433650475709E-2</c:v>
                </c:pt>
                <c:pt idx="4">
                  <c:v>6.5445026178010471E-2</c:v>
                </c:pt>
                <c:pt idx="5">
                  <c:v>5.387647831800263E-2</c:v>
                </c:pt>
                <c:pt idx="6">
                  <c:v>6.7732435843500208E-2</c:v>
                </c:pt>
                <c:pt idx="7">
                  <c:v>5.3881278538812784E-2</c:v>
                </c:pt>
                <c:pt idx="8">
                  <c:v>5.2460789616008655E-2</c:v>
                </c:pt>
                <c:pt idx="9">
                  <c:v>4.7693920335429768E-2</c:v>
                </c:pt>
                <c:pt idx="10">
                  <c:v>3.1029986962190351E-2</c:v>
                </c:pt>
                <c:pt idx="11">
                  <c:v>2.1702367531003384E-2</c:v>
                </c:pt>
                <c:pt idx="12">
                  <c:v>9.5272993770611943E-3</c:v>
                </c:pt>
                <c:pt idx="13">
                  <c:v>7.0060719290051376E-3</c:v>
                </c:pt>
                <c:pt idx="14">
                  <c:v>7.575757575757576E-3</c:v>
                </c:pt>
                <c:pt idx="15">
                  <c:v>0</c:v>
                </c:pt>
              </c:numCache>
            </c:numRef>
          </c:val>
          <c:smooth val="0"/>
        </c:ser>
        <c:dLbls>
          <c:showLegendKey val="0"/>
          <c:showVal val="0"/>
          <c:showCatName val="0"/>
          <c:showSerName val="0"/>
          <c:showPercent val="0"/>
          <c:showBubbleSize val="0"/>
        </c:dLbls>
        <c:marker val="1"/>
        <c:smooth val="0"/>
        <c:axId val="221224960"/>
        <c:axId val="221226880"/>
      </c:lineChart>
      <c:catAx>
        <c:axId val="22122496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323055577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1226880"/>
        <c:crosses val="autoZero"/>
        <c:auto val="1"/>
        <c:lblAlgn val="ctr"/>
        <c:lblOffset val="100"/>
        <c:tickLblSkip val="1"/>
        <c:tickMarkSkip val="1"/>
        <c:noMultiLvlLbl val="0"/>
      </c:catAx>
      <c:valAx>
        <c:axId val="22122688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8150388936905803E-2"/>
              <c:y val="0.382155589137218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21224960"/>
        <c:crosses val="autoZero"/>
        <c:crossBetween val="midCat"/>
      </c:valAx>
      <c:spPr>
        <a:noFill/>
        <a:ln w="12700">
          <a:solidFill>
            <a:srgbClr val="808080"/>
          </a:solidFill>
          <a:prstDash val="solid"/>
        </a:ln>
      </c:spPr>
    </c:plotArea>
    <c:legend>
      <c:legendPos val="r"/>
      <c:layout>
        <c:manualLayout>
          <c:xMode val="edge"/>
          <c:yMode val="edge"/>
          <c:x val="0.740756898625194"/>
          <c:y val="0.21341872665475881"/>
          <c:w val="0.1401428870692901"/>
          <c:h val="7.041606933025909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and No DTCs Present</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10923841312"/>
          <c:y val="2.861965187268908E-2"/>
        </c:manualLayout>
      </c:layout>
      <c:overlay val="0"/>
      <c:spPr>
        <a:noFill/>
        <a:ln w="25400">
          <a:noFill/>
        </a:ln>
      </c:spPr>
    </c:title>
    <c:autoTitleDeleted val="0"/>
    <c:plotArea>
      <c:layout>
        <c:manualLayout>
          <c:layoutTarget val="inner"/>
          <c:xMode val="edge"/>
          <c:yMode val="edge"/>
          <c:x val="0.11386603415729959"/>
          <c:y val="0.19865352524845109"/>
          <c:w val="0.79063431781802262"/>
          <c:h val="0.64478220483185511"/>
        </c:manualLayout>
      </c:layout>
      <c:scatterChart>
        <c:scatterStyle val="lineMarker"/>
        <c:varyColors val="0"/>
        <c:ser>
          <c:idx val="0"/>
          <c:order val="0"/>
          <c:tx>
            <c:strRef>
              <c:f>'(2)(xxii) MIL off no DTCs '!$B$8:$D$8</c:f>
              <c:strCache>
                <c:ptCount val="1"/>
                <c:pt idx="0">
                  <c:v>LDGV</c:v>
                </c:pt>
              </c:strCache>
            </c:strRef>
          </c:tx>
          <c:marker>
            <c:symbol val="diamond"/>
            <c:size val="8"/>
          </c:marker>
          <c:xVal>
            <c:numRef>
              <c:f>'(2)(xxii) MIL off no DTCs '!$A$10:$A$25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'(2)(xxii) MIL off no DTCs '!$B$10:$B$25</c:f>
              <c:numCache>
                <c:formatCode>#,##0</c:formatCode>
                <c:ptCount val="16"/>
                <c:pt idx="0">
                  <c:v>140964</c:v>
                </c:pt>
                <c:pt idx="1">
                  <c:v>150857</c:v>
                </c:pt>
                <c:pt idx="2">
                  <c:v>176496</c:v>
                </c:pt>
                <c:pt idx="3">
                  <c:v>185777</c:v>
                </c:pt>
                <c:pt idx="4">
                  <c:v>155105</c:v>
                </c:pt>
                <c:pt idx="5">
                  <c:v>203463</c:v>
                </c:pt>
                <c:pt idx="6">
                  <c:v>225913</c:v>
                </c:pt>
                <c:pt idx="7">
                  <c:v>250351</c:v>
                </c:pt>
                <c:pt idx="8">
                  <c:v>280498</c:v>
                </c:pt>
                <c:pt idx="9">
                  <c:v>300519</c:v>
                </c:pt>
                <c:pt idx="10">
                  <c:v>343161</c:v>
                </c:pt>
                <c:pt idx="11">
                  <c:v>347938</c:v>
                </c:pt>
                <c:pt idx="12">
                  <c:v>347384</c:v>
                </c:pt>
                <c:pt idx="13">
                  <c:v>315725</c:v>
                </c:pt>
                <c:pt idx="14">
                  <c:v>54224</c:v>
                </c:pt>
                <c:pt idx="15">
                  <c:v>441</c:v>
                </c:pt>
              </c:numCache>
            </c:numRef>
          </c:yVal>
          <c:smooth val="0"/>
        </c:ser>
        <c:ser>
          <c:idx val="1"/>
          <c:order val="1"/>
          <c:tx>
            <c:strRef>
              <c:f>'(2)(xxii) MIL off no DTCs '!$E$8:$G$8</c:f>
              <c:strCache>
                <c:ptCount val="1"/>
                <c:pt idx="0">
                  <c:v>MDGV</c:v>
                </c:pt>
              </c:strCache>
            </c:strRef>
          </c:tx>
          <c:marker>
            <c:symbol val="square"/>
            <c:size val="8"/>
          </c:marker>
          <c:xVal>
            <c:numRef>
              <c:f>'(2)(xxii) MIL off no DTCs '!$A$10:$A$25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'(2)(xxii) MIL off no DTCs '!$E$10:$E$25</c:f>
              <c:numCache>
                <c:formatCode>#,##0</c:formatCode>
                <c:ptCount val="16"/>
                <c:pt idx="3">
                  <c:v>7160</c:v>
                </c:pt>
                <c:pt idx="4">
                  <c:v>4850</c:v>
                </c:pt>
                <c:pt idx="5">
                  <c:v>4850</c:v>
                </c:pt>
                <c:pt idx="6">
                  <c:v>8471</c:v>
                </c:pt>
                <c:pt idx="7">
                  <c:v>8937</c:v>
                </c:pt>
                <c:pt idx="8">
                  <c:v>8385</c:v>
                </c:pt>
                <c:pt idx="9">
                  <c:v>9908</c:v>
                </c:pt>
                <c:pt idx="10">
                  <c:v>15111</c:v>
                </c:pt>
                <c:pt idx="11">
                  <c:v>13257</c:v>
                </c:pt>
                <c:pt idx="12">
                  <c:v>12898</c:v>
                </c:pt>
                <c:pt idx="13">
                  <c:v>10482</c:v>
                </c:pt>
                <c:pt idx="14">
                  <c:v>1729</c:v>
                </c:pt>
                <c:pt idx="15">
                  <c:v>13</c:v>
                </c:pt>
              </c:numCache>
            </c:numRef>
          </c:yVal>
          <c:smooth val="0"/>
        </c:ser>
        <c:ser>
          <c:idx val="2"/>
          <c:order val="2"/>
          <c:tx>
            <c:strRef>
              <c:f>'(2)(xxii) MIL off no DTCs '!$H$8:$J$8</c:f>
              <c:strCache>
                <c:ptCount val="1"/>
                <c:pt idx="0">
                  <c:v>LDDV</c:v>
                </c:pt>
              </c:strCache>
            </c:strRef>
          </c:tx>
          <c:marker>
            <c:symbol val="triangle"/>
            <c:size val="8"/>
          </c:marker>
          <c:xVal>
            <c:numRef>
              <c:f>'(2)(xxii) MIL off no DTCs '!$A$10:$A$25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'(2)(xxii) MIL off no DTCs '!$H$10:$H$25</c:f>
              <c:numCache>
                <c:formatCode>#,##0</c:formatCode>
                <c:ptCount val="16"/>
                <c:pt idx="0">
                  <c:v>197</c:v>
                </c:pt>
                <c:pt idx="1">
                  <c:v>204</c:v>
                </c:pt>
                <c:pt idx="2">
                  <c:v>71</c:v>
                </c:pt>
                <c:pt idx="3">
                  <c:v>80</c:v>
                </c:pt>
                <c:pt idx="4">
                  <c:v>143</c:v>
                </c:pt>
                <c:pt idx="5">
                  <c:v>280</c:v>
                </c:pt>
                <c:pt idx="6">
                  <c:v>789</c:v>
                </c:pt>
                <c:pt idx="7">
                  <c:v>1104</c:v>
                </c:pt>
                <c:pt idx="8">
                  <c:v>1248</c:v>
                </c:pt>
                <c:pt idx="9">
                  <c:v>2932</c:v>
                </c:pt>
                <c:pt idx="10">
                  <c:v>2553</c:v>
                </c:pt>
                <c:pt idx="11">
                  <c:v>1071</c:v>
                </c:pt>
                <c:pt idx="12">
                  <c:v>786</c:v>
                </c:pt>
                <c:pt idx="13">
                  <c:v>601</c:v>
                </c:pt>
                <c:pt idx="14">
                  <c:v>27</c:v>
                </c:pt>
              </c:numCache>
            </c:numRef>
          </c:yVal>
          <c:smooth val="0"/>
        </c:ser>
        <c:dLbls>
          <c:showLegendKey val="0"/>
          <c:showVal val="0"/>
          <c:showCatName val="0"/>
          <c:showSerName val="0"/>
          <c:showPercent val="0"/>
          <c:showBubbleSize val="0"/>
        </c:dLbls>
        <c:axId val="221262592"/>
        <c:axId val="221264512"/>
      </c:scatterChart>
      <c:valAx>
        <c:axId val="221262592"/>
        <c:scaling>
          <c:orientation val="minMax"/>
          <c:max val="2020"/>
          <c:min val="2005"/>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556910069"/>
              <c:y val="0.90909233849668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21264512"/>
        <c:crosses val="autoZero"/>
        <c:crossBetween val="midCat"/>
        <c:majorUnit val="1"/>
      </c:valAx>
      <c:valAx>
        <c:axId val="22126451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Off</a:t>
                </a:r>
              </a:p>
            </c:rich>
          </c:tx>
          <c:layout>
            <c:manualLayout>
              <c:xMode val="edge"/>
              <c:yMode val="edge"/>
              <c:x val="1.7447199265381193E-2"/>
              <c:y val="0.382155506692708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21262592"/>
        <c:crosses val="autoZero"/>
        <c:crossBetween val="midCat"/>
      </c:valAx>
      <c:spPr>
        <a:noFill/>
        <a:ln w="12700">
          <a:solidFill>
            <a:srgbClr val="808080"/>
          </a:solidFill>
          <a:prstDash val="solid"/>
        </a:ln>
      </c:spPr>
    </c:plotArea>
    <c:legend>
      <c:legendPos val="r"/>
      <c:layout>
        <c:manualLayout>
          <c:xMode val="edge"/>
          <c:yMode val="edge"/>
          <c:x val="0.78971610642333612"/>
          <c:y val="0.22966034861866916"/>
          <c:w val="9.6418829189051244E-2"/>
          <c:h val="0.114478279918598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8900091659041"/>
          <c:y val="0.22375215146299907"/>
          <c:w val="0.73693858845096238"/>
          <c:h val="0.62306368330464712"/>
        </c:manualLayout>
      </c:layout>
      <c:lineChart>
        <c:grouping val="standard"/>
        <c:varyColors val="0"/>
        <c:ser>
          <c:idx val="0"/>
          <c:order val="0"/>
          <c:tx>
            <c:strRef>
              <c:f>'(2)(xxii) MIL off no DTCs '!$B$8:$D$8</c:f>
              <c:strCache>
                <c:ptCount val="1"/>
                <c:pt idx="0">
                  <c:v>LDGV</c:v>
                </c:pt>
              </c:strCache>
            </c:strRef>
          </c:tx>
          <c:marker>
            <c:symbol val="diamond"/>
            <c:size val="5"/>
          </c:marker>
          <c:cat>
            <c:numRef>
              <c:f>'(2)(xxii) MIL off no DTCs '!$A$10:$A$25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 MIL off no DTCs '!$D$10:$D$25</c:f>
              <c:numCache>
                <c:formatCode>0.0%</c:formatCode>
                <c:ptCount val="16"/>
                <c:pt idx="0">
                  <c:v>0.86972938955317813</c:v>
                </c:pt>
                <c:pt idx="1">
                  <c:v>0.87807617983283281</c:v>
                </c:pt>
                <c:pt idx="2">
                  <c:v>0.89698879373872387</c:v>
                </c:pt>
                <c:pt idx="3">
                  <c:v>0.91186503904620264</c:v>
                </c:pt>
                <c:pt idx="4">
                  <c:v>0.93153358757995253</c:v>
                </c:pt>
                <c:pt idx="5">
                  <c:v>0.94105213498112927</c:v>
                </c:pt>
                <c:pt idx="6">
                  <c:v>0.94694638890053229</c:v>
                </c:pt>
                <c:pt idx="7">
                  <c:v>0.95397612306566726</c:v>
                </c:pt>
                <c:pt idx="8">
                  <c:v>0.95994880236549496</c:v>
                </c:pt>
                <c:pt idx="9">
                  <c:v>0.97002630687045077</c:v>
                </c:pt>
                <c:pt idx="10">
                  <c:v>0.98107948161553438</c:v>
                </c:pt>
                <c:pt idx="11">
                  <c:v>0.98420744453653386</c:v>
                </c:pt>
                <c:pt idx="12">
                  <c:v>0.98780681999135556</c:v>
                </c:pt>
                <c:pt idx="13">
                  <c:v>0.9920940419367712</c:v>
                </c:pt>
                <c:pt idx="14">
                  <c:v>0.9915517682770727</c:v>
                </c:pt>
                <c:pt idx="15">
                  <c:v>0.98</c:v>
                </c:pt>
              </c:numCache>
            </c:numRef>
          </c:val>
          <c:smooth val="0"/>
        </c:ser>
        <c:ser>
          <c:idx val="1"/>
          <c:order val="1"/>
          <c:tx>
            <c:strRef>
              <c:f>'(2)(xxii) MIL off no DTCs '!$E$8:$G$8</c:f>
              <c:strCache>
                <c:ptCount val="1"/>
                <c:pt idx="0">
                  <c:v>MDGV</c:v>
                </c:pt>
              </c:strCache>
            </c:strRef>
          </c:tx>
          <c:marker>
            <c:symbol val="square"/>
            <c:size val="5"/>
          </c:marker>
          <c:val>
            <c:numRef>
              <c:f>'(2)(xxii) MIL off no DTCs '!$G$10:$G$25</c:f>
              <c:numCache>
                <c:formatCode>0.0%</c:formatCode>
                <c:ptCount val="16"/>
                <c:pt idx="3">
                  <c:v>0.88855795482750066</c:v>
                </c:pt>
                <c:pt idx="4">
                  <c:v>0.89138026098143719</c:v>
                </c:pt>
                <c:pt idx="5">
                  <c:v>0.90282948622486969</c:v>
                </c:pt>
                <c:pt idx="6">
                  <c:v>0.93262138060112298</c:v>
                </c:pt>
                <c:pt idx="7">
                  <c:v>0.94772004241781549</c:v>
                </c:pt>
                <c:pt idx="8">
                  <c:v>0.95599133508151868</c:v>
                </c:pt>
                <c:pt idx="9">
                  <c:v>0.96278301428432611</c:v>
                </c:pt>
                <c:pt idx="10">
                  <c:v>0.96834347965395706</c:v>
                </c:pt>
                <c:pt idx="11">
                  <c:v>0.98120050329361264</c:v>
                </c:pt>
                <c:pt idx="12">
                  <c:v>0.98435472792490264</c:v>
                </c:pt>
                <c:pt idx="13">
                  <c:v>0.99083089138860003</c:v>
                </c:pt>
                <c:pt idx="14">
                  <c:v>0.99196787148594379</c:v>
                </c:pt>
                <c:pt idx="15">
                  <c:v>1</c:v>
                </c:pt>
              </c:numCache>
            </c:numRef>
          </c:val>
          <c:smooth val="0"/>
        </c:ser>
        <c:ser>
          <c:idx val="2"/>
          <c:order val="2"/>
          <c:tx>
            <c:strRef>
              <c:f>'(2)(xxii) MIL off no DTCs '!$H$8:$J$8</c:f>
              <c:strCache>
                <c:ptCount val="1"/>
                <c:pt idx="0">
                  <c:v>LDDV</c:v>
                </c:pt>
              </c:strCache>
            </c:strRef>
          </c:tx>
          <c:val>
            <c:numRef>
              <c:f>'(2)(xxii) MIL off no DTCs '!$J$10:$J$25</c:f>
              <c:numCache>
                <c:formatCode>0.0%</c:formatCode>
                <c:ptCount val="16"/>
                <c:pt idx="0">
                  <c:v>0.8528138528138528</c:v>
                </c:pt>
                <c:pt idx="1">
                  <c:v>0.83950617283950613</c:v>
                </c:pt>
                <c:pt idx="2">
                  <c:v>0.84523809523809523</c:v>
                </c:pt>
                <c:pt idx="3">
                  <c:v>0.83333333333333337</c:v>
                </c:pt>
                <c:pt idx="4">
                  <c:v>0.7857142857142857</c:v>
                </c:pt>
                <c:pt idx="5">
                  <c:v>0.82595870206489674</c:v>
                </c:pt>
                <c:pt idx="6">
                  <c:v>0.88156424581005588</c:v>
                </c:pt>
                <c:pt idx="7">
                  <c:v>0.90864197530864199</c:v>
                </c:pt>
                <c:pt idx="8">
                  <c:v>0.93693693693693691</c:v>
                </c:pt>
                <c:pt idx="9">
                  <c:v>0.93614303959131551</c:v>
                </c:pt>
                <c:pt idx="10">
                  <c:v>0.94485566247224273</c:v>
                </c:pt>
                <c:pt idx="11">
                  <c:v>0.93211488250652741</c:v>
                </c:pt>
                <c:pt idx="12">
                  <c:v>0.95853658536585362</c:v>
                </c:pt>
                <c:pt idx="13">
                  <c:v>0.96314102564102566</c:v>
                </c:pt>
                <c:pt idx="14">
                  <c:v>0.9642857142857143</c:v>
                </c:pt>
              </c:numCache>
            </c:numRef>
          </c:val>
          <c:smooth val="0"/>
        </c:ser>
        <c:ser>
          <c:idx val="3"/>
          <c:order val="3"/>
          <c:tx>
            <c:strRef>
              <c:f>'(2)(xxii) MIL off no DTCs '!$K$8:$M$8</c:f>
              <c:strCache>
                <c:ptCount val="1"/>
                <c:pt idx="0">
                  <c:v>MDDV</c:v>
                </c:pt>
              </c:strCache>
            </c:strRef>
          </c:tx>
          <c:val>
            <c:numRef>
              <c:f>'(2)(xxii) MIL off no DTCs '!$M$10:$M$25</c:f>
              <c:numCache>
                <c:formatCode>0.0%</c:formatCode>
                <c:ptCount val="16"/>
                <c:pt idx="2">
                  <c:v>0.83105522143247679</c:v>
                </c:pt>
                <c:pt idx="3">
                  <c:v>0.8317476214321482</c:v>
                </c:pt>
                <c:pt idx="4">
                  <c:v>0.84685863874345546</c:v>
                </c:pt>
                <c:pt idx="5">
                  <c:v>0.85151116951379768</c:v>
                </c:pt>
                <c:pt idx="6">
                  <c:v>0.82919646613378206</c:v>
                </c:pt>
                <c:pt idx="7">
                  <c:v>0.82831050228310499</c:v>
                </c:pt>
                <c:pt idx="8">
                  <c:v>0.86046511627906974</c:v>
                </c:pt>
                <c:pt idx="9">
                  <c:v>0.85482180293501053</c:v>
                </c:pt>
                <c:pt idx="10">
                  <c:v>0.89048239895697523</c:v>
                </c:pt>
                <c:pt idx="11">
                  <c:v>0.91741826381059755</c:v>
                </c:pt>
                <c:pt idx="12">
                  <c:v>0.9351410773176988</c:v>
                </c:pt>
                <c:pt idx="13">
                  <c:v>0.95189163942083144</c:v>
                </c:pt>
                <c:pt idx="14">
                  <c:v>0.97979797979797978</c:v>
                </c:pt>
                <c:pt idx="15">
                  <c:v>1</c:v>
                </c:pt>
              </c:numCache>
            </c:numRef>
          </c:val>
          <c:smooth val="0"/>
        </c:ser>
        <c:dLbls>
          <c:showLegendKey val="0"/>
          <c:showVal val="0"/>
          <c:showCatName val="0"/>
          <c:showSerName val="0"/>
          <c:showPercent val="0"/>
          <c:showBubbleSize val="0"/>
        </c:dLbls>
        <c:marker val="1"/>
        <c:smooth val="0"/>
        <c:axId val="221308416"/>
        <c:axId val="221310336"/>
      </c:lineChart>
      <c:catAx>
        <c:axId val="22130841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543714802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1310336"/>
        <c:crosses val="autoZero"/>
        <c:auto val="1"/>
        <c:lblAlgn val="ctr"/>
        <c:lblOffset val="100"/>
        <c:tickLblSkip val="1"/>
        <c:tickMarkSkip val="1"/>
        <c:noMultiLvlLbl val="0"/>
      </c:catAx>
      <c:valAx>
        <c:axId val="221310336"/>
        <c:scaling>
          <c:orientation val="minMax"/>
          <c:max val="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93056086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21308416"/>
        <c:crosses val="autoZero"/>
        <c:crossBetween val="between"/>
      </c:valAx>
      <c:spPr>
        <a:noFill/>
        <a:ln w="12700">
          <a:solidFill>
            <a:srgbClr val="808080"/>
          </a:solidFill>
          <a:prstDash val="solid"/>
        </a:ln>
      </c:spPr>
    </c:plotArea>
    <c:legend>
      <c:legendPos val="r"/>
      <c:layout>
        <c:manualLayout>
          <c:xMode val="edge"/>
          <c:yMode val="edge"/>
          <c:x val="0.50662196021308858"/>
          <c:y val="0.48033875487432265"/>
          <c:w val="0.1617221145786096"/>
          <c:h val="0.103623457519539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 OBD'!$D$10:$D$25</c:f>
              <c:numCache>
                <c:formatCode>0.0%</c:formatCode>
                <c:ptCount val="16"/>
                <c:pt idx="0">
                  <c:v>0.14178239180261562</c:v>
                </c:pt>
                <c:pt idx="1">
                  <c:v>0.11874176236512352</c:v>
                </c:pt>
                <c:pt idx="2">
                  <c:v>9.295028127337171E-2</c:v>
                </c:pt>
                <c:pt idx="3">
                  <c:v>8.0603813614405828E-2</c:v>
                </c:pt>
                <c:pt idx="4">
                  <c:v>6.7640237853003812E-2</c:v>
                </c:pt>
                <c:pt idx="5">
                  <c:v>5.3677328524729277E-2</c:v>
                </c:pt>
                <c:pt idx="6">
                  <c:v>4.6414969653757195E-2</c:v>
                </c:pt>
                <c:pt idx="7">
                  <c:v>4.1020331028835101E-2</c:v>
                </c:pt>
                <c:pt idx="8">
                  <c:v>3.2589780098085747E-2</c:v>
                </c:pt>
                <c:pt idx="9">
                  <c:v>2.5815194990618951E-2</c:v>
                </c:pt>
                <c:pt idx="10">
                  <c:v>2.1081243106544089E-2</c:v>
                </c:pt>
                <c:pt idx="11">
                  <c:v>2.1914987498161495E-2</c:v>
                </c:pt>
                <c:pt idx="12">
                  <c:v>1.4121155252114144E-2</c:v>
                </c:pt>
                <c:pt idx="13">
                  <c:v>1.2062040608975885E-2</c:v>
                </c:pt>
                <c:pt idx="14">
                  <c:v>2.6060821027871637E-2</c:v>
                </c:pt>
                <c:pt idx="15">
                  <c:v>0.13270142180094788</c:v>
                </c:pt>
              </c:numCache>
            </c:numRef>
          </c:yVal>
          <c:smooth val="0"/>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 OBD'!$G$10:$G$25</c:f>
              <c:numCache>
                <c:formatCode>0.0%</c:formatCode>
                <c:ptCount val="16"/>
                <c:pt idx="3">
                  <c:v>0.14201427003293085</c:v>
                </c:pt>
                <c:pt idx="4">
                  <c:v>0.15605029890744176</c:v>
                </c:pt>
                <c:pt idx="5">
                  <c:v>0.14671654197838738</c:v>
                </c:pt>
                <c:pt idx="6">
                  <c:v>0.12083283186905765</c:v>
                </c:pt>
                <c:pt idx="7">
                  <c:v>9.2567259461924303E-2</c:v>
                </c:pt>
                <c:pt idx="8">
                  <c:v>8.5184281181352212E-2</c:v>
                </c:pt>
                <c:pt idx="9">
                  <c:v>6.6516577977896035E-2</c:v>
                </c:pt>
                <c:pt idx="10">
                  <c:v>5.1215277777777776E-2</c:v>
                </c:pt>
                <c:pt idx="11">
                  <c:v>3.1354388095961132E-2</c:v>
                </c:pt>
                <c:pt idx="12">
                  <c:v>2.0012410797393732E-2</c:v>
                </c:pt>
                <c:pt idx="13">
                  <c:v>1.6169154228855721E-2</c:v>
                </c:pt>
                <c:pt idx="14">
                  <c:v>4.85207100591716E-2</c:v>
                </c:pt>
                <c:pt idx="15">
                  <c:v>0.36363636363636365</c:v>
                </c:pt>
              </c:numCache>
            </c:numRef>
          </c:yVal>
          <c:smooth val="0"/>
        </c:ser>
        <c:ser>
          <c:idx val="2"/>
          <c:order val="2"/>
          <c:tx>
            <c:strRef>
              <c:f>'(2)(i) OBD'!$H$8:$J$8</c:f>
              <c:strCache>
                <c:ptCount val="1"/>
                <c:pt idx="0">
                  <c:v>LDDV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 OBD'!$J$10:$J$25</c:f>
              <c:numCache>
                <c:formatCode>0.0%</c:formatCode>
                <c:ptCount val="16"/>
                <c:pt idx="0">
                  <c:v>9.9547511312217188E-2</c:v>
                </c:pt>
                <c:pt idx="1">
                  <c:v>9.012875536480687E-2</c:v>
                </c:pt>
                <c:pt idx="2">
                  <c:v>7.3170731707317069E-2</c:v>
                </c:pt>
                <c:pt idx="3">
                  <c:v>0.10112359550561797</c:v>
                </c:pt>
                <c:pt idx="4">
                  <c:v>0.21656050955414013</c:v>
                </c:pt>
                <c:pt idx="5">
                  <c:v>0.24573378839590443</c:v>
                </c:pt>
                <c:pt idx="6">
                  <c:v>0.21928665785997359</c:v>
                </c:pt>
                <c:pt idx="7">
                  <c:v>0.1811320754716981</c:v>
                </c:pt>
                <c:pt idx="8">
                  <c:v>0.13195020746887967</c:v>
                </c:pt>
                <c:pt idx="9">
                  <c:v>0.11708860759493671</c:v>
                </c:pt>
                <c:pt idx="10">
                  <c:v>7.3199527744982285E-2</c:v>
                </c:pt>
                <c:pt idx="11">
                  <c:v>9.9905749293119697E-2</c:v>
                </c:pt>
                <c:pt idx="12">
                  <c:v>7.5933075933075939E-2</c:v>
                </c:pt>
                <c:pt idx="13">
                  <c:v>5.5369127516778527E-2</c:v>
                </c:pt>
                <c:pt idx="14">
                  <c:v>7.6923076923076927E-2</c:v>
                </c:pt>
              </c:numCache>
            </c:numRef>
          </c:yVal>
          <c:smooth val="0"/>
        </c:ser>
        <c:dLbls>
          <c:showLegendKey val="0"/>
          <c:showVal val="0"/>
          <c:showCatName val="0"/>
          <c:showSerName val="0"/>
          <c:showPercent val="0"/>
          <c:showBubbleSize val="0"/>
        </c:dLbls>
        <c:axId val="141481088"/>
        <c:axId val="141483392"/>
      </c:scatterChart>
      <c:valAx>
        <c:axId val="141481088"/>
        <c:scaling>
          <c:orientation val="minMax"/>
          <c:max val="2016"/>
          <c:min val="2001"/>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41483392"/>
        <c:crosses val="autoZero"/>
        <c:crossBetween val="midCat"/>
        <c:majorUnit val="1"/>
      </c:valAx>
      <c:valAx>
        <c:axId val="141483392"/>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41481088"/>
        <c:crosses val="autoZero"/>
        <c:crossBetween val="midCat"/>
        <c:majorUnit val="0.1"/>
      </c:valAx>
    </c:plotArea>
    <c:legend>
      <c:legendPos val="r"/>
      <c:layout>
        <c:manualLayout>
          <c:xMode val="edge"/>
          <c:yMode val="edge"/>
          <c:x val="0.71360144338393761"/>
          <c:y val="0.22031294681515193"/>
          <c:w val="0.14814836264278874"/>
          <c:h val="0.1822784300300070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0"/>
          <c:order val="0"/>
          <c:tx>
            <c:strRef>
              <c:f>'(2)(xxiii) Not Ready Failures'!$B$9:$D$9</c:f>
              <c:strCache>
                <c:ptCount val="1"/>
                <c:pt idx="0">
                  <c:v>LDGV</c:v>
                </c:pt>
              </c:strCache>
            </c:strRef>
          </c:tx>
          <c:cat>
            <c:numRef>
              <c:f>'(2)(xxiii) Not Ready Failures'!$A$11:$A$26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Failures'!$D$11:$D$26</c:f>
              <c:numCache>
                <c:formatCode>0.0%</c:formatCode>
                <c:ptCount val="16"/>
                <c:pt idx="0">
                  <c:v>9.7161925306727792E-2</c:v>
                </c:pt>
                <c:pt idx="1">
                  <c:v>8.1427247100667843E-2</c:v>
                </c:pt>
                <c:pt idx="2">
                  <c:v>6.3814912366273208E-2</c:v>
                </c:pt>
                <c:pt idx="3">
                  <c:v>5.6159034064614088E-2</c:v>
                </c:pt>
                <c:pt idx="4">
                  <c:v>4.8512154895133622E-2</c:v>
                </c:pt>
                <c:pt idx="5">
                  <c:v>3.8754905836861038E-2</c:v>
                </c:pt>
                <c:pt idx="6">
                  <c:v>3.3198267916456532E-2</c:v>
                </c:pt>
                <c:pt idx="7">
                  <c:v>3.0394179435896628E-2</c:v>
                </c:pt>
                <c:pt idx="8">
                  <c:v>2.452846771783649E-2</c:v>
                </c:pt>
                <c:pt idx="9">
                  <c:v>1.9748014152358783E-2</c:v>
                </c:pt>
                <c:pt idx="10">
                  <c:v>1.7175800222918723E-2</c:v>
                </c:pt>
                <c:pt idx="11">
                  <c:v>1.9475182336502774E-2</c:v>
                </c:pt>
                <c:pt idx="12">
                  <c:v>1.2330825336334486E-2</c:v>
                </c:pt>
                <c:pt idx="13">
                  <c:v>1.0979346255814322E-2</c:v>
                </c:pt>
                <c:pt idx="14">
                  <c:v>2.4772714544402337E-2</c:v>
                </c:pt>
                <c:pt idx="15">
                  <c:v>0.12796208530805686</c:v>
                </c:pt>
              </c:numCache>
            </c:numRef>
          </c:val>
          <c:smooth val="0"/>
        </c:ser>
        <c:ser>
          <c:idx val="1"/>
          <c:order val="1"/>
          <c:tx>
            <c:strRef>
              <c:f>'(2)(xxiii) Not Ready Failures'!$E$9:$G$9</c:f>
              <c:strCache>
                <c:ptCount val="1"/>
                <c:pt idx="0">
                  <c:v>MDGV</c:v>
                </c:pt>
              </c:strCache>
            </c:strRef>
          </c:tx>
          <c:val>
            <c:numRef>
              <c:f>'(2)(xxiii) Not Ready Failures'!$G$11:$G$26</c:f>
              <c:numCache>
                <c:formatCode>0.0%</c:formatCode>
                <c:ptCount val="16"/>
                <c:pt idx="3">
                  <c:v>9.8792535675082324E-2</c:v>
                </c:pt>
                <c:pt idx="4">
                  <c:v>0.11853226138940424</c:v>
                </c:pt>
                <c:pt idx="5">
                  <c:v>0.11305070656691604</c:v>
                </c:pt>
                <c:pt idx="6">
                  <c:v>9.8808520880972445E-2</c:v>
                </c:pt>
                <c:pt idx="7">
                  <c:v>7.523939808481532E-2</c:v>
                </c:pt>
                <c:pt idx="8">
                  <c:v>6.956309494752258E-2</c:v>
                </c:pt>
                <c:pt idx="9">
                  <c:v>5.4952926729431029E-2</c:v>
                </c:pt>
                <c:pt idx="10">
                  <c:v>4.193376068376068E-2</c:v>
                </c:pt>
                <c:pt idx="11">
                  <c:v>2.4369875493470999E-2</c:v>
                </c:pt>
                <c:pt idx="12">
                  <c:v>1.5125659323611542E-2</c:v>
                </c:pt>
                <c:pt idx="13">
                  <c:v>1.3107539226942211E-2</c:v>
                </c:pt>
                <c:pt idx="14">
                  <c:v>4.6745562130177512E-2</c:v>
                </c:pt>
                <c:pt idx="15">
                  <c:v>0.36363636363636365</c:v>
                </c:pt>
              </c:numCache>
            </c:numRef>
          </c:val>
          <c:smooth val="0"/>
        </c:ser>
        <c:ser>
          <c:idx val="2"/>
          <c:order val="2"/>
          <c:tx>
            <c:strRef>
              <c:f>'(2)(xxiii) Not Ready Failures'!$H$9:$J$9</c:f>
              <c:strCache>
                <c:ptCount val="1"/>
                <c:pt idx="0">
                  <c:v>LDDV</c:v>
                </c:pt>
              </c:strCache>
            </c:strRef>
          </c:tx>
          <c:val>
            <c:numRef>
              <c:f>'(2)(xxiii) Not Ready Failures'!$J$11:$J$26</c:f>
              <c:numCache>
                <c:formatCode>0.0%</c:formatCode>
                <c:ptCount val="16"/>
                <c:pt idx="0">
                  <c:v>3.1674208144796379E-2</c:v>
                </c:pt>
                <c:pt idx="1">
                  <c:v>8.5836909871244635E-3</c:v>
                </c:pt>
                <c:pt idx="2">
                  <c:v>2.4390243902439025E-2</c:v>
                </c:pt>
                <c:pt idx="3">
                  <c:v>2.247191011235955E-2</c:v>
                </c:pt>
                <c:pt idx="4">
                  <c:v>0.15923566878980891</c:v>
                </c:pt>
                <c:pt idx="5">
                  <c:v>0.20477815699658702</c:v>
                </c:pt>
                <c:pt idx="6">
                  <c:v>0.18229854689564068</c:v>
                </c:pt>
                <c:pt idx="7">
                  <c:v>0.1490566037735849</c:v>
                </c:pt>
                <c:pt idx="8">
                  <c:v>0.11037344398340249</c:v>
                </c:pt>
                <c:pt idx="9">
                  <c:v>9.8452883263009841E-2</c:v>
                </c:pt>
                <c:pt idx="10">
                  <c:v>6.0999606454151908E-2</c:v>
                </c:pt>
                <c:pt idx="11">
                  <c:v>8.4825636192271445E-2</c:v>
                </c:pt>
                <c:pt idx="12">
                  <c:v>6.1776061776061778E-2</c:v>
                </c:pt>
                <c:pt idx="13">
                  <c:v>4.6979865771812082E-2</c:v>
                </c:pt>
                <c:pt idx="14">
                  <c:v>7.6923076923076927E-2</c:v>
                </c:pt>
              </c:numCache>
            </c:numRef>
          </c:val>
          <c:smooth val="0"/>
        </c:ser>
        <c:ser>
          <c:idx val="3"/>
          <c:order val="3"/>
          <c:tx>
            <c:strRef>
              <c:f>'(2)(xxiii) Not Ready Failures'!$K$9:$M$9</c:f>
              <c:strCache>
                <c:ptCount val="1"/>
                <c:pt idx="0">
                  <c:v>MDDV</c:v>
                </c:pt>
              </c:strCache>
            </c:strRef>
          </c:tx>
          <c:val>
            <c:numRef>
              <c:f>'(2)(xxiii) Not Ready Failures'!$M$11:$M$26</c:f>
              <c:numCache>
                <c:formatCode>0.0%</c:formatCode>
                <c:ptCount val="16"/>
                <c:pt idx="2">
                  <c:v>2.8874484384207425E-2</c:v>
                </c:pt>
                <c:pt idx="3">
                  <c:v>9.9290780141843976E-2</c:v>
                </c:pt>
                <c:pt idx="4">
                  <c:v>4.4817927170868348E-2</c:v>
                </c:pt>
                <c:pt idx="5">
                  <c:v>0.11287988422575977</c:v>
                </c:pt>
                <c:pt idx="6">
                  <c:v>0.18345864661654135</c:v>
                </c:pt>
                <c:pt idx="7">
                  <c:v>0.16790648246546228</c:v>
                </c:pt>
                <c:pt idx="8">
                  <c:v>0.17421383647798741</c:v>
                </c:pt>
                <c:pt idx="9">
                  <c:v>0.15956808638272346</c:v>
                </c:pt>
                <c:pt idx="10">
                  <c:v>0.11252531096326295</c:v>
                </c:pt>
                <c:pt idx="11">
                  <c:v>8.3079732197200246E-2</c:v>
                </c:pt>
                <c:pt idx="12">
                  <c:v>5.7758952637658838E-2</c:v>
                </c:pt>
                <c:pt idx="13">
                  <c:v>6.6699604743083007E-2</c:v>
                </c:pt>
                <c:pt idx="14">
                  <c:v>9.7883597883597878E-2</c:v>
                </c:pt>
                <c:pt idx="15">
                  <c:v>0.5</c:v>
                </c:pt>
              </c:numCache>
            </c:numRef>
          </c:val>
          <c:smooth val="0"/>
        </c:ser>
        <c:dLbls>
          <c:showLegendKey val="0"/>
          <c:showVal val="0"/>
          <c:showCatName val="0"/>
          <c:showSerName val="0"/>
          <c:showPercent val="0"/>
          <c:showBubbleSize val="0"/>
        </c:dLbls>
        <c:marker val="1"/>
        <c:smooth val="0"/>
        <c:axId val="231361536"/>
        <c:axId val="231363712"/>
      </c:lineChart>
      <c:catAx>
        <c:axId val="23136153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31363712"/>
        <c:crosses val="autoZero"/>
        <c:auto val="1"/>
        <c:lblAlgn val="ctr"/>
        <c:lblOffset val="100"/>
        <c:tickLblSkip val="1"/>
        <c:tickMarkSkip val="1"/>
        <c:noMultiLvlLbl val="0"/>
      </c:catAx>
      <c:valAx>
        <c:axId val="23136371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31361536"/>
        <c:crosses val="autoZero"/>
        <c:crossBetween val="between"/>
      </c:valAx>
      <c:spPr>
        <a:noFill/>
        <a:ln w="25400">
          <a:noFill/>
        </a:ln>
      </c:spPr>
    </c:plotArea>
    <c:legend>
      <c:legendPos val="r"/>
      <c:layout>
        <c:manualLayout>
          <c:xMode val="edge"/>
          <c:yMode val="edge"/>
          <c:x val="0.76261173512971558"/>
          <c:y val="6.1436996051169278E-2"/>
          <c:w val="0.19700781960433522"/>
          <c:h val="8.9137830744129939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4"/>
          <c:order val="4"/>
          <c:tx>
            <c:strRef>
              <c:f>'(2)(xxiii) Not Ready Failures'!$B$9:$D$9</c:f>
              <c:strCache>
                <c:ptCount val="1"/>
                <c:pt idx="0">
                  <c:v>LDGV</c:v>
                </c:pt>
              </c:strCache>
            </c:strRef>
          </c:tx>
          <c:cat>
            <c:numRef>
              <c:f>'(2)(xxiii) Not Ready Failures'!$A$11:$A$26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Failures'!$B$11:$B$26</c:f>
              <c:numCache>
                <c:formatCode>#,##0</c:formatCode>
                <c:ptCount val="16"/>
                <c:pt idx="0">
                  <c:v>14413</c:v>
                </c:pt>
                <c:pt idx="1">
                  <c:v>12912</c:v>
                </c:pt>
                <c:pt idx="2">
                  <c:v>11775</c:v>
                </c:pt>
                <c:pt idx="3">
                  <c:v>10800</c:v>
                </c:pt>
                <c:pt idx="4">
                  <c:v>7677</c:v>
                </c:pt>
                <c:pt idx="5">
                  <c:v>8038</c:v>
                </c:pt>
                <c:pt idx="6">
                  <c:v>7636</c:v>
                </c:pt>
                <c:pt idx="7">
                  <c:v>7720</c:v>
                </c:pt>
                <c:pt idx="8">
                  <c:v>6977</c:v>
                </c:pt>
                <c:pt idx="9">
                  <c:v>5989</c:v>
                </c:pt>
                <c:pt idx="10">
                  <c:v>5902</c:v>
                </c:pt>
                <c:pt idx="11">
                  <c:v>6753</c:v>
                </c:pt>
                <c:pt idx="12">
                  <c:v>4284</c:v>
                </c:pt>
                <c:pt idx="13">
                  <c:v>3458</c:v>
                </c:pt>
                <c:pt idx="14">
                  <c:v>1327</c:v>
                </c:pt>
                <c:pt idx="15">
                  <c:v>54</c:v>
                </c:pt>
              </c:numCache>
            </c:numRef>
          </c:val>
          <c:smooth val="0"/>
        </c:ser>
        <c:ser>
          <c:idx val="5"/>
          <c:order val="5"/>
          <c:tx>
            <c:strRef>
              <c:f>'(2)(xxiii) Not Ready Failures'!$E$9:$G$9</c:f>
              <c:strCache>
                <c:ptCount val="1"/>
                <c:pt idx="0">
                  <c:v>MDGV</c:v>
                </c:pt>
              </c:strCache>
            </c:strRef>
          </c:tx>
          <c:val>
            <c:numRef>
              <c:f>'(2)(xxiii) Not Ready Failures'!$E$11:$E$26</c:f>
              <c:numCache>
                <c:formatCode>#,##0</c:formatCode>
                <c:ptCount val="16"/>
                <c:pt idx="3">
                  <c:v>720</c:v>
                </c:pt>
                <c:pt idx="4">
                  <c:v>575</c:v>
                </c:pt>
                <c:pt idx="5">
                  <c:v>544</c:v>
                </c:pt>
                <c:pt idx="6">
                  <c:v>821</c:v>
                </c:pt>
                <c:pt idx="7">
                  <c:v>660</c:v>
                </c:pt>
                <c:pt idx="8">
                  <c:v>570</c:v>
                </c:pt>
                <c:pt idx="9">
                  <c:v>537</c:v>
                </c:pt>
                <c:pt idx="10">
                  <c:v>628</c:v>
                </c:pt>
                <c:pt idx="11">
                  <c:v>321</c:v>
                </c:pt>
                <c:pt idx="12">
                  <c:v>195</c:v>
                </c:pt>
                <c:pt idx="13">
                  <c:v>137</c:v>
                </c:pt>
                <c:pt idx="14">
                  <c:v>79</c:v>
                </c:pt>
                <c:pt idx="15">
                  <c:v>4</c:v>
                </c:pt>
              </c:numCache>
            </c:numRef>
          </c:val>
          <c:smooth val="0"/>
        </c:ser>
        <c:ser>
          <c:idx val="6"/>
          <c:order val="6"/>
          <c:tx>
            <c:strRef>
              <c:f>'(2)(xxiii) Not Ready Failures'!$H$9:$J$9</c:f>
              <c:strCache>
                <c:ptCount val="1"/>
                <c:pt idx="0">
                  <c:v>LDDV</c:v>
                </c:pt>
              </c:strCache>
            </c:strRef>
          </c:tx>
          <c:val>
            <c:numRef>
              <c:f>'(2)(xxiii) Not Ready Failures'!$H$11:$H$26</c:f>
              <c:numCache>
                <c:formatCode>#,##0</c:formatCode>
                <c:ptCount val="16"/>
                <c:pt idx="0">
                  <c:v>7</c:v>
                </c:pt>
                <c:pt idx="1">
                  <c:v>2</c:v>
                </c:pt>
                <c:pt idx="2">
                  <c:v>2</c:v>
                </c:pt>
                <c:pt idx="3">
                  <c:v>2</c:v>
                </c:pt>
                <c:pt idx="4">
                  <c:v>25</c:v>
                </c:pt>
                <c:pt idx="5">
                  <c:v>60</c:v>
                </c:pt>
                <c:pt idx="6">
                  <c:v>138</c:v>
                </c:pt>
                <c:pt idx="7">
                  <c:v>158</c:v>
                </c:pt>
                <c:pt idx="8">
                  <c:v>133</c:v>
                </c:pt>
                <c:pt idx="9">
                  <c:v>280</c:v>
                </c:pt>
                <c:pt idx="10">
                  <c:v>155</c:v>
                </c:pt>
                <c:pt idx="11">
                  <c:v>90</c:v>
                </c:pt>
                <c:pt idx="12">
                  <c:v>48</c:v>
                </c:pt>
                <c:pt idx="13">
                  <c:v>28</c:v>
                </c:pt>
                <c:pt idx="14">
                  <c:v>2</c:v>
                </c:pt>
              </c:numCache>
            </c:numRef>
          </c:val>
          <c:smooth val="0"/>
        </c:ser>
        <c:ser>
          <c:idx val="7"/>
          <c:order val="7"/>
          <c:tx>
            <c:strRef>
              <c:f>'(2)(xxiii) Not Ready Failures'!$K$9:$M$9</c:f>
              <c:strCache>
                <c:ptCount val="1"/>
                <c:pt idx="0">
                  <c:v>MDDV</c:v>
                </c:pt>
              </c:strCache>
            </c:strRef>
          </c:tx>
          <c:val>
            <c:numRef>
              <c:f>'(2)(xxiii) Not Ready Failures'!$K$11:$K$26</c:f>
              <c:numCache>
                <c:formatCode>#,##0</c:formatCode>
                <c:ptCount val="16"/>
                <c:pt idx="2">
                  <c:v>49</c:v>
                </c:pt>
                <c:pt idx="3">
                  <c:v>182</c:v>
                </c:pt>
                <c:pt idx="4">
                  <c:v>32</c:v>
                </c:pt>
                <c:pt idx="5">
                  <c:v>78</c:v>
                </c:pt>
                <c:pt idx="6">
                  <c:v>366</c:v>
                </c:pt>
                <c:pt idx="7">
                  <c:v>316</c:v>
                </c:pt>
                <c:pt idx="8">
                  <c:v>277</c:v>
                </c:pt>
                <c:pt idx="9">
                  <c:v>266</c:v>
                </c:pt>
                <c:pt idx="10">
                  <c:v>389</c:v>
                </c:pt>
                <c:pt idx="11">
                  <c:v>273</c:v>
                </c:pt>
                <c:pt idx="12">
                  <c:v>150</c:v>
                </c:pt>
                <c:pt idx="13">
                  <c:v>135</c:v>
                </c:pt>
                <c:pt idx="14">
                  <c:v>37</c:v>
                </c:pt>
                <c:pt idx="15">
                  <c:v>2</c:v>
                </c:pt>
              </c:numCache>
            </c:numRef>
          </c:val>
          <c:smooth val="0"/>
        </c:ser>
        <c:ser>
          <c:idx val="0"/>
          <c:order val="0"/>
          <c:tx>
            <c:strRef>
              <c:f>'(2)(xxiii) Not Ready Failures'!$B$9:$D$9</c:f>
              <c:strCache>
                <c:ptCount val="1"/>
                <c:pt idx="0">
                  <c:v>LDGV</c:v>
                </c:pt>
              </c:strCache>
            </c:strRef>
          </c:tx>
          <c:cat>
            <c:numRef>
              <c:f>'(2)(xxiii) Not Ready Failures'!$A$11:$A$26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Failures'!$D$11:$D$26</c:f>
              <c:numCache>
                <c:formatCode>0.0%</c:formatCode>
                <c:ptCount val="16"/>
                <c:pt idx="0">
                  <c:v>9.7161925306727792E-2</c:v>
                </c:pt>
                <c:pt idx="1">
                  <c:v>8.1427247100667843E-2</c:v>
                </c:pt>
                <c:pt idx="2">
                  <c:v>6.3814912366273208E-2</c:v>
                </c:pt>
                <c:pt idx="3">
                  <c:v>5.6159034064614088E-2</c:v>
                </c:pt>
                <c:pt idx="4">
                  <c:v>4.8512154895133622E-2</c:v>
                </c:pt>
                <c:pt idx="5">
                  <c:v>3.8754905836861038E-2</c:v>
                </c:pt>
                <c:pt idx="6">
                  <c:v>3.3198267916456532E-2</c:v>
                </c:pt>
                <c:pt idx="7">
                  <c:v>3.0394179435896628E-2</c:v>
                </c:pt>
                <c:pt idx="8">
                  <c:v>2.452846771783649E-2</c:v>
                </c:pt>
                <c:pt idx="9">
                  <c:v>1.9748014152358783E-2</c:v>
                </c:pt>
                <c:pt idx="10">
                  <c:v>1.7175800222918723E-2</c:v>
                </c:pt>
                <c:pt idx="11">
                  <c:v>1.9475182336502774E-2</c:v>
                </c:pt>
                <c:pt idx="12">
                  <c:v>1.2330825336334486E-2</c:v>
                </c:pt>
                <c:pt idx="13">
                  <c:v>1.0979346255814322E-2</c:v>
                </c:pt>
                <c:pt idx="14">
                  <c:v>2.4772714544402337E-2</c:v>
                </c:pt>
                <c:pt idx="15">
                  <c:v>0.12796208530805686</c:v>
                </c:pt>
              </c:numCache>
            </c:numRef>
          </c:val>
          <c:smooth val="0"/>
        </c:ser>
        <c:ser>
          <c:idx val="1"/>
          <c:order val="1"/>
          <c:tx>
            <c:strRef>
              <c:f>'(2)(xxiii) Not Ready Failures'!$E$9:$G$9</c:f>
              <c:strCache>
                <c:ptCount val="1"/>
                <c:pt idx="0">
                  <c:v>MDGV</c:v>
                </c:pt>
              </c:strCache>
            </c:strRef>
          </c:tx>
          <c:val>
            <c:numRef>
              <c:f>'(2)(xxiii) Not Ready Failures'!$G$11:$G$26</c:f>
              <c:numCache>
                <c:formatCode>0.0%</c:formatCode>
                <c:ptCount val="16"/>
                <c:pt idx="3">
                  <c:v>9.8792535675082324E-2</c:v>
                </c:pt>
                <c:pt idx="4">
                  <c:v>0.11853226138940424</c:v>
                </c:pt>
                <c:pt idx="5">
                  <c:v>0.11305070656691604</c:v>
                </c:pt>
                <c:pt idx="6">
                  <c:v>9.8808520880972445E-2</c:v>
                </c:pt>
                <c:pt idx="7">
                  <c:v>7.523939808481532E-2</c:v>
                </c:pt>
                <c:pt idx="8">
                  <c:v>6.956309494752258E-2</c:v>
                </c:pt>
                <c:pt idx="9">
                  <c:v>5.4952926729431029E-2</c:v>
                </c:pt>
                <c:pt idx="10">
                  <c:v>4.193376068376068E-2</c:v>
                </c:pt>
                <c:pt idx="11">
                  <c:v>2.4369875493470999E-2</c:v>
                </c:pt>
                <c:pt idx="12">
                  <c:v>1.5125659323611542E-2</c:v>
                </c:pt>
                <c:pt idx="13">
                  <c:v>1.3107539226942211E-2</c:v>
                </c:pt>
                <c:pt idx="14">
                  <c:v>4.6745562130177512E-2</c:v>
                </c:pt>
                <c:pt idx="15">
                  <c:v>0.36363636363636365</c:v>
                </c:pt>
              </c:numCache>
            </c:numRef>
          </c:val>
          <c:smooth val="0"/>
        </c:ser>
        <c:ser>
          <c:idx val="2"/>
          <c:order val="2"/>
          <c:tx>
            <c:strRef>
              <c:f>'(2)(xxiii) Not Ready Failures'!$H$9:$J$9</c:f>
              <c:strCache>
                <c:ptCount val="1"/>
                <c:pt idx="0">
                  <c:v>LDDV</c:v>
                </c:pt>
              </c:strCache>
            </c:strRef>
          </c:tx>
          <c:val>
            <c:numRef>
              <c:f>'(2)(xxiii) Not Ready Failures'!$J$11:$J$26</c:f>
              <c:numCache>
                <c:formatCode>0.0%</c:formatCode>
                <c:ptCount val="16"/>
                <c:pt idx="0">
                  <c:v>3.1674208144796379E-2</c:v>
                </c:pt>
                <c:pt idx="1">
                  <c:v>8.5836909871244635E-3</c:v>
                </c:pt>
                <c:pt idx="2">
                  <c:v>2.4390243902439025E-2</c:v>
                </c:pt>
                <c:pt idx="3">
                  <c:v>2.247191011235955E-2</c:v>
                </c:pt>
                <c:pt idx="4">
                  <c:v>0.15923566878980891</c:v>
                </c:pt>
                <c:pt idx="5">
                  <c:v>0.20477815699658702</c:v>
                </c:pt>
                <c:pt idx="6">
                  <c:v>0.18229854689564068</c:v>
                </c:pt>
                <c:pt idx="7">
                  <c:v>0.1490566037735849</c:v>
                </c:pt>
                <c:pt idx="8">
                  <c:v>0.11037344398340249</c:v>
                </c:pt>
                <c:pt idx="9">
                  <c:v>9.8452883263009841E-2</c:v>
                </c:pt>
                <c:pt idx="10">
                  <c:v>6.0999606454151908E-2</c:v>
                </c:pt>
                <c:pt idx="11">
                  <c:v>8.4825636192271445E-2</c:v>
                </c:pt>
                <c:pt idx="12">
                  <c:v>6.1776061776061778E-2</c:v>
                </c:pt>
                <c:pt idx="13">
                  <c:v>4.6979865771812082E-2</c:v>
                </c:pt>
                <c:pt idx="14">
                  <c:v>7.6923076923076927E-2</c:v>
                </c:pt>
              </c:numCache>
            </c:numRef>
          </c:val>
          <c:smooth val="0"/>
        </c:ser>
        <c:ser>
          <c:idx val="3"/>
          <c:order val="3"/>
          <c:tx>
            <c:strRef>
              <c:f>'(2)(xxiii) Not Ready Failures'!$K$9:$M$9</c:f>
              <c:strCache>
                <c:ptCount val="1"/>
                <c:pt idx="0">
                  <c:v>MDDV</c:v>
                </c:pt>
              </c:strCache>
            </c:strRef>
          </c:tx>
          <c:val>
            <c:numRef>
              <c:f>'(2)(xxiii) Not Ready Failures'!$M$11:$M$26</c:f>
              <c:numCache>
                <c:formatCode>0.0%</c:formatCode>
                <c:ptCount val="16"/>
                <c:pt idx="2">
                  <c:v>2.8874484384207425E-2</c:v>
                </c:pt>
                <c:pt idx="3">
                  <c:v>9.9290780141843976E-2</c:v>
                </c:pt>
                <c:pt idx="4">
                  <c:v>4.4817927170868348E-2</c:v>
                </c:pt>
                <c:pt idx="5">
                  <c:v>0.11287988422575977</c:v>
                </c:pt>
                <c:pt idx="6">
                  <c:v>0.18345864661654135</c:v>
                </c:pt>
                <c:pt idx="7">
                  <c:v>0.16790648246546228</c:v>
                </c:pt>
                <c:pt idx="8">
                  <c:v>0.17421383647798741</c:v>
                </c:pt>
                <c:pt idx="9">
                  <c:v>0.15956808638272346</c:v>
                </c:pt>
                <c:pt idx="10">
                  <c:v>0.11252531096326295</c:v>
                </c:pt>
                <c:pt idx="11">
                  <c:v>8.3079732197200246E-2</c:v>
                </c:pt>
                <c:pt idx="12">
                  <c:v>5.7758952637658838E-2</c:v>
                </c:pt>
                <c:pt idx="13">
                  <c:v>6.6699604743083007E-2</c:v>
                </c:pt>
                <c:pt idx="14">
                  <c:v>9.7883597883597878E-2</c:v>
                </c:pt>
                <c:pt idx="15">
                  <c:v>0.5</c:v>
                </c:pt>
              </c:numCache>
            </c:numRef>
          </c:val>
          <c:smooth val="0"/>
        </c:ser>
        <c:dLbls>
          <c:showLegendKey val="0"/>
          <c:showVal val="0"/>
          <c:showCatName val="0"/>
          <c:showSerName val="0"/>
          <c:showPercent val="0"/>
          <c:showBubbleSize val="0"/>
        </c:dLbls>
        <c:marker val="1"/>
        <c:smooth val="0"/>
        <c:axId val="231422976"/>
        <c:axId val="231433344"/>
      </c:lineChart>
      <c:catAx>
        <c:axId val="23142297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31433344"/>
        <c:crosses val="autoZero"/>
        <c:auto val="1"/>
        <c:lblAlgn val="ctr"/>
        <c:lblOffset val="100"/>
        <c:tickLblSkip val="1"/>
        <c:tickMarkSkip val="1"/>
        <c:noMultiLvlLbl val="0"/>
      </c:catAx>
      <c:valAx>
        <c:axId val="23143334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31422976"/>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76261173512971558"/>
          <c:y val="6.1436996051169278E-2"/>
          <c:w val="0.19700781960433522"/>
          <c:h val="8.4682623458511658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087"/>
          <c:y val="2.8619422572178491E-2"/>
        </c:manualLayout>
      </c:layout>
      <c:overlay val="0"/>
      <c:spPr>
        <a:noFill/>
        <a:ln w="25400">
          <a:noFill/>
        </a:ln>
      </c:spPr>
    </c:title>
    <c:autoTitleDeleted val="0"/>
    <c:plotArea>
      <c:layout>
        <c:manualLayout>
          <c:layoutTarget val="inner"/>
          <c:xMode val="edge"/>
          <c:yMode val="edge"/>
          <c:x val="0.10477183730095818"/>
          <c:y val="0.1565659139670075"/>
          <c:w val="0.8008302811518786"/>
          <c:h val="0.68855332056456586"/>
        </c:manualLayout>
      </c:layout>
      <c:lineChart>
        <c:grouping val="standard"/>
        <c:varyColors val="0"/>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Turnaways'!$B$11:$B$26</c:f>
              <c:numCache>
                <c:formatCode>#,##0</c:formatCode>
                <c:ptCount val="16"/>
                <c:pt idx="0">
                  <c:v>2528</c:v>
                </c:pt>
                <c:pt idx="1">
                  <c:v>2095</c:v>
                </c:pt>
                <c:pt idx="2">
                  <c:v>1837</c:v>
                </c:pt>
                <c:pt idx="3">
                  <c:v>1679</c:v>
                </c:pt>
                <c:pt idx="4">
                  <c:v>1307</c:v>
                </c:pt>
                <c:pt idx="5">
                  <c:v>1194</c:v>
                </c:pt>
                <c:pt idx="6">
                  <c:v>1098</c:v>
                </c:pt>
                <c:pt idx="7">
                  <c:v>1061</c:v>
                </c:pt>
                <c:pt idx="8">
                  <c:v>1012</c:v>
                </c:pt>
                <c:pt idx="9">
                  <c:v>793</c:v>
                </c:pt>
                <c:pt idx="10">
                  <c:v>700</c:v>
                </c:pt>
                <c:pt idx="11">
                  <c:v>597</c:v>
                </c:pt>
                <c:pt idx="12">
                  <c:v>498</c:v>
                </c:pt>
                <c:pt idx="13">
                  <c:v>440</c:v>
                </c:pt>
                <c:pt idx="14">
                  <c:v>162</c:v>
                </c:pt>
                <c:pt idx="15">
                  <c:v>14</c:v>
                </c:pt>
              </c:numCache>
            </c:numRef>
          </c:val>
          <c:smooth val="0"/>
        </c:ser>
        <c:ser>
          <c:idx val="1"/>
          <c:order val="1"/>
          <c:tx>
            <c:strRef>
              <c:f>'(2)(xxiii) Not Ready Failures'!#REF!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Turnaways'!#REF!</c:f>
              <c:numCache>
                <c:formatCode>General</c:formatCode>
                <c:ptCount val="1"/>
                <c:pt idx="0">
                  <c:v>1</c:v>
                </c:pt>
              </c:numCache>
            </c:numRef>
          </c:val>
          <c:smooth val="0"/>
        </c:ser>
        <c:ser>
          <c:idx val="2"/>
          <c:order val="2"/>
          <c:tx>
            <c:strRef>
              <c:f>'(2)(xxiii) Not Ready Turnaways'!$E$9:$G$9</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Failures'!$A$11:$A$26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Turnaways'!$E$11:$E$26</c:f>
              <c:numCache>
                <c:formatCode>#,##0</c:formatCode>
                <c:ptCount val="16"/>
                <c:pt idx="3">
                  <c:v>103</c:v>
                </c:pt>
                <c:pt idx="4">
                  <c:v>117</c:v>
                </c:pt>
                <c:pt idx="5">
                  <c:v>94</c:v>
                </c:pt>
                <c:pt idx="6">
                  <c:v>164</c:v>
                </c:pt>
                <c:pt idx="7">
                  <c:v>122</c:v>
                </c:pt>
                <c:pt idx="8">
                  <c:v>117</c:v>
                </c:pt>
                <c:pt idx="9">
                  <c:v>83</c:v>
                </c:pt>
                <c:pt idx="10">
                  <c:v>66</c:v>
                </c:pt>
                <c:pt idx="11">
                  <c:v>46</c:v>
                </c:pt>
                <c:pt idx="12">
                  <c:v>20</c:v>
                </c:pt>
                <c:pt idx="13">
                  <c:v>12</c:v>
                </c:pt>
                <c:pt idx="14">
                  <c:v>10</c:v>
                </c:pt>
                <c:pt idx="15">
                  <c:v>1</c:v>
                </c:pt>
              </c:numCache>
            </c:numRef>
          </c:val>
          <c:smooth val="0"/>
        </c:ser>
        <c:ser>
          <c:idx val="3"/>
          <c:order val="3"/>
          <c:tx>
            <c:strRef>
              <c:f>'(2)(xxiii) Not Ready Turnaways'!$K$9:$M$9</c:f>
              <c:strCache>
                <c:ptCount val="1"/>
                <c:pt idx="0">
                  <c:v>MDDV</c:v>
                </c:pt>
              </c:strCache>
            </c:strRef>
          </c:tx>
          <c:val>
            <c:numRef>
              <c:f>'(2)(xxiii) Not Ready Turnaways'!$K$11:$K$26</c:f>
              <c:numCache>
                <c:formatCode>#,##0</c:formatCode>
                <c:ptCount val="16"/>
                <c:pt idx="2">
                  <c:v>1</c:v>
                </c:pt>
                <c:pt idx="3">
                  <c:v>40</c:v>
                </c:pt>
                <c:pt idx="4">
                  <c:v>14</c:v>
                </c:pt>
                <c:pt idx="5">
                  <c:v>28</c:v>
                </c:pt>
                <c:pt idx="6">
                  <c:v>106</c:v>
                </c:pt>
                <c:pt idx="7">
                  <c:v>104</c:v>
                </c:pt>
                <c:pt idx="8">
                  <c:v>107</c:v>
                </c:pt>
                <c:pt idx="9">
                  <c:v>97</c:v>
                </c:pt>
                <c:pt idx="10">
                  <c:v>114</c:v>
                </c:pt>
                <c:pt idx="11">
                  <c:v>68</c:v>
                </c:pt>
                <c:pt idx="12">
                  <c:v>51</c:v>
                </c:pt>
                <c:pt idx="13">
                  <c:v>26</c:v>
                </c:pt>
                <c:pt idx="14">
                  <c:v>15</c:v>
                </c:pt>
                <c:pt idx="15">
                  <c:v>1</c:v>
                </c:pt>
              </c:numCache>
            </c:numRef>
          </c:val>
          <c:smooth val="0"/>
        </c:ser>
        <c:dLbls>
          <c:showLegendKey val="0"/>
          <c:showVal val="0"/>
          <c:showCatName val="0"/>
          <c:showSerName val="0"/>
          <c:showPercent val="0"/>
          <c:showBubbleSize val="0"/>
        </c:dLbls>
        <c:marker val="1"/>
        <c:smooth val="0"/>
        <c:axId val="236177664"/>
        <c:axId val="236188032"/>
      </c:lineChart>
      <c:catAx>
        <c:axId val="236177664"/>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36188032"/>
        <c:crosses val="autoZero"/>
        <c:auto val="1"/>
        <c:lblAlgn val="ctr"/>
        <c:lblOffset val="100"/>
        <c:tickLblSkip val="1"/>
        <c:tickMarkSkip val="1"/>
        <c:noMultiLvlLbl val="0"/>
      </c:catAx>
      <c:valAx>
        <c:axId val="236188032"/>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36177664"/>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Turnaways'!$D$11:$D$26</c:f>
              <c:numCache>
                <c:formatCode>0.0%</c:formatCode>
                <c:ptCount val="16"/>
                <c:pt idx="0">
                  <c:v>0.1538742467587802</c:v>
                </c:pt>
                <c:pt idx="1">
                  <c:v>0.13507414571244358</c:v>
                </c:pt>
                <c:pt idx="2">
                  <c:v>0.12876769942520677</c:v>
                </c:pt>
                <c:pt idx="3">
                  <c:v>0.12636411530066982</c:v>
                </c:pt>
                <c:pt idx="4">
                  <c:v>0.13509043927648579</c:v>
                </c:pt>
                <c:pt idx="5">
                  <c:v>0.11782119597394908</c:v>
                </c:pt>
                <c:pt idx="6">
                  <c:v>0.11238485158648925</c:v>
                </c:pt>
                <c:pt idx="7">
                  <c:v>0.11005082460325692</c:v>
                </c:pt>
                <c:pt idx="8">
                  <c:v>0.11437613019891502</c:v>
                </c:pt>
                <c:pt idx="9">
                  <c:v>0.10727813852813853</c:v>
                </c:pt>
                <c:pt idx="10">
                  <c:v>0.10083549409392106</c:v>
                </c:pt>
                <c:pt idx="11">
                  <c:v>8.0360748418360481E-2</c:v>
                </c:pt>
                <c:pt idx="12">
                  <c:v>0.10340531561461794</c:v>
                </c:pt>
                <c:pt idx="13">
                  <c:v>0.1160337552742616</c:v>
                </c:pt>
                <c:pt idx="14">
                  <c:v>0.12519319938176199</c:v>
                </c:pt>
                <c:pt idx="15">
                  <c:v>0.33333333333333331</c:v>
                </c:pt>
              </c:numCache>
            </c:numRef>
          </c:val>
          <c:smooth val="0"/>
        </c:ser>
        <c:ser>
          <c:idx val="1"/>
          <c:order val="1"/>
          <c:tx>
            <c:strRef>
              <c:f>'(2)(xxiii) Not Ready Turnaways'!#REF!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Turnaways'!#REF!</c:f>
              <c:numCache>
                <c:formatCode>General</c:formatCode>
                <c:ptCount val="1"/>
                <c:pt idx="0">
                  <c:v>1</c:v>
                </c:pt>
              </c:numCache>
            </c:numRef>
          </c:val>
          <c:smooth val="0"/>
        </c:ser>
        <c:ser>
          <c:idx val="3"/>
          <c:order val="2"/>
          <c:tx>
            <c:strRef>
              <c:f>'(2)(xxiii) Not Ready Turnaways'!$E$9:$G$9</c:f>
              <c:strCache>
                <c:ptCount val="1"/>
                <c:pt idx="0">
                  <c:v>MDGV</c:v>
                </c:pt>
              </c:strCache>
            </c:strRef>
          </c:tx>
          <c:val>
            <c:numRef>
              <c:f>'(2)(xxiii) Not Ready Turnaways'!$G$11:$G$26</c:f>
              <c:numCache>
                <c:formatCode>0.0%</c:formatCode>
                <c:ptCount val="16"/>
                <c:pt idx="3">
                  <c:v>0.11731207289293849</c:v>
                </c:pt>
                <c:pt idx="4">
                  <c:v>0.16432584269662923</c:v>
                </c:pt>
                <c:pt idx="5">
                  <c:v>0.14242424242424243</c:v>
                </c:pt>
                <c:pt idx="6">
                  <c:v>0.17354497354497356</c:v>
                </c:pt>
                <c:pt idx="7">
                  <c:v>0.15501905972045743</c:v>
                </c:pt>
                <c:pt idx="8">
                  <c:v>0.16666666666666666</c:v>
                </c:pt>
                <c:pt idx="9">
                  <c:v>0.13539967373572595</c:v>
                </c:pt>
                <c:pt idx="10">
                  <c:v>9.4285714285714292E-2</c:v>
                </c:pt>
                <c:pt idx="11">
                  <c:v>0.11734693877551021</c:v>
                </c:pt>
                <c:pt idx="12">
                  <c:v>8.1300813008130079E-2</c:v>
                </c:pt>
                <c:pt idx="13">
                  <c:v>7.6433121019108277E-2</c:v>
                </c:pt>
                <c:pt idx="14">
                  <c:v>0.15384615384615385</c:v>
                </c:pt>
                <c:pt idx="15">
                  <c:v>0.33333333333333331</c:v>
                </c:pt>
              </c:numCache>
            </c:numRef>
          </c:val>
          <c:smooth val="0"/>
        </c:ser>
        <c:ser>
          <c:idx val="2"/>
          <c:order val="3"/>
          <c:tx>
            <c:strRef>
              <c:f>'(2)(xxiii) Not Ready Turnaways'!$K$9:$M$9</c:f>
              <c:strCache>
                <c:ptCount val="1"/>
                <c:pt idx="0">
                  <c:v>MDDV</c:v>
                </c:pt>
              </c:strCache>
            </c:strRef>
          </c:tx>
          <c:val>
            <c:numRef>
              <c:f>'(2)(xxiii) Not Ready Turnaways'!$M$11:$M$26</c:f>
              <c:numCache>
                <c:formatCode>0.0%</c:formatCode>
                <c:ptCount val="16"/>
                <c:pt idx="2">
                  <c:v>7.2992700729927005E-3</c:v>
                </c:pt>
                <c:pt idx="3">
                  <c:v>0.19323671497584541</c:v>
                </c:pt>
                <c:pt idx="4">
                  <c:v>0.21212121212121213</c:v>
                </c:pt>
                <c:pt idx="5">
                  <c:v>0.2857142857142857</c:v>
                </c:pt>
                <c:pt idx="6">
                  <c:v>0.21676891615541921</c:v>
                </c:pt>
                <c:pt idx="7">
                  <c:v>0.25060240963855424</c:v>
                </c:pt>
                <c:pt idx="8">
                  <c:v>0.29155313351498635</c:v>
                </c:pt>
                <c:pt idx="9">
                  <c:v>0.28613569321533922</c:v>
                </c:pt>
                <c:pt idx="10">
                  <c:v>0.22937625754527163</c:v>
                </c:pt>
                <c:pt idx="11">
                  <c:v>0.20420420420420421</c:v>
                </c:pt>
                <c:pt idx="12">
                  <c:v>0.27567567567567569</c:v>
                </c:pt>
                <c:pt idx="13">
                  <c:v>0.17808219178082191</c:v>
                </c:pt>
                <c:pt idx="14">
                  <c:v>0.44117647058823528</c:v>
                </c:pt>
                <c:pt idx="15">
                  <c:v>0.33333333333333331</c:v>
                </c:pt>
              </c:numCache>
            </c:numRef>
          </c:val>
          <c:smooth val="0"/>
        </c:ser>
        <c:dLbls>
          <c:showLegendKey val="0"/>
          <c:showVal val="0"/>
          <c:showCatName val="0"/>
          <c:showSerName val="0"/>
          <c:showPercent val="0"/>
          <c:showBubbleSize val="0"/>
        </c:dLbls>
        <c:marker val="1"/>
        <c:smooth val="0"/>
        <c:axId val="236297216"/>
        <c:axId val="236307584"/>
      </c:lineChart>
      <c:catAx>
        <c:axId val="236297216"/>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54"/>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36307584"/>
        <c:crosses val="autoZero"/>
        <c:auto val="1"/>
        <c:lblAlgn val="ctr"/>
        <c:lblOffset val="100"/>
        <c:tickLblSkip val="1"/>
        <c:tickMarkSkip val="1"/>
        <c:noMultiLvlLbl val="0"/>
      </c:catAx>
      <c:valAx>
        <c:axId val="236307584"/>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236297216"/>
        <c:crosses val="autoZero"/>
        <c:crossBetween val="between"/>
      </c:valAx>
      <c:spPr>
        <a:noFill/>
        <a:ln w="12700">
          <a:solidFill>
            <a:srgbClr val="808080"/>
          </a:solidFill>
          <a:prstDash val="solid"/>
        </a:ln>
      </c:spPr>
    </c:plotArea>
    <c:legend>
      <c:legendPos val="r"/>
      <c:layout>
        <c:manualLayout>
          <c:xMode val="edge"/>
          <c:yMode val="edge"/>
          <c:x val="0.71463538239276281"/>
          <c:y val="0.20341452137135721"/>
          <c:w val="8.0691642651297538E-2"/>
          <c:h val="0.167525691412926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104"/>
          <c:y val="2.8619422572178491E-2"/>
        </c:manualLayout>
      </c:layout>
      <c:overlay val="0"/>
      <c:spPr>
        <a:noFill/>
        <a:ln w="25400">
          <a:noFill/>
        </a:ln>
      </c:spPr>
    </c:title>
    <c:autoTitleDeleted val="0"/>
    <c:plotArea>
      <c:layout>
        <c:manualLayout>
          <c:layoutTarget val="inner"/>
          <c:xMode val="edge"/>
          <c:yMode val="edge"/>
          <c:x val="0.10477183730095818"/>
          <c:y val="0.15656591396700756"/>
          <c:w val="0.8008302811518786"/>
          <c:h val="0.68855332056456586"/>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Turnaways'!$B$11:$B$26</c:f>
              <c:numCache>
                <c:formatCode>#,##0</c:formatCode>
                <c:ptCount val="16"/>
                <c:pt idx="0">
                  <c:v>2528</c:v>
                </c:pt>
                <c:pt idx="1">
                  <c:v>2095</c:v>
                </c:pt>
                <c:pt idx="2">
                  <c:v>1837</c:v>
                </c:pt>
                <c:pt idx="3">
                  <c:v>1679</c:v>
                </c:pt>
                <c:pt idx="4">
                  <c:v>1307</c:v>
                </c:pt>
                <c:pt idx="5">
                  <c:v>1194</c:v>
                </c:pt>
                <c:pt idx="6">
                  <c:v>1098</c:v>
                </c:pt>
                <c:pt idx="7">
                  <c:v>1061</c:v>
                </c:pt>
                <c:pt idx="8">
                  <c:v>1012</c:v>
                </c:pt>
                <c:pt idx="9">
                  <c:v>793</c:v>
                </c:pt>
                <c:pt idx="10">
                  <c:v>700</c:v>
                </c:pt>
                <c:pt idx="11">
                  <c:v>597</c:v>
                </c:pt>
                <c:pt idx="12">
                  <c:v>498</c:v>
                </c:pt>
                <c:pt idx="13">
                  <c:v>440</c:v>
                </c:pt>
                <c:pt idx="14">
                  <c:v>162</c:v>
                </c:pt>
                <c:pt idx="15">
                  <c:v>14</c:v>
                </c:pt>
              </c:numCache>
            </c:numRef>
          </c:val>
          <c:smooth val="0"/>
        </c:ser>
        <c:ser>
          <c:idx val="1"/>
          <c:order val="1"/>
          <c:tx>
            <c:strRef>
              <c:f>'(2)(xxiii) Not Ready Turnaways'!$E$9:$G$9</c:f>
              <c:strCache>
                <c:ptCount val="1"/>
                <c:pt idx="0">
                  <c:v>MDGV</c:v>
                </c:pt>
              </c:strCache>
            </c:strRef>
          </c:tx>
          <c:cat>
            <c:numRef>
              <c:f>'(2)(xxiii) Not Ready Turnaways'!$A$11:$A$26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Turnaways'!$E$11:$E$26</c:f>
              <c:numCache>
                <c:formatCode>#,##0</c:formatCode>
                <c:ptCount val="16"/>
                <c:pt idx="3">
                  <c:v>103</c:v>
                </c:pt>
                <c:pt idx="4">
                  <c:v>117</c:v>
                </c:pt>
                <c:pt idx="5">
                  <c:v>94</c:v>
                </c:pt>
                <c:pt idx="6">
                  <c:v>164</c:v>
                </c:pt>
                <c:pt idx="7">
                  <c:v>122</c:v>
                </c:pt>
                <c:pt idx="8">
                  <c:v>117</c:v>
                </c:pt>
                <c:pt idx="9">
                  <c:v>83</c:v>
                </c:pt>
                <c:pt idx="10">
                  <c:v>66</c:v>
                </c:pt>
                <c:pt idx="11">
                  <c:v>46</c:v>
                </c:pt>
                <c:pt idx="12">
                  <c:v>20</c:v>
                </c:pt>
                <c:pt idx="13">
                  <c:v>12</c:v>
                </c:pt>
                <c:pt idx="14">
                  <c:v>10</c:v>
                </c:pt>
                <c:pt idx="15">
                  <c:v>1</c:v>
                </c:pt>
              </c:numCache>
            </c:numRef>
          </c:val>
          <c:smooth val="0"/>
        </c:ser>
        <c:ser>
          <c:idx val="2"/>
          <c:order val="2"/>
          <c:tx>
            <c:strRef>
              <c:f>'(2)(xxiii) Not Ready Turnaways'!$H$9:$J$9</c:f>
              <c:strCache>
                <c:ptCount val="1"/>
                <c:pt idx="0">
                  <c:v>LDDV</c:v>
                </c:pt>
              </c:strCache>
            </c:strRef>
          </c:tx>
          <c:cat>
            <c:numRef>
              <c:f>'(2)(xxiii) Not Ready Turnaways'!$A$11:$A$26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Turnaways'!$H$11:$H$26</c:f>
              <c:numCache>
                <c:formatCode>#,##0</c:formatCode>
                <c:ptCount val="16"/>
                <c:pt idx="0">
                  <c:v>1</c:v>
                </c:pt>
                <c:pt idx="1">
                  <c:v>0</c:v>
                </c:pt>
                <c:pt idx="2">
                  <c:v>1</c:v>
                </c:pt>
                <c:pt idx="3">
                  <c:v>0</c:v>
                </c:pt>
                <c:pt idx="4">
                  <c:v>11</c:v>
                </c:pt>
                <c:pt idx="5">
                  <c:v>26</c:v>
                </c:pt>
                <c:pt idx="6">
                  <c:v>61</c:v>
                </c:pt>
                <c:pt idx="7">
                  <c:v>34</c:v>
                </c:pt>
                <c:pt idx="8">
                  <c:v>23</c:v>
                </c:pt>
                <c:pt idx="9">
                  <c:v>50</c:v>
                </c:pt>
                <c:pt idx="10">
                  <c:v>28</c:v>
                </c:pt>
                <c:pt idx="11">
                  <c:v>24</c:v>
                </c:pt>
                <c:pt idx="12">
                  <c:v>8</c:v>
                </c:pt>
                <c:pt idx="13">
                  <c:v>6</c:v>
                </c:pt>
                <c:pt idx="14">
                  <c:v>0</c:v>
                </c:pt>
              </c:numCache>
            </c:numRef>
          </c:val>
          <c:smooth val="0"/>
        </c:ser>
        <c:ser>
          <c:idx val="3"/>
          <c:order val="3"/>
          <c:tx>
            <c:strRef>
              <c:f>'(2)(xxiii) Not Ready Turnaways'!$K$9:$M$9</c:f>
              <c:strCache>
                <c:ptCount val="1"/>
                <c:pt idx="0">
                  <c:v>MDDV</c:v>
                </c:pt>
              </c:strCache>
            </c:strRef>
          </c:tx>
          <c:cat>
            <c:numRef>
              <c:f>'(2)(xxiii) Not Ready Turnaways'!$A$11:$A$26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Turnaways'!$K$11:$K$26</c:f>
              <c:numCache>
                <c:formatCode>#,##0</c:formatCode>
                <c:ptCount val="16"/>
                <c:pt idx="2">
                  <c:v>1</c:v>
                </c:pt>
                <c:pt idx="3">
                  <c:v>40</c:v>
                </c:pt>
                <c:pt idx="4">
                  <c:v>14</c:v>
                </c:pt>
                <c:pt idx="5">
                  <c:v>28</c:v>
                </c:pt>
                <c:pt idx="6">
                  <c:v>106</c:v>
                </c:pt>
                <c:pt idx="7">
                  <c:v>104</c:v>
                </c:pt>
                <c:pt idx="8">
                  <c:v>107</c:v>
                </c:pt>
                <c:pt idx="9">
                  <c:v>97</c:v>
                </c:pt>
                <c:pt idx="10">
                  <c:v>114</c:v>
                </c:pt>
                <c:pt idx="11">
                  <c:v>68</c:v>
                </c:pt>
                <c:pt idx="12">
                  <c:v>51</c:v>
                </c:pt>
                <c:pt idx="13">
                  <c:v>26</c:v>
                </c:pt>
                <c:pt idx="14">
                  <c:v>15</c:v>
                </c:pt>
                <c:pt idx="15">
                  <c:v>1</c:v>
                </c:pt>
              </c:numCache>
            </c:numRef>
          </c:val>
          <c:smooth val="0"/>
        </c:ser>
        <c:dLbls>
          <c:showLegendKey val="0"/>
          <c:showVal val="0"/>
          <c:showCatName val="0"/>
          <c:showSerName val="0"/>
          <c:showPercent val="0"/>
          <c:showBubbleSize val="0"/>
        </c:dLbls>
        <c:marker val="1"/>
        <c:smooth val="0"/>
        <c:axId val="189030400"/>
        <c:axId val="189032320"/>
      </c:lineChart>
      <c:catAx>
        <c:axId val="189030400"/>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89032320"/>
        <c:crosses val="autoZero"/>
        <c:auto val="1"/>
        <c:lblAlgn val="ctr"/>
        <c:lblOffset val="100"/>
        <c:tickLblSkip val="1"/>
        <c:tickMarkSkip val="1"/>
        <c:noMultiLvlLbl val="0"/>
      </c:catAx>
      <c:valAx>
        <c:axId val="189032320"/>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89030400"/>
        <c:crosses val="autoZero"/>
        <c:crossBetween val="midCat"/>
      </c:valAx>
      <c:spPr>
        <a:noFill/>
        <a:ln w="12700">
          <a:solidFill>
            <a:srgbClr val="808080"/>
          </a:solidFill>
          <a:prstDash val="solid"/>
        </a:ln>
      </c:spPr>
    </c:plotArea>
    <c:legend>
      <c:legendPos val="r"/>
      <c:layout>
        <c:manualLayout>
          <c:xMode val="edge"/>
          <c:yMode val="edge"/>
          <c:x val="0.75582072294489622"/>
          <c:y val="4.3238759065478569E-2"/>
          <c:w val="0.17665303483306391"/>
          <c:h val="7.9850551131536676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paperSize="207"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'(2)(xxiii) Not Ready Turnaways'!$D$11:$D$26</c:f>
              <c:numCache>
                <c:formatCode>0.0%</c:formatCode>
                <c:ptCount val="16"/>
                <c:pt idx="0">
                  <c:v>0.1538742467587802</c:v>
                </c:pt>
                <c:pt idx="1">
                  <c:v>0.13507414571244358</c:v>
                </c:pt>
                <c:pt idx="2">
                  <c:v>0.12876769942520677</c:v>
                </c:pt>
                <c:pt idx="3">
                  <c:v>0.12636411530066982</c:v>
                </c:pt>
                <c:pt idx="4">
                  <c:v>0.13509043927648579</c:v>
                </c:pt>
                <c:pt idx="5">
                  <c:v>0.11782119597394908</c:v>
                </c:pt>
                <c:pt idx="6">
                  <c:v>0.11238485158648925</c:v>
                </c:pt>
                <c:pt idx="7">
                  <c:v>0.11005082460325692</c:v>
                </c:pt>
                <c:pt idx="8">
                  <c:v>0.11437613019891502</c:v>
                </c:pt>
                <c:pt idx="9">
                  <c:v>0.10727813852813853</c:v>
                </c:pt>
                <c:pt idx="10">
                  <c:v>0.10083549409392106</c:v>
                </c:pt>
                <c:pt idx="11">
                  <c:v>8.0360748418360481E-2</c:v>
                </c:pt>
                <c:pt idx="12">
                  <c:v>0.10340531561461794</c:v>
                </c:pt>
                <c:pt idx="13">
                  <c:v>0.1160337552742616</c:v>
                </c:pt>
                <c:pt idx="14">
                  <c:v>0.12519319938176199</c:v>
                </c:pt>
                <c:pt idx="15">
                  <c:v>0.33333333333333331</c:v>
                </c:pt>
              </c:numCache>
            </c:numRef>
          </c:val>
          <c:smooth val="0"/>
        </c:ser>
        <c:ser>
          <c:idx val="1"/>
          <c:order val="1"/>
          <c:tx>
            <c:strRef>
              <c:f>'(2)(xxiii) Not Ready Turnaways'!$E$9:$G$9</c:f>
              <c:strCache>
                <c:ptCount val="1"/>
                <c:pt idx="0">
                  <c:v>MDGV</c:v>
                </c:pt>
              </c:strCache>
            </c:strRef>
          </c:tx>
          <c:val>
            <c:numRef>
              <c:f>'(2)(xxiii) Not Ready Turnaways'!$G$11:$G$26</c:f>
              <c:numCache>
                <c:formatCode>0.0%</c:formatCode>
                <c:ptCount val="16"/>
                <c:pt idx="3">
                  <c:v>0.11731207289293849</c:v>
                </c:pt>
                <c:pt idx="4">
                  <c:v>0.16432584269662923</c:v>
                </c:pt>
                <c:pt idx="5">
                  <c:v>0.14242424242424243</c:v>
                </c:pt>
                <c:pt idx="6">
                  <c:v>0.17354497354497356</c:v>
                </c:pt>
                <c:pt idx="7">
                  <c:v>0.15501905972045743</c:v>
                </c:pt>
                <c:pt idx="8">
                  <c:v>0.16666666666666666</c:v>
                </c:pt>
                <c:pt idx="9">
                  <c:v>0.13539967373572595</c:v>
                </c:pt>
                <c:pt idx="10">
                  <c:v>9.4285714285714292E-2</c:v>
                </c:pt>
                <c:pt idx="11">
                  <c:v>0.11734693877551021</c:v>
                </c:pt>
                <c:pt idx="12">
                  <c:v>8.1300813008130079E-2</c:v>
                </c:pt>
                <c:pt idx="13">
                  <c:v>7.6433121019108277E-2</c:v>
                </c:pt>
                <c:pt idx="14">
                  <c:v>0.15384615384615385</c:v>
                </c:pt>
                <c:pt idx="15">
                  <c:v>0.33333333333333331</c:v>
                </c:pt>
              </c:numCache>
            </c:numRef>
          </c:val>
          <c:smooth val="0"/>
        </c:ser>
        <c:ser>
          <c:idx val="2"/>
          <c:order val="2"/>
          <c:tx>
            <c:strRef>
              <c:f>'(2)(xxiii) Not Ready Turnaways'!$H$9:$J$9</c:f>
              <c:strCache>
                <c:ptCount val="1"/>
                <c:pt idx="0">
                  <c:v>LDDV</c:v>
                </c:pt>
              </c:strCache>
            </c:strRef>
          </c:tx>
          <c:val>
            <c:numRef>
              <c:f>'(2)(xxiii) Not Ready Turnaways'!$J$11:$J$26</c:f>
              <c:numCache>
                <c:formatCode>0.0%</c:formatCode>
                <c:ptCount val="16"/>
                <c:pt idx="0">
                  <c:v>7.6923076923076927E-2</c:v>
                </c:pt>
                <c:pt idx="1">
                  <c:v>0</c:v>
                </c:pt>
                <c:pt idx="2">
                  <c:v>0.33333333333333331</c:v>
                </c:pt>
                <c:pt idx="3">
                  <c:v>0</c:v>
                </c:pt>
                <c:pt idx="4">
                  <c:v>0.30555555555555558</c:v>
                </c:pt>
                <c:pt idx="5">
                  <c:v>0.3611111111111111</c:v>
                </c:pt>
                <c:pt idx="6">
                  <c:v>0.30198019801980197</c:v>
                </c:pt>
                <c:pt idx="7">
                  <c:v>0.17801047120418848</c:v>
                </c:pt>
                <c:pt idx="8">
                  <c:v>0.15333333333333332</c:v>
                </c:pt>
                <c:pt idx="9">
                  <c:v>0.14792899408284024</c:v>
                </c:pt>
                <c:pt idx="10">
                  <c:v>0.14659685863874344</c:v>
                </c:pt>
                <c:pt idx="11">
                  <c:v>0.21428571428571427</c:v>
                </c:pt>
                <c:pt idx="12">
                  <c:v>0.14545454545454545</c:v>
                </c:pt>
                <c:pt idx="13">
                  <c:v>0.17647058823529413</c:v>
                </c:pt>
                <c:pt idx="14">
                  <c:v>0</c:v>
                </c:pt>
              </c:numCache>
            </c:numRef>
          </c:val>
          <c:smooth val="0"/>
        </c:ser>
        <c:ser>
          <c:idx val="3"/>
          <c:order val="3"/>
          <c:tx>
            <c:strRef>
              <c:f>'(2)(xxiii) Not Ready Turnaways'!$K$9:$M$9</c:f>
              <c:strCache>
                <c:ptCount val="1"/>
                <c:pt idx="0">
                  <c:v>MDDV</c:v>
                </c:pt>
              </c:strCache>
            </c:strRef>
          </c:tx>
          <c:val>
            <c:numRef>
              <c:f>'(2)(xxiii) Not Ready Turnaways'!$M$11:$M$26</c:f>
              <c:numCache>
                <c:formatCode>0.0%</c:formatCode>
                <c:ptCount val="16"/>
                <c:pt idx="2">
                  <c:v>7.2992700729927005E-3</c:v>
                </c:pt>
                <c:pt idx="3">
                  <c:v>0.19323671497584541</c:v>
                </c:pt>
                <c:pt idx="4">
                  <c:v>0.21212121212121213</c:v>
                </c:pt>
                <c:pt idx="5">
                  <c:v>0.2857142857142857</c:v>
                </c:pt>
                <c:pt idx="6">
                  <c:v>0.21676891615541921</c:v>
                </c:pt>
                <c:pt idx="7">
                  <c:v>0.25060240963855424</c:v>
                </c:pt>
                <c:pt idx="8">
                  <c:v>0.29155313351498635</c:v>
                </c:pt>
                <c:pt idx="9">
                  <c:v>0.28613569321533922</c:v>
                </c:pt>
                <c:pt idx="10">
                  <c:v>0.22937625754527163</c:v>
                </c:pt>
                <c:pt idx="11">
                  <c:v>0.20420420420420421</c:v>
                </c:pt>
                <c:pt idx="12">
                  <c:v>0.27567567567567569</c:v>
                </c:pt>
                <c:pt idx="13">
                  <c:v>0.17808219178082191</c:v>
                </c:pt>
                <c:pt idx="14">
                  <c:v>0.44117647058823528</c:v>
                </c:pt>
                <c:pt idx="15">
                  <c:v>0.33333333333333331</c:v>
                </c:pt>
              </c:numCache>
            </c:numRef>
          </c:val>
          <c:smooth val="0"/>
        </c:ser>
        <c:dLbls>
          <c:showLegendKey val="0"/>
          <c:showVal val="0"/>
          <c:showCatName val="0"/>
          <c:showSerName val="0"/>
          <c:showPercent val="0"/>
          <c:showBubbleSize val="0"/>
        </c:dLbls>
        <c:marker val="1"/>
        <c:smooth val="0"/>
        <c:axId val="189068032"/>
        <c:axId val="189069952"/>
      </c:lineChart>
      <c:catAx>
        <c:axId val="189068032"/>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76"/>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89069952"/>
        <c:crosses val="autoZero"/>
        <c:auto val="1"/>
        <c:lblAlgn val="ctr"/>
        <c:lblOffset val="100"/>
        <c:tickLblSkip val="1"/>
        <c:tickMarkSkip val="1"/>
        <c:noMultiLvlLbl val="0"/>
      </c:catAx>
      <c:valAx>
        <c:axId val="189069952"/>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89068032"/>
        <c:crosses val="autoZero"/>
        <c:crossBetween val="between"/>
      </c:valAx>
      <c:spPr>
        <a:noFill/>
        <a:ln w="25400">
          <a:noFill/>
        </a:ln>
      </c:spPr>
    </c:plotArea>
    <c:legend>
      <c:legendPos val="r"/>
      <c:layout>
        <c:manualLayout>
          <c:xMode val="edge"/>
          <c:yMode val="edge"/>
          <c:x val="0.74589368946801526"/>
          <c:y val="4.6022820598211903E-2"/>
          <c:w val="0.21132919666551833"/>
          <c:h val="7.166416017817667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 OBD'!$B$10:$B$25</c:f>
              <c:numCache>
                <c:formatCode>#,##0</c:formatCode>
                <c:ptCount val="16"/>
                <c:pt idx="0">
                  <c:v>21032</c:v>
                </c:pt>
                <c:pt idx="1">
                  <c:v>18829</c:v>
                </c:pt>
                <c:pt idx="2">
                  <c:v>17151</c:v>
                </c:pt>
                <c:pt idx="3">
                  <c:v>15501</c:v>
                </c:pt>
                <c:pt idx="4">
                  <c:v>10704</c:v>
                </c:pt>
                <c:pt idx="5">
                  <c:v>11133</c:v>
                </c:pt>
                <c:pt idx="6">
                  <c:v>10676</c:v>
                </c:pt>
                <c:pt idx="7">
                  <c:v>10419</c:v>
                </c:pt>
                <c:pt idx="8">
                  <c:v>9270</c:v>
                </c:pt>
                <c:pt idx="9">
                  <c:v>7829</c:v>
                </c:pt>
                <c:pt idx="10">
                  <c:v>7244</c:v>
                </c:pt>
                <c:pt idx="11">
                  <c:v>7599</c:v>
                </c:pt>
                <c:pt idx="12">
                  <c:v>4906</c:v>
                </c:pt>
                <c:pt idx="13">
                  <c:v>3799</c:v>
                </c:pt>
                <c:pt idx="14">
                  <c:v>1396</c:v>
                </c:pt>
                <c:pt idx="15">
                  <c:v>56</c:v>
                </c:pt>
              </c:numCache>
            </c:numRef>
          </c:val>
          <c:smooth val="0"/>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 OBD'!$E$10:$E$25</c:f>
              <c:numCache>
                <c:formatCode>#,##0</c:formatCode>
                <c:ptCount val="16"/>
                <c:pt idx="3">
                  <c:v>1035</c:v>
                </c:pt>
                <c:pt idx="4">
                  <c:v>757</c:v>
                </c:pt>
                <c:pt idx="5">
                  <c:v>706</c:v>
                </c:pt>
                <c:pt idx="6">
                  <c:v>1004</c:v>
                </c:pt>
                <c:pt idx="7">
                  <c:v>812</c:v>
                </c:pt>
                <c:pt idx="8">
                  <c:v>698</c:v>
                </c:pt>
                <c:pt idx="9">
                  <c:v>650</c:v>
                </c:pt>
                <c:pt idx="10">
                  <c:v>767</c:v>
                </c:pt>
                <c:pt idx="11">
                  <c:v>413</c:v>
                </c:pt>
                <c:pt idx="12">
                  <c:v>258</c:v>
                </c:pt>
                <c:pt idx="13">
                  <c:v>169</c:v>
                </c:pt>
                <c:pt idx="14">
                  <c:v>82</c:v>
                </c:pt>
                <c:pt idx="15">
                  <c:v>4</c:v>
                </c:pt>
              </c:numCache>
            </c:numRef>
          </c:val>
          <c:smooth val="0"/>
        </c:ser>
        <c:ser>
          <c:idx val="2"/>
          <c:order val="2"/>
          <c:tx>
            <c:strRef>
              <c:f>'(2)(i) OBD'!$H$8:$J$8</c:f>
              <c:strCache>
                <c:ptCount val="1"/>
                <c:pt idx="0">
                  <c:v>LDDV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 OBD'!$H$10:$H$25</c:f>
              <c:numCache>
                <c:formatCode>#,##0</c:formatCode>
                <c:ptCount val="16"/>
                <c:pt idx="0">
                  <c:v>22</c:v>
                </c:pt>
                <c:pt idx="1">
                  <c:v>21</c:v>
                </c:pt>
                <c:pt idx="2">
                  <c:v>6</c:v>
                </c:pt>
                <c:pt idx="3">
                  <c:v>9</c:v>
                </c:pt>
                <c:pt idx="4">
                  <c:v>34</c:v>
                </c:pt>
                <c:pt idx="5">
                  <c:v>72</c:v>
                </c:pt>
                <c:pt idx="6">
                  <c:v>166</c:v>
                </c:pt>
                <c:pt idx="7">
                  <c:v>192</c:v>
                </c:pt>
                <c:pt idx="8">
                  <c:v>159</c:v>
                </c:pt>
                <c:pt idx="9">
                  <c:v>333</c:v>
                </c:pt>
                <c:pt idx="10">
                  <c:v>186</c:v>
                </c:pt>
                <c:pt idx="11">
                  <c:v>106</c:v>
                </c:pt>
                <c:pt idx="12">
                  <c:v>59</c:v>
                </c:pt>
                <c:pt idx="13">
                  <c:v>33</c:v>
                </c:pt>
                <c:pt idx="14">
                  <c:v>2</c:v>
                </c:pt>
              </c:numCache>
            </c:numRef>
          </c:val>
          <c:smooth val="0"/>
        </c:ser>
        <c:dLbls>
          <c:showLegendKey val="0"/>
          <c:showVal val="0"/>
          <c:showCatName val="0"/>
          <c:showSerName val="0"/>
          <c:showPercent val="0"/>
          <c:showBubbleSize val="0"/>
        </c:dLbls>
        <c:marker val="1"/>
        <c:smooth val="0"/>
        <c:axId val="141501568"/>
        <c:axId val="141503872"/>
      </c:lineChart>
      <c:catAx>
        <c:axId val="14150156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41503872"/>
        <c:crosses val="autoZero"/>
        <c:auto val="1"/>
        <c:lblAlgn val="ctr"/>
        <c:lblOffset val="100"/>
        <c:tickLblSkip val="1"/>
        <c:tickMarkSkip val="1"/>
        <c:noMultiLvlLbl val="0"/>
      </c:catAx>
      <c:valAx>
        <c:axId val="141503872"/>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41501568"/>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41512064"/>
        <c:axId val="141518720"/>
      </c:lineChart>
      <c:catAx>
        <c:axId val="141512064"/>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41518720"/>
        <c:crosses val="autoZero"/>
        <c:auto val="1"/>
        <c:lblAlgn val="ctr"/>
        <c:lblOffset val="100"/>
        <c:tickLblSkip val="1"/>
        <c:tickMarkSkip val="1"/>
        <c:noMultiLvlLbl val="0"/>
      </c:catAx>
      <c:valAx>
        <c:axId val="141518720"/>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415120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xVal>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 OBD'!$D$10:$D$25</c:f>
              <c:numCache>
                <c:formatCode>0.0%</c:formatCode>
                <c:ptCount val="16"/>
                <c:pt idx="0">
                  <c:v>0.14178239180261562</c:v>
                </c:pt>
                <c:pt idx="1">
                  <c:v>0.11874176236512352</c:v>
                </c:pt>
                <c:pt idx="2">
                  <c:v>9.295028127337171E-2</c:v>
                </c:pt>
                <c:pt idx="3">
                  <c:v>8.0603813614405828E-2</c:v>
                </c:pt>
                <c:pt idx="4">
                  <c:v>6.7640237853003812E-2</c:v>
                </c:pt>
                <c:pt idx="5">
                  <c:v>5.3677328524729277E-2</c:v>
                </c:pt>
                <c:pt idx="6">
                  <c:v>4.6414969653757195E-2</c:v>
                </c:pt>
                <c:pt idx="7">
                  <c:v>4.1020331028835101E-2</c:v>
                </c:pt>
                <c:pt idx="8">
                  <c:v>3.2589780098085747E-2</c:v>
                </c:pt>
                <c:pt idx="9">
                  <c:v>2.5815194990618951E-2</c:v>
                </c:pt>
                <c:pt idx="10">
                  <c:v>2.1081243106544089E-2</c:v>
                </c:pt>
                <c:pt idx="11">
                  <c:v>2.1914987498161495E-2</c:v>
                </c:pt>
                <c:pt idx="12">
                  <c:v>1.4121155252114144E-2</c:v>
                </c:pt>
                <c:pt idx="13">
                  <c:v>1.2062040608975885E-2</c:v>
                </c:pt>
                <c:pt idx="14">
                  <c:v>2.6060821027871637E-2</c:v>
                </c:pt>
                <c:pt idx="15">
                  <c:v>0.13270142180094788</c:v>
                </c:pt>
              </c:numCache>
            </c:numRef>
          </c:yVal>
          <c:smooth val="0"/>
        </c:ser>
        <c:ser>
          <c:idx val="1"/>
          <c:order val="1"/>
          <c:tx>
            <c:strRef>
              <c:f>'(2)(i) OBD'!$E$8:$G$8</c:f>
              <c:strCache>
                <c:ptCount val="1"/>
                <c:pt idx="0">
                  <c:v>MDGV</c:v>
                </c:pt>
              </c:strCache>
            </c:strRef>
          </c:tx>
          <c:xVal>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 OBD'!$G$10:$G$25</c:f>
              <c:numCache>
                <c:formatCode>0.0%</c:formatCode>
                <c:ptCount val="16"/>
                <c:pt idx="3">
                  <c:v>0.14201427003293085</c:v>
                </c:pt>
                <c:pt idx="4">
                  <c:v>0.15605029890744176</c:v>
                </c:pt>
                <c:pt idx="5">
                  <c:v>0.14671654197838738</c:v>
                </c:pt>
                <c:pt idx="6">
                  <c:v>0.12083283186905765</c:v>
                </c:pt>
                <c:pt idx="7">
                  <c:v>9.2567259461924303E-2</c:v>
                </c:pt>
                <c:pt idx="8">
                  <c:v>8.5184281181352212E-2</c:v>
                </c:pt>
                <c:pt idx="9">
                  <c:v>6.6516577977896035E-2</c:v>
                </c:pt>
                <c:pt idx="10">
                  <c:v>5.1215277777777776E-2</c:v>
                </c:pt>
                <c:pt idx="11">
                  <c:v>3.1354388095961132E-2</c:v>
                </c:pt>
                <c:pt idx="12">
                  <c:v>2.0012410797393732E-2</c:v>
                </c:pt>
                <c:pt idx="13">
                  <c:v>1.6169154228855721E-2</c:v>
                </c:pt>
                <c:pt idx="14">
                  <c:v>4.85207100591716E-2</c:v>
                </c:pt>
                <c:pt idx="15">
                  <c:v>0.36363636363636365</c:v>
                </c:pt>
              </c:numCache>
            </c:numRef>
          </c:yVal>
          <c:smooth val="0"/>
        </c:ser>
        <c:dLbls>
          <c:showLegendKey val="0"/>
          <c:showVal val="0"/>
          <c:showCatName val="0"/>
          <c:showSerName val="0"/>
          <c:showPercent val="0"/>
          <c:showBubbleSize val="0"/>
        </c:dLbls>
        <c:axId val="141543680"/>
        <c:axId val="141549952"/>
      </c:scatterChart>
      <c:valAx>
        <c:axId val="141543680"/>
        <c:scaling>
          <c:orientation val="minMax"/>
          <c:max val="2020"/>
          <c:min val="2005"/>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41549952"/>
        <c:crosses val="autoZero"/>
        <c:crossBetween val="midCat"/>
        <c:majorUnit val="1"/>
      </c:valAx>
      <c:valAx>
        <c:axId val="141549952"/>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41543680"/>
        <c:crosses val="autoZero"/>
        <c:crossBetween val="midCat"/>
        <c:majorUnit val="5.000000000000001E-2"/>
      </c:valAx>
    </c:plotArea>
    <c:legend>
      <c:legendPos val="r"/>
      <c:layout>
        <c:manualLayout>
          <c:xMode val="edge"/>
          <c:yMode val="edge"/>
          <c:x val="0.71360144338393761"/>
          <c:y val="0.22031294681515193"/>
          <c:w val="0.10785728083861193"/>
          <c:h val="0.1181130105005526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 OBD'!$B$10:$B$25</c:f>
              <c:numCache>
                <c:formatCode>#,##0</c:formatCode>
                <c:ptCount val="16"/>
                <c:pt idx="0">
                  <c:v>21032</c:v>
                </c:pt>
                <c:pt idx="1">
                  <c:v>18829</c:v>
                </c:pt>
                <c:pt idx="2">
                  <c:v>17151</c:v>
                </c:pt>
                <c:pt idx="3">
                  <c:v>15501</c:v>
                </c:pt>
                <c:pt idx="4">
                  <c:v>10704</c:v>
                </c:pt>
                <c:pt idx="5">
                  <c:v>11133</c:v>
                </c:pt>
                <c:pt idx="6">
                  <c:v>10676</c:v>
                </c:pt>
                <c:pt idx="7">
                  <c:v>10419</c:v>
                </c:pt>
                <c:pt idx="8">
                  <c:v>9270</c:v>
                </c:pt>
                <c:pt idx="9">
                  <c:v>7829</c:v>
                </c:pt>
                <c:pt idx="10">
                  <c:v>7244</c:v>
                </c:pt>
                <c:pt idx="11">
                  <c:v>7599</c:v>
                </c:pt>
                <c:pt idx="12">
                  <c:v>4906</c:v>
                </c:pt>
                <c:pt idx="13">
                  <c:v>3799</c:v>
                </c:pt>
                <c:pt idx="14">
                  <c:v>1396</c:v>
                </c:pt>
                <c:pt idx="15">
                  <c:v>56</c:v>
                </c:pt>
              </c:numCache>
            </c:numRef>
          </c:val>
          <c:smooth val="0"/>
        </c:ser>
        <c:ser>
          <c:idx val="1"/>
          <c:order val="1"/>
          <c:tx>
            <c:strRef>
              <c:f>'(2)(i) OBD'!$E$8:$G$8</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'(2)(i) OBD'!$E$10:$E$25</c:f>
              <c:numCache>
                <c:formatCode>#,##0</c:formatCode>
                <c:ptCount val="16"/>
                <c:pt idx="3">
                  <c:v>1035</c:v>
                </c:pt>
                <c:pt idx="4">
                  <c:v>757</c:v>
                </c:pt>
                <c:pt idx="5">
                  <c:v>706</c:v>
                </c:pt>
                <c:pt idx="6">
                  <c:v>1004</c:v>
                </c:pt>
                <c:pt idx="7">
                  <c:v>812</c:v>
                </c:pt>
                <c:pt idx="8">
                  <c:v>698</c:v>
                </c:pt>
                <c:pt idx="9">
                  <c:v>650</c:v>
                </c:pt>
                <c:pt idx="10">
                  <c:v>767</c:v>
                </c:pt>
                <c:pt idx="11">
                  <c:v>413</c:v>
                </c:pt>
                <c:pt idx="12">
                  <c:v>258</c:v>
                </c:pt>
                <c:pt idx="13">
                  <c:v>169</c:v>
                </c:pt>
                <c:pt idx="14">
                  <c:v>82</c:v>
                </c:pt>
                <c:pt idx="15">
                  <c:v>4</c:v>
                </c:pt>
              </c:numCache>
            </c:numRef>
          </c:val>
          <c:smooth val="0"/>
        </c:ser>
        <c:dLbls>
          <c:showLegendKey val="0"/>
          <c:showVal val="0"/>
          <c:showCatName val="0"/>
          <c:showSerName val="0"/>
          <c:showPercent val="0"/>
          <c:showBubbleSize val="0"/>
        </c:dLbls>
        <c:marker val="1"/>
        <c:smooth val="0"/>
        <c:axId val="141665408"/>
        <c:axId val="141667712"/>
      </c:lineChart>
      <c:catAx>
        <c:axId val="14166540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41667712"/>
        <c:crosses val="autoZero"/>
        <c:auto val="1"/>
        <c:lblAlgn val="ctr"/>
        <c:lblOffset val="100"/>
        <c:tickLblSkip val="1"/>
        <c:tickMarkSkip val="1"/>
        <c:noMultiLvlLbl val="0"/>
      </c:catAx>
      <c:valAx>
        <c:axId val="141667712"/>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41665408"/>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032572657033127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1308134109536894"/>
          <c:y val="0.20959635867697238"/>
          <c:w val="0.81344416238554862"/>
          <c:h val="0.61616313566114189"/>
        </c:manualLayout>
      </c:layout>
      <c:scatterChart>
        <c:scatterStyle val="lineMarker"/>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 OBD'!$M$10:$M$25</c:f>
              <c:numCache>
                <c:formatCode>0.0%</c:formatCode>
                <c:ptCount val="16"/>
                <c:pt idx="2">
                  <c:v>0.11903358868591632</c:v>
                </c:pt>
                <c:pt idx="3">
                  <c:v>0.16148390616475722</c:v>
                </c:pt>
                <c:pt idx="4">
                  <c:v>0.1092436974789916</c:v>
                </c:pt>
                <c:pt idx="5">
                  <c:v>0.15340086830680175</c:v>
                </c:pt>
                <c:pt idx="6">
                  <c:v>0.23709273182957394</c:v>
                </c:pt>
                <c:pt idx="7">
                  <c:v>0.20935175345377258</c:v>
                </c:pt>
                <c:pt idx="8">
                  <c:v>0.21509433962264152</c:v>
                </c:pt>
                <c:pt idx="9">
                  <c:v>0.19196160767846432</c:v>
                </c:pt>
                <c:pt idx="10">
                  <c:v>0.14174139427249061</c:v>
                </c:pt>
                <c:pt idx="11">
                  <c:v>0.10255629945222154</c:v>
                </c:pt>
                <c:pt idx="12">
                  <c:v>6.7000385059684253E-2</c:v>
                </c:pt>
                <c:pt idx="13">
                  <c:v>7.3616600790513839E-2</c:v>
                </c:pt>
                <c:pt idx="14">
                  <c:v>0.10052910052910052</c:v>
                </c:pt>
                <c:pt idx="15">
                  <c:v>0.5</c:v>
                </c:pt>
              </c:numCache>
            </c:numRef>
          </c:yVal>
          <c:smooth val="0"/>
        </c:ser>
        <c:ser>
          <c:idx val="1"/>
          <c:order val="1"/>
          <c:tx>
            <c:strRef>
              <c:f>'(2)(i) OBD'!$H$8:$J$8</c:f>
              <c:strCache>
                <c:ptCount val="1"/>
                <c:pt idx="0">
                  <c:v>LDDV</c:v>
                </c:pt>
              </c:strCache>
            </c:strRef>
          </c:tx>
          <c:xVal>
            <c:numRef>
              <c:f>'(2)(i) OBD'!$A$10:$A$25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xVal>
          <c:yVal>
            <c:numRef>
              <c:f>'(2)(i) OBD'!$J$10:$J$25</c:f>
              <c:numCache>
                <c:formatCode>0.0%</c:formatCode>
                <c:ptCount val="16"/>
                <c:pt idx="0">
                  <c:v>9.9547511312217188E-2</c:v>
                </c:pt>
                <c:pt idx="1">
                  <c:v>9.012875536480687E-2</c:v>
                </c:pt>
                <c:pt idx="2">
                  <c:v>7.3170731707317069E-2</c:v>
                </c:pt>
                <c:pt idx="3">
                  <c:v>0.10112359550561797</c:v>
                </c:pt>
                <c:pt idx="4">
                  <c:v>0.21656050955414013</c:v>
                </c:pt>
                <c:pt idx="5">
                  <c:v>0.24573378839590443</c:v>
                </c:pt>
                <c:pt idx="6">
                  <c:v>0.21928665785997359</c:v>
                </c:pt>
                <c:pt idx="7">
                  <c:v>0.1811320754716981</c:v>
                </c:pt>
                <c:pt idx="8">
                  <c:v>0.13195020746887967</c:v>
                </c:pt>
                <c:pt idx="9">
                  <c:v>0.11708860759493671</c:v>
                </c:pt>
                <c:pt idx="10">
                  <c:v>7.3199527744982285E-2</c:v>
                </c:pt>
                <c:pt idx="11">
                  <c:v>9.9905749293119697E-2</c:v>
                </c:pt>
                <c:pt idx="12">
                  <c:v>7.5933075933075939E-2</c:v>
                </c:pt>
                <c:pt idx="13">
                  <c:v>5.5369127516778527E-2</c:v>
                </c:pt>
                <c:pt idx="14">
                  <c:v>7.6923076923076927E-2</c:v>
                </c:pt>
              </c:numCache>
            </c:numRef>
          </c:yVal>
          <c:smooth val="0"/>
        </c:ser>
        <c:dLbls>
          <c:showLegendKey val="0"/>
          <c:showVal val="0"/>
          <c:showCatName val="0"/>
          <c:showSerName val="0"/>
          <c:showPercent val="0"/>
          <c:showBubbleSize val="0"/>
        </c:dLbls>
        <c:axId val="141685504"/>
        <c:axId val="141687424"/>
      </c:scatterChart>
      <c:valAx>
        <c:axId val="141685504"/>
        <c:scaling>
          <c:orientation val="minMax"/>
          <c:max val="2020"/>
          <c:min val="2005"/>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41687424"/>
        <c:crosses val="autoZero"/>
        <c:crossBetween val="midCat"/>
        <c:majorUnit val="1"/>
      </c:valAx>
      <c:valAx>
        <c:axId val="141687424"/>
        <c:scaling>
          <c:orientation val="minMax"/>
          <c:max val="0.8"/>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41685504"/>
        <c:crosses val="autoZero"/>
        <c:crossBetween val="midCat"/>
        <c:majorUnit val="0.1"/>
      </c:valAx>
    </c:plotArea>
    <c:legend>
      <c:legendPos val="r"/>
      <c:layout>
        <c:manualLayout>
          <c:xMode val="edge"/>
          <c:yMode val="edge"/>
          <c:x val="0.71677700074441464"/>
          <c:y val="0.24236368152190804"/>
          <c:w val="9.5070716160479934E-2"/>
          <c:h val="0.129753796724619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4" Type="http://schemas.openxmlformats.org/officeDocument/2006/relationships/chart" Target="../charts/chart4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1031" name="Line 1"/>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103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27</xdr:row>
      <xdr:rowOff>9525</xdr:rowOff>
    </xdr:from>
    <xdr:to>
      <xdr:col>15</xdr:col>
      <xdr:colOff>508000</xdr:colOff>
      <xdr:row>61</xdr:row>
      <xdr:rowOff>0</xdr:rowOff>
    </xdr:to>
    <xdr:graphicFrame macro="">
      <xdr:nvGraphicFramePr>
        <xdr:cNvPr id="27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161925</xdr:rowOff>
    </xdr:from>
    <xdr:to>
      <xdr:col>16</xdr:col>
      <xdr:colOff>12700</xdr:colOff>
      <xdr:row>97</xdr:row>
      <xdr:rowOff>152400</xdr:rowOff>
    </xdr:to>
    <xdr:graphicFrame macro="">
      <xdr:nvGraphicFramePr>
        <xdr:cNvPr id="27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graphicFrame macro="">
      <xdr:nvGraphicFramePr>
        <xdr:cNvPr id="30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28</xdr:row>
      <xdr:rowOff>0</xdr:rowOff>
    </xdr:to>
    <xdr:graphicFrame macro="">
      <xdr:nvGraphicFramePr>
        <xdr:cNvPr id="30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619125</xdr:colOff>
      <xdr:row>29</xdr:row>
      <xdr:rowOff>0</xdr:rowOff>
    </xdr:from>
    <xdr:to>
      <xdr:col>11</xdr:col>
      <xdr:colOff>590550</xdr:colOff>
      <xdr:row>29</xdr:row>
      <xdr:rowOff>0</xdr:rowOff>
    </xdr:to>
    <xdr:graphicFrame macro="">
      <xdr:nvGraphicFramePr>
        <xdr:cNvPr id="337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29</xdr:row>
      <xdr:rowOff>0</xdr:rowOff>
    </xdr:from>
    <xdr:to>
      <xdr:col>12</xdr:col>
      <xdr:colOff>9525</xdr:colOff>
      <xdr:row>29</xdr:row>
      <xdr:rowOff>0</xdr:rowOff>
    </xdr:to>
    <xdr:graphicFrame macro="">
      <xdr:nvGraphicFramePr>
        <xdr:cNvPr id="3380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31</xdr:row>
      <xdr:rowOff>104775</xdr:rowOff>
    </xdr:from>
    <xdr:to>
      <xdr:col>12</xdr:col>
      <xdr:colOff>171450</xdr:colOff>
      <xdr:row>57</xdr:row>
      <xdr:rowOff>133350</xdr:rowOff>
    </xdr:to>
    <xdr:graphicFrame macro="">
      <xdr:nvGraphicFramePr>
        <xdr:cNvPr id="368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3687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104775</xdr:rowOff>
    </xdr:from>
    <xdr:to>
      <xdr:col>12</xdr:col>
      <xdr:colOff>171450</xdr:colOff>
      <xdr:row>57</xdr:row>
      <xdr:rowOff>133350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58</xdr:row>
      <xdr:rowOff>66675</xdr:rowOff>
    </xdr:from>
    <xdr:to>
      <xdr:col>12</xdr:col>
      <xdr:colOff>180975</xdr:colOff>
      <xdr:row>90</xdr:row>
      <xdr:rowOff>9525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26</xdr:row>
      <xdr:rowOff>76200</xdr:rowOff>
    </xdr:from>
    <xdr:to>
      <xdr:col>13</xdr:col>
      <xdr:colOff>419100</xdr:colOff>
      <xdr:row>61</xdr:row>
      <xdr:rowOff>76200</xdr:rowOff>
    </xdr:to>
    <xdr:graphicFrame macro="">
      <xdr:nvGraphicFramePr>
        <xdr:cNvPr id="399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64</xdr:row>
      <xdr:rowOff>0</xdr:rowOff>
    </xdr:from>
    <xdr:to>
      <xdr:col>13</xdr:col>
      <xdr:colOff>466725</xdr:colOff>
      <xdr:row>100</xdr:row>
      <xdr:rowOff>38100</xdr:rowOff>
    </xdr:to>
    <xdr:graphicFrame macro="">
      <xdr:nvGraphicFramePr>
        <xdr:cNvPr id="399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733425</xdr:colOff>
      <xdr:row>26</xdr:row>
      <xdr:rowOff>9525</xdr:rowOff>
    </xdr:from>
    <xdr:to>
      <xdr:col>15</xdr:col>
      <xdr:colOff>114300</xdr:colOff>
      <xdr:row>60</xdr:row>
      <xdr:rowOff>57150</xdr:rowOff>
    </xdr:to>
    <xdr:graphicFrame macro="">
      <xdr:nvGraphicFramePr>
        <xdr:cNvPr id="430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60</xdr:row>
      <xdr:rowOff>85725</xdr:rowOff>
    </xdr:from>
    <xdr:to>
      <xdr:col>15</xdr:col>
      <xdr:colOff>114300</xdr:colOff>
      <xdr:row>95</xdr:row>
      <xdr:rowOff>0</xdr:rowOff>
    </xdr:to>
    <xdr:graphicFrame macro="">
      <xdr:nvGraphicFramePr>
        <xdr:cNvPr id="430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28575</xdr:colOff>
      <xdr:row>26</xdr:row>
      <xdr:rowOff>0</xdr:rowOff>
    </xdr:from>
    <xdr:to>
      <xdr:col>7</xdr:col>
      <xdr:colOff>0</xdr:colOff>
      <xdr:row>26</xdr:row>
      <xdr:rowOff>0</xdr:rowOff>
    </xdr:to>
    <xdr:graphicFrame macro="">
      <xdr:nvGraphicFramePr>
        <xdr:cNvPr id="481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26</xdr:row>
      <xdr:rowOff>0</xdr:rowOff>
    </xdr:from>
    <xdr:to>
      <xdr:col>7</xdr:col>
      <xdr:colOff>0</xdr:colOff>
      <xdr:row>26</xdr:row>
      <xdr:rowOff>0</xdr:rowOff>
    </xdr:to>
    <xdr:graphicFrame macro="">
      <xdr:nvGraphicFramePr>
        <xdr:cNvPr id="481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0</xdr:colOff>
      <xdr:row>26</xdr:row>
      <xdr:rowOff>0</xdr:rowOff>
    </xdr:from>
    <xdr:ext cx="184731" cy="264560"/>
    <xdr:sp macro="" textlink="">
      <xdr:nvSpPr>
        <xdr:cNvPr id="2" name="TextBox 1"/>
        <xdr:cNvSpPr txBox="1"/>
      </xdr:nvSpPr>
      <xdr:spPr>
        <a:xfrm>
          <a:off x="10425545" y="1113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504824</xdr:colOff>
      <xdr:row>27</xdr:row>
      <xdr:rowOff>114300</xdr:rowOff>
    </xdr:from>
    <xdr:to>
      <xdr:col>14</xdr:col>
      <xdr:colOff>361950</xdr:colOff>
      <xdr:row>55</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473074</xdr:colOff>
      <xdr:row>58</xdr:row>
      <xdr:rowOff>101600</xdr:rowOff>
    </xdr:from>
    <xdr:to>
      <xdr:col>14</xdr:col>
      <xdr:colOff>387350</xdr:colOff>
      <xdr:row>87</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222250</xdr:colOff>
      <xdr:row>84</xdr:row>
      <xdr:rowOff>111125</xdr:rowOff>
    </xdr:from>
    <xdr:to>
      <xdr:col>9</xdr:col>
      <xdr:colOff>523875</xdr:colOff>
      <xdr:row>86</xdr:row>
      <xdr:rowOff>111125</xdr:rowOff>
    </xdr:to>
    <xdr:sp macro="" textlink="">
      <xdr:nvSpPr>
        <xdr:cNvPr id="5" name="TextBox 4"/>
        <xdr:cNvSpPr txBox="1"/>
      </xdr:nvSpPr>
      <xdr:spPr>
        <a:xfrm>
          <a:off x="4572000" y="14255750"/>
          <a:ext cx="2397125"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Model Year</a:t>
          </a:r>
        </a:p>
      </xdr:txBody>
    </xdr:sp>
    <xdr:clientData/>
  </xdr:twoCellAnchor>
  <xdr:twoCellAnchor>
    <xdr:from>
      <xdr:col>0</xdr:col>
      <xdr:colOff>587375</xdr:colOff>
      <xdr:row>64</xdr:row>
      <xdr:rowOff>142875</xdr:rowOff>
    </xdr:from>
    <xdr:to>
      <xdr:col>1</xdr:col>
      <xdr:colOff>142875</xdr:colOff>
      <xdr:row>80</xdr:row>
      <xdr:rowOff>79375</xdr:rowOff>
    </xdr:to>
    <xdr:sp macro="" textlink="">
      <xdr:nvSpPr>
        <xdr:cNvPr id="7" name="TextBox 6"/>
        <xdr:cNvSpPr txBox="1"/>
      </xdr:nvSpPr>
      <xdr:spPr>
        <a:xfrm rot="16200000">
          <a:off x="-460375" y="12160250"/>
          <a:ext cx="2476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MIL On With DTCs</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0.26177</cdr:x>
      <cdr:y>0.01793</cdr:y>
    </cdr:from>
    <cdr:to>
      <cdr:x>0.72475</cdr:x>
      <cdr:y>0.16019</cdr:y>
    </cdr:to>
    <cdr:sp macro="" textlink="">
      <cdr:nvSpPr>
        <cdr:cNvPr id="2" name="TextBox 1"/>
        <cdr:cNvSpPr txBox="1"/>
      </cdr:nvSpPr>
      <cdr:spPr>
        <a:xfrm xmlns:a="http://schemas.openxmlformats.org/drawingml/2006/main">
          <a:off x="2657875" y="75469"/>
          <a:ext cx="4700940" cy="598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600" b="1" i="0" baseline="0">
              <a:effectLst/>
              <a:latin typeface="+mn-lt"/>
              <a:ea typeface="+mn-ea"/>
              <a:cs typeface="+mn-cs"/>
            </a:rPr>
            <a:t>OBD MIL Commanded off with DTCs Present  </a:t>
          </a:r>
          <a:endParaRPr lang="en-US" sz="1600" b="1">
            <a:effectLst/>
          </a:endParaRPr>
        </a:p>
        <a:p xmlns:a="http://schemas.openxmlformats.org/drawingml/2006/main">
          <a:pPr algn="ctr" rtl="0"/>
          <a:r>
            <a:rPr lang="en-US" sz="1400" b="0" i="0" baseline="0">
              <a:effectLst/>
              <a:latin typeface="+mn-lt"/>
              <a:ea typeface="+mn-ea"/>
              <a:cs typeface="+mn-cs"/>
            </a:rPr>
            <a:t>by Model Year and Vehicle Class </a:t>
          </a:r>
          <a:endParaRPr lang="en-US" sz="1400">
            <a:effectLst/>
          </a:endParaRPr>
        </a:p>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246528</xdr:colOff>
      <xdr:row>297</xdr:row>
      <xdr:rowOff>0</xdr:rowOff>
    </xdr:from>
    <xdr:to>
      <xdr:col>5</xdr:col>
      <xdr:colOff>22411</xdr:colOff>
      <xdr:row>325</xdr:row>
      <xdr:rowOff>11206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27</xdr:row>
      <xdr:rowOff>0</xdr:rowOff>
    </xdr:from>
    <xdr:to>
      <xdr:col>14</xdr:col>
      <xdr:colOff>161925</xdr:colOff>
      <xdr:row>62</xdr:row>
      <xdr:rowOff>9525</xdr:rowOff>
    </xdr:to>
    <xdr:graphicFrame macro="">
      <xdr:nvGraphicFramePr>
        <xdr:cNvPr id="512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9525</xdr:rowOff>
    </xdr:from>
    <xdr:to>
      <xdr:col>14</xdr:col>
      <xdr:colOff>180975</xdr:colOff>
      <xdr:row>98</xdr:row>
      <xdr:rowOff>0</xdr:rowOff>
    </xdr:to>
    <xdr:graphicFrame macro="">
      <xdr:nvGraphicFramePr>
        <xdr:cNvPr id="512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60</xdr:row>
      <xdr:rowOff>9525</xdr:rowOff>
    </xdr:from>
    <xdr:to>
      <xdr:col>14</xdr:col>
      <xdr:colOff>38100</xdr:colOff>
      <xdr:row>97</xdr:row>
      <xdr:rowOff>123825</xdr:rowOff>
    </xdr:to>
    <xdr:graphicFrame macro="">
      <xdr:nvGraphicFramePr>
        <xdr:cNvPr id="542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76200</xdr:rowOff>
    </xdr:from>
    <xdr:to>
      <xdr:col>14</xdr:col>
      <xdr:colOff>57150</xdr:colOff>
      <xdr:row>58</xdr:row>
      <xdr:rowOff>104775</xdr:rowOff>
    </xdr:to>
    <xdr:graphicFrame macro="">
      <xdr:nvGraphicFramePr>
        <xdr:cNvPr id="542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31</xdr:row>
      <xdr:rowOff>0</xdr:rowOff>
    </xdr:from>
    <xdr:to>
      <xdr:col>14</xdr:col>
      <xdr:colOff>438150</xdr:colOff>
      <xdr:row>64</xdr:row>
      <xdr:rowOff>142875</xdr:rowOff>
    </xdr:to>
    <xdr:graphicFrame macro="">
      <xdr:nvGraphicFramePr>
        <xdr:cNvPr id="5735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66</xdr:row>
      <xdr:rowOff>135081</xdr:rowOff>
    </xdr:from>
    <xdr:to>
      <xdr:col>14</xdr:col>
      <xdr:colOff>432954</xdr:colOff>
      <xdr:row>103</xdr:row>
      <xdr:rowOff>69273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5.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9525</xdr:colOff>
      <xdr:row>63</xdr:row>
      <xdr:rowOff>161925</xdr:rowOff>
    </xdr:from>
    <xdr:to>
      <xdr:col>14</xdr:col>
      <xdr:colOff>371475</xdr:colOff>
      <xdr:row>98</xdr:row>
      <xdr:rowOff>114300</xdr:rowOff>
    </xdr:to>
    <xdr:graphicFrame macro="">
      <xdr:nvGraphicFramePr>
        <xdr:cNvPr id="604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604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63</xdr:row>
      <xdr:rowOff>161925</xdr:rowOff>
    </xdr:from>
    <xdr:to>
      <xdr:col>14</xdr:col>
      <xdr:colOff>371475</xdr:colOff>
      <xdr:row>98</xdr:row>
      <xdr:rowOff>114300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28.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67235</xdr:colOff>
      <xdr:row>47</xdr:row>
      <xdr:rowOff>147999</xdr:rowOff>
    </xdr:from>
    <xdr:to>
      <xdr:col>8</xdr:col>
      <xdr:colOff>0</xdr:colOff>
      <xdr:row>69</xdr:row>
      <xdr:rowOff>138473</xdr:rowOff>
    </xdr:to>
    <xdr:graphicFrame macro="">
      <xdr:nvGraphicFramePr>
        <xdr:cNvPr id="61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46</xdr:row>
      <xdr:rowOff>104774</xdr:rowOff>
    </xdr:from>
    <xdr:to>
      <xdr:col>9</xdr:col>
      <xdr:colOff>0</xdr:colOff>
      <xdr:row>71</xdr:row>
      <xdr:rowOff>84364</xdr:rowOff>
    </xdr:to>
    <xdr:graphicFrame macro="">
      <xdr:nvGraphicFramePr>
        <xdr:cNvPr id="819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27</xdr:row>
      <xdr:rowOff>114300</xdr:rowOff>
    </xdr:from>
    <xdr:to>
      <xdr:col>11</xdr:col>
      <xdr:colOff>523875</xdr:colOff>
      <xdr:row>50</xdr:row>
      <xdr:rowOff>85725</xdr:rowOff>
    </xdr:to>
    <xdr:graphicFrame macro="">
      <xdr:nvGraphicFramePr>
        <xdr:cNvPr id="102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1025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026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27</xdr:row>
      <xdr:rowOff>114300</xdr:rowOff>
    </xdr:from>
    <xdr:to>
      <xdr:col>11</xdr:col>
      <xdr:colOff>523875</xdr:colOff>
      <xdr:row>50</xdr:row>
      <xdr:rowOff>85725</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27</xdr:row>
      <xdr:rowOff>107156</xdr:rowOff>
    </xdr:from>
    <xdr:to>
      <xdr:col>24</xdr:col>
      <xdr:colOff>0</xdr:colOff>
      <xdr:row>50</xdr:row>
      <xdr:rowOff>114300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9525</xdr:colOff>
      <xdr:row>51</xdr:row>
      <xdr:rowOff>0</xdr:rowOff>
    </xdr:from>
    <xdr:to>
      <xdr:col>24</xdr:col>
      <xdr:colOff>11906</xdr:colOff>
      <xdr:row>73</xdr:row>
      <xdr:rowOff>47625</xdr:rowOff>
    </xdr:to>
    <xdr:graphicFrame macro="">
      <xdr:nvGraphicFramePr>
        <xdr:cNvPr id="1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100853</xdr:colOff>
      <xdr:row>50</xdr:row>
      <xdr:rowOff>56030</xdr:rowOff>
    </xdr:from>
    <xdr:to>
      <xdr:col>11</xdr:col>
      <xdr:colOff>586628</xdr:colOff>
      <xdr:row>74</xdr:row>
      <xdr:rowOff>151280</xdr:rowOff>
    </xdr:to>
    <xdr:graphicFrame macro="">
      <xdr:nvGraphicFramePr>
        <xdr:cNvPr id="1843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78</xdr:row>
      <xdr:rowOff>47064</xdr:rowOff>
    </xdr:from>
    <xdr:to>
      <xdr:col>12</xdr:col>
      <xdr:colOff>0</xdr:colOff>
      <xdr:row>103</xdr:row>
      <xdr:rowOff>146796</xdr:rowOff>
    </xdr:to>
    <xdr:graphicFrame macro="">
      <xdr:nvGraphicFramePr>
        <xdr:cNvPr id="184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26</xdr:row>
      <xdr:rowOff>142875</xdr:rowOff>
    </xdr:from>
    <xdr:to>
      <xdr:col>18</xdr:col>
      <xdr:colOff>469900</xdr:colOff>
      <xdr:row>61</xdr:row>
      <xdr:rowOff>114300</xdr:rowOff>
    </xdr:to>
    <xdr:graphicFrame macro="">
      <xdr:nvGraphicFramePr>
        <xdr:cNvPr id="21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19</xdr:col>
      <xdr:colOff>0</xdr:colOff>
      <xdr:row>97</xdr:row>
      <xdr:rowOff>85725</xdr:rowOff>
    </xdr:to>
    <xdr:graphicFrame macro="">
      <xdr:nvGraphicFramePr>
        <xdr:cNvPr id="21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27</xdr:row>
      <xdr:rowOff>104775</xdr:rowOff>
    </xdr:from>
    <xdr:to>
      <xdr:col>16</xdr:col>
      <xdr:colOff>12700</xdr:colOff>
      <xdr:row>61</xdr:row>
      <xdr:rowOff>76200</xdr:rowOff>
    </xdr:to>
    <xdr:graphicFrame macro="">
      <xdr:nvGraphicFramePr>
        <xdr:cNvPr id="245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16</xdr:col>
      <xdr:colOff>12700</xdr:colOff>
      <xdr:row>97</xdr:row>
      <xdr:rowOff>85725</xdr:rowOff>
    </xdr:to>
    <xdr:graphicFrame macro="">
      <xdr:nvGraphicFramePr>
        <xdr:cNvPr id="24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B25"/>
  <sheetViews>
    <sheetView tabSelected="1" zoomScaleNormal="100" workbookViewId="0"/>
  </sheetViews>
  <sheetFormatPr defaultRowHeight="12.75"/>
  <cols>
    <col min="1" max="1" width="21.85546875" customWidth="1"/>
  </cols>
  <sheetData>
    <row r="7" spans="2:2">
      <c r="B7" s="3" t="s">
        <v>15</v>
      </c>
    </row>
    <row r="8" spans="2:2">
      <c r="B8" s="3" t="s">
        <v>16</v>
      </c>
    </row>
    <row r="9" spans="2:2">
      <c r="B9" s="4" t="s">
        <v>17</v>
      </c>
    </row>
    <row r="10" spans="2:2">
      <c r="B10" s="4"/>
    </row>
    <row r="11" spans="2:2" ht="15.75">
      <c r="B11" s="5"/>
    </row>
    <row r="12" spans="2:2" ht="15.75">
      <c r="B12" s="5"/>
    </row>
    <row r="13" spans="2:2" ht="15.75">
      <c r="B13" s="5"/>
    </row>
    <row r="14" spans="2:2" ht="15.75">
      <c r="B14" s="5"/>
    </row>
    <row r="15" spans="2:2" ht="15.75">
      <c r="B15" s="5"/>
    </row>
    <row r="16" spans="2:2" ht="15.75">
      <c r="B16" s="5"/>
    </row>
    <row r="17" spans="2:2" ht="27.75">
      <c r="B17" s="6"/>
    </row>
    <row r="18" spans="2:2" ht="27.75">
      <c r="B18" s="6"/>
    </row>
    <row r="19" spans="2:2" ht="25.5">
      <c r="B19" s="7" t="s">
        <v>95</v>
      </c>
    </row>
    <row r="20" spans="2:2" s="51" customFormat="1" ht="15"/>
    <row r="22" spans="2:2" ht="15.75">
      <c r="B22" s="8" t="s">
        <v>18</v>
      </c>
    </row>
    <row r="24" spans="2:2" ht="18">
      <c r="B24" s="9"/>
    </row>
    <row r="25" spans="2:2" ht="18">
      <c r="B25" s="9"/>
    </row>
  </sheetData>
  <phoneticPr fontId="0" type="noConversion"/>
  <pageMargins left="0.75" right="0.75" top="1" bottom="1" header="0.5" footer="0.5"/>
  <pageSetup scale="79"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R99"/>
  <sheetViews>
    <sheetView zoomScaleNormal="100" workbookViewId="0"/>
  </sheetViews>
  <sheetFormatPr defaultRowHeight="12.75"/>
  <cols>
    <col min="1" max="1" width="9.85546875" style="18" customWidth="1"/>
    <col min="2" max="2" width="9.42578125" style="18" customWidth="1"/>
    <col min="3" max="3" width="8.7109375" style="18" bestFit="1" customWidth="1"/>
    <col min="4" max="4" width="10.42578125" style="18" customWidth="1"/>
    <col min="5" max="5" width="9.42578125" style="18" bestFit="1" customWidth="1"/>
    <col min="6" max="6" width="8.7109375" style="18" bestFit="1" customWidth="1"/>
    <col min="7" max="7" width="10.42578125" style="18" customWidth="1"/>
    <col min="8" max="8" width="9.42578125" style="18" bestFit="1" customWidth="1"/>
    <col min="9" max="9" width="8.7109375" style="18" bestFit="1" customWidth="1"/>
    <col min="10" max="10" width="10.42578125" style="18" customWidth="1"/>
    <col min="11" max="11" width="9.42578125" style="18" bestFit="1" customWidth="1"/>
    <col min="12" max="12" width="8.7109375" style="18" bestFit="1" customWidth="1"/>
    <col min="13" max="13" width="10.42578125" style="18" customWidth="1"/>
    <col min="14" max="14" width="9.5703125" style="18" bestFit="1" customWidth="1"/>
    <col min="15" max="15" width="8.28515625" style="18" bestFit="1" customWidth="1"/>
    <col min="16" max="16" width="10.42578125" style="18" customWidth="1"/>
    <col min="17" max="17" width="9" style="18" customWidth="1"/>
    <col min="18" max="18" width="10.5703125" style="18" customWidth="1"/>
    <col min="19" max="19" width="7.7109375" style="18" customWidth="1"/>
    <col min="20" max="21" width="9.140625" style="18"/>
    <col min="22" max="22" width="9.42578125" style="18" customWidth="1"/>
    <col min="23" max="16384" width="9.140625" style="18"/>
  </cols>
  <sheetData>
    <row r="1" spans="1:22" ht="26.25">
      <c r="A1" s="52" t="s">
        <v>96</v>
      </c>
    </row>
    <row r="2" spans="1:22" ht="18">
      <c r="A2" s="13" t="s">
        <v>69</v>
      </c>
      <c r="B2" s="14"/>
      <c r="C2" s="14"/>
      <c r="D2" s="14"/>
      <c r="E2" s="14"/>
      <c r="F2" s="14"/>
      <c r="G2" s="14"/>
      <c r="H2" s="14"/>
      <c r="I2" s="14"/>
      <c r="J2" s="14"/>
      <c r="K2" s="14"/>
      <c r="L2" s="14"/>
      <c r="M2" s="14"/>
      <c r="N2" s="14"/>
      <c r="O2" s="14"/>
      <c r="P2" s="14"/>
    </row>
    <row r="3" spans="1:22" ht="14.25">
      <c r="A3" s="20"/>
      <c r="B3" s="14"/>
      <c r="C3" s="14"/>
      <c r="D3" s="14"/>
      <c r="E3" s="14"/>
      <c r="F3" s="14"/>
      <c r="G3" s="14"/>
      <c r="H3" s="14"/>
      <c r="I3" s="14"/>
      <c r="J3" s="14"/>
      <c r="K3" s="14"/>
      <c r="L3" s="14"/>
      <c r="M3" s="14"/>
      <c r="N3" s="14"/>
      <c r="O3" s="14"/>
      <c r="P3" s="14"/>
    </row>
    <row r="4" spans="1:22" ht="15" customHeight="1">
      <c r="A4" s="455" t="s">
        <v>98</v>
      </c>
      <c r="B4" s="455"/>
      <c r="C4" s="455"/>
      <c r="D4" s="455"/>
      <c r="E4" s="455"/>
      <c r="F4" s="455"/>
      <c r="G4" s="455"/>
      <c r="H4" s="455"/>
      <c r="I4" s="455"/>
      <c r="J4" s="455"/>
      <c r="K4" s="455"/>
      <c r="L4" s="455"/>
      <c r="M4" s="455"/>
      <c r="N4" s="455"/>
      <c r="O4" s="455"/>
      <c r="P4" s="455"/>
      <c r="Q4" s="455"/>
      <c r="R4" s="455"/>
      <c r="S4" s="455"/>
      <c r="T4" s="455"/>
      <c r="U4" s="455"/>
      <c r="V4" s="455"/>
    </row>
    <row r="5" spans="1:22" ht="15" customHeight="1">
      <c r="A5" s="455"/>
      <c r="B5" s="455"/>
      <c r="C5" s="455"/>
      <c r="D5" s="455"/>
      <c r="E5" s="455"/>
      <c r="F5" s="455"/>
      <c r="G5" s="455"/>
      <c r="H5" s="455"/>
      <c r="I5" s="455"/>
      <c r="J5" s="455"/>
      <c r="K5" s="455"/>
      <c r="L5" s="455"/>
      <c r="M5" s="455"/>
      <c r="N5" s="455"/>
      <c r="O5" s="455"/>
      <c r="P5" s="455"/>
      <c r="Q5" s="455"/>
      <c r="R5" s="455"/>
      <c r="S5" s="455"/>
      <c r="T5" s="455"/>
      <c r="U5" s="455"/>
      <c r="V5" s="455"/>
    </row>
    <row r="6" spans="1:22" ht="15" thickBot="1">
      <c r="A6" s="14"/>
      <c r="B6" s="14"/>
      <c r="C6" s="14"/>
      <c r="D6" s="14"/>
      <c r="E6" s="14"/>
      <c r="F6" s="14"/>
      <c r="G6" s="14"/>
      <c r="H6" s="14"/>
      <c r="I6" s="14"/>
      <c r="J6" s="14"/>
      <c r="K6" s="14"/>
      <c r="L6" s="14"/>
      <c r="M6" s="14"/>
      <c r="N6" s="14"/>
      <c r="O6" s="14"/>
      <c r="P6" s="14"/>
    </row>
    <row r="7" spans="1:22" ht="12.75" customHeight="1">
      <c r="A7" s="442" t="s">
        <v>6</v>
      </c>
      <c r="B7" s="451" t="s">
        <v>10</v>
      </c>
      <c r="C7" s="452"/>
      <c r="D7" s="453"/>
      <c r="E7" s="451" t="s">
        <v>29</v>
      </c>
      <c r="F7" s="452"/>
      <c r="G7" s="453"/>
      <c r="H7" s="451" t="s">
        <v>28</v>
      </c>
      <c r="I7" s="452"/>
      <c r="J7" s="453"/>
      <c r="K7" s="451" t="s">
        <v>30</v>
      </c>
      <c r="L7" s="452"/>
      <c r="M7" s="453"/>
      <c r="N7" s="451" t="s">
        <v>5</v>
      </c>
      <c r="O7" s="452"/>
      <c r="P7" s="453"/>
    </row>
    <row r="8" spans="1:22" s="39" customFormat="1" ht="26.25" customHeight="1" thickBot="1">
      <c r="A8" s="443"/>
      <c r="B8" s="180" t="s">
        <v>11</v>
      </c>
      <c r="C8" s="28" t="s">
        <v>8</v>
      </c>
      <c r="D8" s="29" t="s">
        <v>12</v>
      </c>
      <c r="E8" s="180" t="s">
        <v>11</v>
      </c>
      <c r="F8" s="28" t="s">
        <v>8</v>
      </c>
      <c r="G8" s="29" t="s">
        <v>12</v>
      </c>
      <c r="H8" s="180" t="s">
        <v>11</v>
      </c>
      <c r="I8" s="28" t="s">
        <v>8</v>
      </c>
      <c r="J8" s="29" t="s">
        <v>12</v>
      </c>
      <c r="K8" s="180" t="s">
        <v>11</v>
      </c>
      <c r="L8" s="28" t="s">
        <v>8</v>
      </c>
      <c r="M8" s="29" t="s">
        <v>12</v>
      </c>
      <c r="N8" s="180" t="s">
        <v>11</v>
      </c>
      <c r="O8" s="28" t="s">
        <v>8</v>
      </c>
      <c r="P8" s="29" t="s">
        <v>12</v>
      </c>
    </row>
    <row r="9" spans="1:22">
      <c r="A9" s="19">
        <v>2005</v>
      </c>
      <c r="B9" s="53">
        <v>221</v>
      </c>
      <c r="C9" s="79">
        <v>291</v>
      </c>
      <c r="D9" s="21">
        <f t="shared" ref="D9:D23" si="0">IF(C9=0, "NA", B9/C9)</f>
        <v>0.75945017182130581</v>
      </c>
      <c r="E9" s="53"/>
      <c r="F9" s="79"/>
      <c r="G9" s="21"/>
      <c r="H9" s="53"/>
      <c r="I9" s="79"/>
      <c r="J9" s="21"/>
      <c r="K9" s="53"/>
      <c r="L9" s="79"/>
      <c r="M9" s="21"/>
      <c r="N9" s="53">
        <f>SUM(B9,E9,H9,K9)</f>
        <v>221</v>
      </c>
      <c r="O9" s="79">
        <f>SUM(C9,F9,I9,L9)</f>
        <v>291</v>
      </c>
      <c r="P9" s="21">
        <f t="shared" ref="P9:P23" si="1">IF(O9=0, "NA", N9/O9)</f>
        <v>0.75945017182130581</v>
      </c>
    </row>
    <row r="10" spans="1:22">
      <c r="A10" s="19">
        <v>2006</v>
      </c>
      <c r="B10" s="54">
        <v>215</v>
      </c>
      <c r="C10" s="78">
        <v>272</v>
      </c>
      <c r="D10" s="15">
        <f t="shared" si="0"/>
        <v>0.7904411764705882</v>
      </c>
      <c r="E10" s="54"/>
      <c r="F10" s="78"/>
      <c r="G10" s="15"/>
      <c r="H10" s="54"/>
      <c r="I10" s="78"/>
      <c r="J10" s="15"/>
      <c r="K10" s="54"/>
      <c r="L10" s="78"/>
      <c r="M10" s="15"/>
      <c r="N10" s="54">
        <f t="shared" ref="N10:N23" si="2">SUM(B10,E10,H10,K10)</f>
        <v>215</v>
      </c>
      <c r="O10" s="78">
        <f t="shared" ref="O10:O23" si="3">SUM(C10,F10,I10,L10)</f>
        <v>272</v>
      </c>
      <c r="P10" s="15">
        <f t="shared" si="1"/>
        <v>0.7904411764705882</v>
      </c>
    </row>
    <row r="11" spans="1:22">
      <c r="A11" s="19">
        <v>2007</v>
      </c>
      <c r="B11" s="54">
        <v>178</v>
      </c>
      <c r="C11" s="78">
        <v>221</v>
      </c>
      <c r="D11" s="15">
        <f t="shared" si="0"/>
        <v>0.80542986425339369</v>
      </c>
      <c r="E11" s="54"/>
      <c r="F11" s="78"/>
      <c r="G11" s="15"/>
      <c r="H11" s="54"/>
      <c r="I11" s="78"/>
      <c r="J11" s="15"/>
      <c r="K11" s="54">
        <v>7</v>
      </c>
      <c r="L11" s="78">
        <v>7</v>
      </c>
      <c r="M11" s="15">
        <f t="shared" ref="M11:M21" si="4">IF(L11=0, "NA", K11/L11)</f>
        <v>1</v>
      </c>
      <c r="N11" s="54">
        <f t="shared" si="2"/>
        <v>185</v>
      </c>
      <c r="O11" s="78">
        <f t="shared" si="3"/>
        <v>228</v>
      </c>
      <c r="P11" s="15">
        <f t="shared" si="1"/>
        <v>0.81140350877192979</v>
      </c>
    </row>
    <row r="12" spans="1:22">
      <c r="A12" s="19">
        <v>2008</v>
      </c>
      <c r="B12" s="54">
        <v>135</v>
      </c>
      <c r="C12" s="78">
        <v>173</v>
      </c>
      <c r="D12" s="15">
        <f t="shared" si="0"/>
        <v>0.78034682080924855</v>
      </c>
      <c r="E12" s="54">
        <v>15</v>
      </c>
      <c r="F12" s="78">
        <v>16</v>
      </c>
      <c r="G12" s="15">
        <f t="shared" ref="G12:G22" si="5">IF(F12=0, "NA", E12/F12)</f>
        <v>0.9375</v>
      </c>
      <c r="H12" s="54"/>
      <c r="I12" s="78"/>
      <c r="J12" s="15"/>
      <c r="K12" s="54">
        <v>5</v>
      </c>
      <c r="L12" s="78">
        <v>7</v>
      </c>
      <c r="M12" s="15">
        <f t="shared" si="4"/>
        <v>0.7142857142857143</v>
      </c>
      <c r="N12" s="54">
        <f t="shared" si="2"/>
        <v>155</v>
      </c>
      <c r="O12" s="78">
        <f t="shared" si="3"/>
        <v>196</v>
      </c>
      <c r="P12" s="15">
        <f t="shared" si="1"/>
        <v>0.79081632653061229</v>
      </c>
    </row>
    <row r="13" spans="1:22">
      <c r="A13" s="19">
        <v>2009</v>
      </c>
      <c r="B13" s="54">
        <v>93</v>
      </c>
      <c r="C13" s="78">
        <v>116</v>
      </c>
      <c r="D13" s="15">
        <f t="shared" si="0"/>
        <v>0.80172413793103448</v>
      </c>
      <c r="E13" s="54">
        <v>9</v>
      </c>
      <c r="F13" s="78">
        <v>10</v>
      </c>
      <c r="G13" s="15">
        <f t="shared" si="5"/>
        <v>0.9</v>
      </c>
      <c r="H13" s="54"/>
      <c r="I13" s="78"/>
      <c r="J13" s="15"/>
      <c r="K13" s="54">
        <v>1</v>
      </c>
      <c r="L13" s="78">
        <v>1</v>
      </c>
      <c r="M13" s="15">
        <f t="shared" si="4"/>
        <v>1</v>
      </c>
      <c r="N13" s="54">
        <f t="shared" si="2"/>
        <v>103</v>
      </c>
      <c r="O13" s="78">
        <f t="shared" si="3"/>
        <v>127</v>
      </c>
      <c r="P13" s="15">
        <f t="shared" si="1"/>
        <v>0.8110236220472441</v>
      </c>
    </row>
    <row r="14" spans="1:22">
      <c r="A14" s="19">
        <v>2010</v>
      </c>
      <c r="B14" s="54">
        <v>113</v>
      </c>
      <c r="C14" s="78">
        <v>142</v>
      </c>
      <c r="D14" s="15">
        <f t="shared" si="0"/>
        <v>0.79577464788732399</v>
      </c>
      <c r="E14" s="54">
        <v>7</v>
      </c>
      <c r="F14" s="78">
        <v>11</v>
      </c>
      <c r="G14" s="15">
        <f t="shared" si="5"/>
        <v>0.63636363636363635</v>
      </c>
      <c r="H14" s="54">
        <v>1</v>
      </c>
      <c r="I14" s="78">
        <v>1</v>
      </c>
      <c r="J14" s="15">
        <f t="shared" ref="J14:J16" si="6">IF(I14=0, "NA", H14/I14)</f>
        <v>1</v>
      </c>
      <c r="K14" s="54"/>
      <c r="L14" s="78"/>
      <c r="M14" s="15"/>
      <c r="N14" s="54">
        <f t="shared" si="2"/>
        <v>121</v>
      </c>
      <c r="O14" s="78">
        <f t="shared" si="3"/>
        <v>154</v>
      </c>
      <c r="P14" s="15">
        <f t="shared" si="1"/>
        <v>0.7857142857142857</v>
      </c>
    </row>
    <row r="15" spans="1:22">
      <c r="A15" s="19">
        <v>2011</v>
      </c>
      <c r="B15" s="54">
        <v>65</v>
      </c>
      <c r="C15" s="78">
        <v>78</v>
      </c>
      <c r="D15" s="15">
        <f t="shared" si="0"/>
        <v>0.83333333333333337</v>
      </c>
      <c r="E15" s="54">
        <v>8</v>
      </c>
      <c r="F15" s="78">
        <v>9</v>
      </c>
      <c r="G15" s="15">
        <f t="shared" si="5"/>
        <v>0.88888888888888884</v>
      </c>
      <c r="H15" s="54">
        <v>2</v>
      </c>
      <c r="I15" s="78">
        <v>3</v>
      </c>
      <c r="J15" s="15">
        <f t="shared" si="6"/>
        <v>0.66666666666666663</v>
      </c>
      <c r="K15" s="54">
        <v>10</v>
      </c>
      <c r="L15" s="78">
        <v>14</v>
      </c>
      <c r="M15" s="15">
        <f t="shared" si="4"/>
        <v>0.7142857142857143</v>
      </c>
      <c r="N15" s="54">
        <f t="shared" si="2"/>
        <v>85</v>
      </c>
      <c r="O15" s="78">
        <f t="shared" si="3"/>
        <v>104</v>
      </c>
      <c r="P15" s="15">
        <f t="shared" si="1"/>
        <v>0.81730769230769229</v>
      </c>
    </row>
    <row r="16" spans="1:22">
      <c r="A16" s="19">
        <v>2012</v>
      </c>
      <c r="B16" s="54">
        <v>74</v>
      </c>
      <c r="C16" s="78">
        <v>81</v>
      </c>
      <c r="D16" s="15">
        <f t="shared" si="0"/>
        <v>0.9135802469135802</v>
      </c>
      <c r="E16" s="54">
        <v>9</v>
      </c>
      <c r="F16" s="78">
        <v>12</v>
      </c>
      <c r="G16" s="15">
        <f t="shared" si="5"/>
        <v>0.75</v>
      </c>
      <c r="H16" s="54">
        <v>3</v>
      </c>
      <c r="I16" s="78">
        <v>3</v>
      </c>
      <c r="J16" s="15">
        <f t="shared" si="6"/>
        <v>1</v>
      </c>
      <c r="K16" s="54">
        <v>2</v>
      </c>
      <c r="L16" s="78">
        <v>2</v>
      </c>
      <c r="M16" s="15">
        <f t="shared" si="4"/>
        <v>1</v>
      </c>
      <c r="N16" s="54">
        <f t="shared" si="2"/>
        <v>88</v>
      </c>
      <c r="O16" s="78">
        <f t="shared" si="3"/>
        <v>98</v>
      </c>
      <c r="P16" s="15">
        <f t="shared" si="1"/>
        <v>0.89795918367346939</v>
      </c>
    </row>
    <row r="17" spans="1:30">
      <c r="A17" s="19">
        <v>2013</v>
      </c>
      <c r="B17" s="54">
        <v>62</v>
      </c>
      <c r="C17" s="78">
        <v>75</v>
      </c>
      <c r="D17" s="15">
        <f t="shared" si="0"/>
        <v>0.82666666666666666</v>
      </c>
      <c r="E17" s="54">
        <v>4</v>
      </c>
      <c r="F17" s="78">
        <v>4</v>
      </c>
      <c r="G17" s="15">
        <f t="shared" si="5"/>
        <v>1</v>
      </c>
      <c r="H17" s="54"/>
      <c r="I17" s="78"/>
      <c r="J17" s="15"/>
      <c r="K17" s="54">
        <v>1</v>
      </c>
      <c r="L17" s="78">
        <v>1</v>
      </c>
      <c r="M17" s="15">
        <f t="shared" si="4"/>
        <v>1</v>
      </c>
      <c r="N17" s="54">
        <f t="shared" si="2"/>
        <v>67</v>
      </c>
      <c r="O17" s="78">
        <f t="shared" si="3"/>
        <v>80</v>
      </c>
      <c r="P17" s="15">
        <f t="shared" si="1"/>
        <v>0.83750000000000002</v>
      </c>
    </row>
    <row r="18" spans="1:30">
      <c r="A18" s="19">
        <v>2014</v>
      </c>
      <c r="B18" s="54">
        <v>45</v>
      </c>
      <c r="C18" s="78">
        <v>54</v>
      </c>
      <c r="D18" s="15">
        <f t="shared" si="0"/>
        <v>0.83333333333333337</v>
      </c>
      <c r="E18" s="54">
        <v>6</v>
      </c>
      <c r="F18" s="78">
        <v>6</v>
      </c>
      <c r="G18" s="15">
        <f t="shared" si="5"/>
        <v>1</v>
      </c>
      <c r="H18" s="54">
        <v>2</v>
      </c>
      <c r="I18" s="78">
        <v>3</v>
      </c>
      <c r="J18" s="15">
        <f t="shared" ref="J18:J20" si="7">IF(I18=0, "NA", H18/I18)</f>
        <v>0.66666666666666663</v>
      </c>
      <c r="K18" s="54">
        <v>1</v>
      </c>
      <c r="L18" s="78">
        <v>3</v>
      </c>
      <c r="M18" s="15">
        <f t="shared" si="4"/>
        <v>0.33333333333333331</v>
      </c>
      <c r="N18" s="54">
        <f t="shared" si="2"/>
        <v>54</v>
      </c>
      <c r="O18" s="78">
        <f t="shared" si="3"/>
        <v>66</v>
      </c>
      <c r="P18" s="15">
        <f t="shared" si="1"/>
        <v>0.81818181818181823</v>
      </c>
    </row>
    <row r="19" spans="1:30">
      <c r="A19" s="19">
        <v>2015</v>
      </c>
      <c r="B19" s="54">
        <v>44</v>
      </c>
      <c r="C19" s="78">
        <v>45</v>
      </c>
      <c r="D19" s="15">
        <f t="shared" si="0"/>
        <v>0.97777777777777775</v>
      </c>
      <c r="E19" s="54">
        <v>3</v>
      </c>
      <c r="F19" s="78">
        <v>3</v>
      </c>
      <c r="G19" s="15">
        <f t="shared" si="5"/>
        <v>1</v>
      </c>
      <c r="H19" s="54"/>
      <c r="I19" s="78"/>
      <c r="J19" s="15"/>
      <c r="K19" s="54">
        <v>5</v>
      </c>
      <c r="L19" s="78">
        <v>6</v>
      </c>
      <c r="M19" s="15">
        <f t="shared" si="4"/>
        <v>0.83333333333333337</v>
      </c>
      <c r="N19" s="54">
        <f t="shared" si="2"/>
        <v>52</v>
      </c>
      <c r="O19" s="78">
        <f t="shared" si="3"/>
        <v>54</v>
      </c>
      <c r="P19" s="15">
        <f t="shared" si="1"/>
        <v>0.96296296296296291</v>
      </c>
    </row>
    <row r="20" spans="1:30">
      <c r="A20" s="19">
        <v>2016</v>
      </c>
      <c r="B20" s="54">
        <v>24</v>
      </c>
      <c r="C20" s="78">
        <v>28</v>
      </c>
      <c r="D20" s="15">
        <f t="shared" si="0"/>
        <v>0.8571428571428571</v>
      </c>
      <c r="E20" s="54">
        <v>1</v>
      </c>
      <c r="F20" s="78">
        <v>1</v>
      </c>
      <c r="G20" s="15">
        <f t="shared" si="5"/>
        <v>1</v>
      </c>
      <c r="H20" s="54">
        <v>0</v>
      </c>
      <c r="I20" s="78">
        <v>1</v>
      </c>
      <c r="J20" s="15">
        <f t="shared" si="7"/>
        <v>0</v>
      </c>
      <c r="K20" s="54">
        <v>2</v>
      </c>
      <c r="L20" s="78">
        <v>2</v>
      </c>
      <c r="M20" s="15">
        <f t="shared" si="4"/>
        <v>1</v>
      </c>
      <c r="N20" s="54">
        <f t="shared" si="2"/>
        <v>27</v>
      </c>
      <c r="O20" s="78">
        <f t="shared" si="3"/>
        <v>32</v>
      </c>
      <c r="P20" s="15">
        <f t="shared" si="1"/>
        <v>0.84375</v>
      </c>
    </row>
    <row r="21" spans="1:30">
      <c r="A21" s="19">
        <v>2017</v>
      </c>
      <c r="B21" s="54">
        <v>8</v>
      </c>
      <c r="C21" s="78">
        <v>8</v>
      </c>
      <c r="D21" s="15">
        <f t="shared" si="0"/>
        <v>1</v>
      </c>
      <c r="E21" s="54">
        <v>3</v>
      </c>
      <c r="F21" s="78">
        <v>3</v>
      </c>
      <c r="G21" s="15">
        <f t="shared" si="5"/>
        <v>1</v>
      </c>
      <c r="H21" s="54"/>
      <c r="I21" s="78"/>
      <c r="J21" s="15"/>
      <c r="K21" s="54">
        <v>1</v>
      </c>
      <c r="L21" s="78">
        <v>1</v>
      </c>
      <c r="M21" s="15">
        <f t="shared" si="4"/>
        <v>1</v>
      </c>
      <c r="N21" s="54">
        <f t="shared" si="2"/>
        <v>12</v>
      </c>
      <c r="O21" s="78">
        <f t="shared" si="3"/>
        <v>12</v>
      </c>
      <c r="P21" s="15">
        <f t="shared" si="1"/>
        <v>1</v>
      </c>
    </row>
    <row r="22" spans="1:30">
      <c r="A22" s="19">
        <v>2018</v>
      </c>
      <c r="B22" s="54">
        <v>11</v>
      </c>
      <c r="C22" s="78">
        <v>15</v>
      </c>
      <c r="D22" s="15">
        <f t="shared" si="0"/>
        <v>0.73333333333333328</v>
      </c>
      <c r="E22" s="54">
        <v>1</v>
      </c>
      <c r="F22" s="78">
        <v>1</v>
      </c>
      <c r="G22" s="15">
        <f t="shared" si="5"/>
        <v>1</v>
      </c>
      <c r="H22" s="54"/>
      <c r="I22" s="78"/>
      <c r="J22" s="15"/>
      <c r="K22" s="54"/>
      <c r="L22" s="78"/>
      <c r="M22" s="15"/>
      <c r="N22" s="54">
        <f t="shared" si="2"/>
        <v>12</v>
      </c>
      <c r="O22" s="78">
        <f t="shared" si="3"/>
        <v>16</v>
      </c>
      <c r="P22" s="15">
        <f t="shared" si="1"/>
        <v>0.75</v>
      </c>
    </row>
    <row r="23" spans="1:30">
      <c r="A23" s="19">
        <v>2019</v>
      </c>
      <c r="B23" s="54">
        <v>3</v>
      </c>
      <c r="C23" s="78">
        <v>3</v>
      </c>
      <c r="D23" s="15">
        <f t="shared" si="0"/>
        <v>1</v>
      </c>
      <c r="E23" s="54"/>
      <c r="F23" s="78"/>
      <c r="G23" s="15"/>
      <c r="H23" s="54"/>
      <c r="I23" s="78"/>
      <c r="J23" s="15"/>
      <c r="K23" s="54">
        <v>1</v>
      </c>
      <c r="L23" s="78">
        <v>1</v>
      </c>
      <c r="M23" s="15">
        <f t="shared" ref="M23" si="8">IF(L23=0, "NA", K23/L23)</f>
        <v>1</v>
      </c>
      <c r="N23" s="54">
        <f t="shared" si="2"/>
        <v>4</v>
      </c>
      <c r="O23" s="78">
        <f t="shared" si="3"/>
        <v>4</v>
      </c>
      <c r="P23" s="15">
        <f t="shared" si="1"/>
        <v>1</v>
      </c>
    </row>
    <row r="24" spans="1:30" ht="13.5" thickBot="1">
      <c r="A24" s="19">
        <v>2020</v>
      </c>
      <c r="B24" s="69"/>
      <c r="C24" s="80"/>
      <c r="D24" s="22"/>
      <c r="E24" s="69"/>
      <c r="F24" s="80"/>
      <c r="G24" s="22"/>
      <c r="H24" s="69"/>
      <c r="I24" s="80"/>
      <c r="J24" s="22"/>
      <c r="K24" s="69"/>
      <c r="L24" s="80"/>
      <c r="M24" s="22"/>
      <c r="N24" s="69"/>
      <c r="O24" s="80"/>
      <c r="P24" s="22"/>
    </row>
    <row r="25" spans="1:30" ht="13.5" thickBot="1">
      <c r="A25" s="94" t="s">
        <v>5</v>
      </c>
      <c r="B25" s="213">
        <f>SUM(B9:B24)</f>
        <v>1291</v>
      </c>
      <c r="C25" s="214">
        <f>SUM(C9:C24)</f>
        <v>1602</v>
      </c>
      <c r="D25" s="215">
        <f>B25/C25</f>
        <v>0.80586766541822719</v>
      </c>
      <c r="E25" s="213">
        <f>SUM(E9:E24)</f>
        <v>66</v>
      </c>
      <c r="F25" s="214">
        <f>SUM(F9:F24)</f>
        <v>76</v>
      </c>
      <c r="G25" s="215">
        <f>E25/F25</f>
        <v>0.86842105263157898</v>
      </c>
      <c r="H25" s="213">
        <f>SUM(H9:H24)</f>
        <v>8</v>
      </c>
      <c r="I25" s="214">
        <f>SUM(I9:I24)</f>
        <v>11</v>
      </c>
      <c r="J25" s="215">
        <f>H25/I25</f>
        <v>0.72727272727272729</v>
      </c>
      <c r="K25" s="213">
        <f>SUM(K9:K24)</f>
        <v>36</v>
      </c>
      <c r="L25" s="214">
        <f>SUM(L9:L24)</f>
        <v>45</v>
      </c>
      <c r="M25" s="215">
        <f>K25/L25</f>
        <v>0.8</v>
      </c>
      <c r="N25" s="213">
        <f>SUM(N9:N24)</f>
        <v>1401</v>
      </c>
      <c r="O25" s="214">
        <f>SUM(O9:O24)</f>
        <v>1734</v>
      </c>
      <c r="P25" s="215">
        <f>N25/O25</f>
        <v>0.80795847750865057</v>
      </c>
    </row>
    <row r="26" spans="1:30">
      <c r="A26" s="181"/>
      <c r="B26" s="137"/>
      <c r="C26" s="137"/>
      <c r="D26" s="182"/>
      <c r="E26" s="137"/>
      <c r="F26" s="137"/>
      <c r="G26" s="182"/>
      <c r="H26" s="137"/>
      <c r="I26" s="137"/>
      <c r="J26" s="182"/>
      <c r="K26" s="137"/>
      <c r="L26" s="137"/>
      <c r="M26" s="182"/>
      <c r="N26" s="137"/>
      <c r="O26" s="137"/>
      <c r="P26" s="182"/>
    </row>
    <row r="27" spans="1:30">
      <c r="A27" s="38"/>
    </row>
    <row r="28" spans="1:30" ht="12.75" customHeight="1">
      <c r="Q28" s="62"/>
    </row>
    <row r="29" spans="1:30">
      <c r="P29" s="105"/>
      <c r="Q29" s="146"/>
    </row>
    <row r="30" spans="1:30">
      <c r="P30" s="129"/>
      <c r="Q30" s="145"/>
      <c r="R30" s="454"/>
      <c r="S30" s="454"/>
      <c r="T30" s="454"/>
      <c r="U30" s="454"/>
      <c r="V30" s="454"/>
      <c r="W30" s="454"/>
      <c r="X30" s="454"/>
      <c r="Y30" s="454"/>
      <c r="Z30" s="454"/>
      <c r="AA30" s="62"/>
      <c r="AB30" s="62"/>
      <c r="AC30" s="62"/>
      <c r="AD30" s="62"/>
    </row>
    <row r="31" spans="1:30">
      <c r="P31" s="130"/>
      <c r="Q31" s="145"/>
      <c r="R31" s="183"/>
      <c r="S31" s="183"/>
      <c r="T31" s="183"/>
      <c r="U31" s="183"/>
      <c r="V31" s="183"/>
      <c r="W31" s="183"/>
      <c r="X31" s="183"/>
      <c r="Y31" s="183"/>
      <c r="Z31" s="183"/>
      <c r="AA31" s="62"/>
      <c r="AB31" s="62"/>
      <c r="AC31" s="62"/>
      <c r="AD31" s="62"/>
    </row>
    <row r="32" spans="1:30">
      <c r="P32" s="130"/>
      <c r="Q32" s="145"/>
      <c r="R32" s="186"/>
      <c r="S32" s="186"/>
      <c r="T32" s="76"/>
      <c r="U32" s="186"/>
      <c r="V32" s="186"/>
      <c r="W32" s="76"/>
      <c r="X32" s="186"/>
      <c r="Y32" s="186"/>
      <c r="Z32" s="76"/>
      <c r="AA32" s="62"/>
      <c r="AB32" s="62"/>
      <c r="AC32" s="62"/>
      <c r="AD32" s="62"/>
    </row>
    <row r="33" spans="16:44">
      <c r="P33" s="130"/>
      <c r="Q33" s="145"/>
      <c r="R33" s="186"/>
      <c r="S33" s="186"/>
      <c r="T33" s="76"/>
      <c r="U33" s="186"/>
      <c r="V33" s="186"/>
      <c r="W33" s="76"/>
      <c r="X33" s="186"/>
      <c r="Y33" s="186"/>
      <c r="Z33" s="76"/>
      <c r="AA33" s="62"/>
      <c r="AB33" s="62"/>
      <c r="AC33" s="62"/>
      <c r="AD33" s="62"/>
    </row>
    <row r="34" spans="16:44">
      <c r="P34" s="130"/>
      <c r="Q34" s="145"/>
      <c r="R34" s="186"/>
      <c r="S34" s="186"/>
      <c r="T34" s="76"/>
      <c r="U34" s="186"/>
      <c r="V34" s="186"/>
      <c r="W34" s="76"/>
      <c r="X34" s="186"/>
      <c r="Y34" s="186"/>
      <c r="Z34" s="76"/>
      <c r="AA34" s="62"/>
      <c r="AB34" s="62"/>
      <c r="AC34" s="62"/>
      <c r="AD34" s="62"/>
    </row>
    <row r="35" spans="16:44">
      <c r="P35" s="130"/>
      <c r="Q35" s="145"/>
      <c r="R35" s="186"/>
      <c r="S35" s="186"/>
      <c r="T35" s="76"/>
      <c r="U35" s="186"/>
      <c r="V35" s="186"/>
      <c r="W35" s="76"/>
      <c r="X35" s="186"/>
      <c r="Y35" s="186"/>
      <c r="Z35" s="76"/>
      <c r="AA35" s="62"/>
      <c r="AB35" s="62"/>
      <c r="AC35" s="62"/>
      <c r="AD35" s="62"/>
    </row>
    <row r="36" spans="16:44">
      <c r="P36" s="130"/>
      <c r="Q36" s="145"/>
      <c r="R36" s="186"/>
      <c r="S36" s="186"/>
      <c r="T36" s="76"/>
      <c r="U36" s="186"/>
      <c r="V36" s="186"/>
      <c r="W36" s="76"/>
      <c r="X36" s="186"/>
      <c r="Y36" s="186"/>
      <c r="Z36" s="76"/>
      <c r="AA36" s="62"/>
      <c r="AB36" s="62"/>
      <c r="AC36" s="62"/>
      <c r="AD36" s="62"/>
    </row>
    <row r="37" spans="16:44">
      <c r="P37" s="130"/>
      <c r="Q37" s="145"/>
      <c r="R37" s="186"/>
      <c r="S37" s="186"/>
      <c r="T37" s="76"/>
      <c r="U37" s="186"/>
      <c r="V37" s="186"/>
      <c r="W37" s="76"/>
      <c r="X37" s="186"/>
      <c r="Y37" s="186"/>
      <c r="Z37" s="76"/>
      <c r="AA37" s="62"/>
      <c r="AB37" s="62"/>
      <c r="AC37" s="62"/>
      <c r="AD37" s="62"/>
    </row>
    <row r="38" spans="16:44">
      <c r="P38" s="130"/>
      <c r="Q38" s="145"/>
      <c r="R38" s="186"/>
      <c r="S38" s="186"/>
      <c r="T38" s="76"/>
      <c r="U38" s="186"/>
      <c r="V38" s="186"/>
      <c r="W38" s="76"/>
      <c r="X38" s="186"/>
      <c r="Y38" s="186"/>
      <c r="Z38" s="76"/>
      <c r="AA38" s="62"/>
      <c r="AB38" s="62"/>
      <c r="AC38" s="62"/>
      <c r="AD38" s="62"/>
    </row>
    <row r="39" spans="16:44">
      <c r="P39" s="130"/>
      <c r="Q39" s="145"/>
      <c r="R39" s="186"/>
      <c r="S39" s="186"/>
      <c r="T39" s="76"/>
      <c r="U39" s="186"/>
      <c r="V39" s="186"/>
      <c r="W39" s="76"/>
      <c r="X39" s="186"/>
      <c r="Y39" s="186"/>
      <c r="Z39" s="76"/>
      <c r="AA39" s="62"/>
      <c r="AB39" s="62"/>
      <c r="AC39" s="62"/>
      <c r="AD39" s="62"/>
    </row>
    <row r="40" spans="16:44">
      <c r="P40" s="130"/>
      <c r="Q40" s="145"/>
      <c r="R40" s="186"/>
      <c r="S40" s="186"/>
      <c r="T40" s="76"/>
      <c r="U40" s="186"/>
      <c r="V40" s="186"/>
      <c r="W40" s="76"/>
      <c r="X40" s="186"/>
      <c r="Y40" s="186"/>
      <c r="Z40" s="76"/>
      <c r="AA40" s="62"/>
      <c r="AB40" s="62"/>
      <c r="AC40" s="62"/>
      <c r="AD40" s="62"/>
    </row>
    <row r="41" spans="16:44">
      <c r="P41" s="130"/>
      <c r="Q41" s="145"/>
      <c r="R41" s="186"/>
      <c r="S41" s="186"/>
      <c r="T41" s="76"/>
      <c r="U41" s="186"/>
      <c r="V41" s="186"/>
      <c r="W41" s="76"/>
      <c r="X41" s="186"/>
      <c r="Y41" s="186"/>
      <c r="Z41" s="76"/>
      <c r="AA41" s="62"/>
      <c r="AB41" s="62"/>
      <c r="AC41" s="62"/>
      <c r="AD41" s="62"/>
    </row>
    <row r="42" spans="16:44">
      <c r="P42" s="130"/>
      <c r="Q42" s="145"/>
      <c r="R42" s="145"/>
      <c r="S42" s="185"/>
      <c r="T42" s="186"/>
      <c r="U42" s="186"/>
      <c r="V42" s="76"/>
      <c r="W42" s="186"/>
      <c r="X42" s="186"/>
      <c r="Y42" s="76"/>
      <c r="Z42" s="186"/>
      <c r="AA42" s="186"/>
      <c r="AB42" s="76"/>
      <c r="AC42" s="186"/>
      <c r="AD42" s="186"/>
      <c r="AE42" s="76"/>
      <c r="AF42" s="186"/>
      <c r="AG42" s="186"/>
      <c r="AH42" s="76"/>
      <c r="AI42" s="186"/>
      <c r="AJ42" s="186"/>
      <c r="AK42" s="76"/>
      <c r="AL42" s="186"/>
      <c r="AM42" s="186"/>
      <c r="AN42" s="76"/>
      <c r="AO42" s="62"/>
      <c r="AP42" s="62"/>
      <c r="AQ42" s="62"/>
      <c r="AR42" s="62"/>
    </row>
    <row r="43" spans="16:44">
      <c r="P43" s="130"/>
      <c r="Q43" s="145"/>
      <c r="R43" s="145"/>
      <c r="S43" s="185"/>
      <c r="T43" s="186"/>
      <c r="U43" s="186"/>
      <c r="V43" s="76"/>
      <c r="W43" s="186"/>
      <c r="X43" s="186"/>
      <c r="Y43" s="76"/>
      <c r="Z43" s="186"/>
      <c r="AA43" s="186"/>
      <c r="AB43" s="76"/>
      <c r="AC43" s="186"/>
      <c r="AD43" s="186"/>
      <c r="AE43" s="76"/>
      <c r="AF43" s="186"/>
      <c r="AG43" s="186"/>
      <c r="AH43" s="76"/>
      <c r="AI43" s="186"/>
      <c r="AJ43" s="186"/>
      <c r="AK43" s="76"/>
      <c r="AL43" s="186"/>
      <c r="AM43" s="186"/>
      <c r="AN43" s="76"/>
      <c r="AO43" s="62"/>
      <c r="AP43" s="62"/>
      <c r="AQ43" s="62"/>
      <c r="AR43" s="62"/>
    </row>
    <row r="44" spans="16:44">
      <c r="P44" s="130"/>
      <c r="Q44" s="145"/>
      <c r="R44" s="145"/>
      <c r="S44" s="185"/>
      <c r="T44" s="186"/>
      <c r="U44" s="186"/>
      <c r="V44" s="76"/>
      <c r="W44" s="186"/>
      <c r="X44" s="186"/>
      <c r="Y44" s="76"/>
      <c r="Z44" s="186"/>
      <c r="AA44" s="186"/>
      <c r="AB44" s="76"/>
      <c r="AC44" s="186"/>
      <c r="AD44" s="186"/>
      <c r="AE44" s="76"/>
      <c r="AF44" s="186"/>
      <c r="AG44" s="186"/>
      <c r="AH44" s="76"/>
      <c r="AI44" s="186"/>
      <c r="AJ44" s="186"/>
      <c r="AK44" s="76"/>
      <c r="AL44" s="186"/>
      <c r="AM44" s="186"/>
      <c r="AN44" s="76"/>
      <c r="AO44" s="62"/>
      <c r="AP44" s="62"/>
      <c r="AQ44" s="62"/>
      <c r="AR44" s="62"/>
    </row>
    <row r="45" spans="16:44">
      <c r="P45" s="130"/>
      <c r="Q45" s="145"/>
      <c r="R45" s="145"/>
      <c r="S45" s="185"/>
      <c r="T45" s="186"/>
      <c r="U45" s="186"/>
      <c r="V45" s="76"/>
      <c r="W45" s="186"/>
      <c r="X45" s="186"/>
      <c r="Y45" s="76"/>
      <c r="Z45" s="186"/>
      <c r="AA45" s="186"/>
      <c r="AB45" s="76"/>
      <c r="AC45" s="186"/>
      <c r="AD45" s="186"/>
      <c r="AE45" s="76"/>
      <c r="AF45" s="186"/>
      <c r="AG45" s="186"/>
      <c r="AH45" s="76"/>
      <c r="AI45" s="186"/>
      <c r="AJ45" s="186"/>
      <c r="AK45" s="76"/>
      <c r="AL45" s="186"/>
      <c r="AM45" s="186"/>
      <c r="AN45" s="76"/>
      <c r="AO45" s="62"/>
      <c r="AP45" s="62"/>
      <c r="AQ45" s="62"/>
      <c r="AR45" s="62"/>
    </row>
    <row r="46" spans="16:44">
      <c r="P46" s="130"/>
      <c r="Q46" s="131"/>
      <c r="R46" s="131"/>
      <c r="S46" s="185"/>
      <c r="T46" s="186"/>
      <c r="U46" s="186"/>
      <c r="V46" s="76"/>
      <c r="W46" s="186"/>
      <c r="X46" s="186"/>
      <c r="Y46" s="76"/>
      <c r="Z46" s="186"/>
      <c r="AA46" s="186"/>
      <c r="AB46" s="76"/>
      <c r="AC46" s="186"/>
      <c r="AD46" s="186"/>
      <c r="AE46" s="76"/>
      <c r="AF46" s="186"/>
      <c r="AG46" s="186"/>
      <c r="AH46" s="76"/>
      <c r="AI46" s="186"/>
      <c r="AJ46" s="186"/>
      <c r="AK46" s="76"/>
      <c r="AL46" s="186"/>
      <c r="AM46" s="186"/>
      <c r="AN46" s="76"/>
      <c r="AO46" s="62"/>
      <c r="AP46" s="62"/>
      <c r="AQ46" s="62"/>
      <c r="AR46" s="62"/>
    </row>
    <row r="47" spans="16:44">
      <c r="P47" s="62"/>
      <c r="Q47" s="62"/>
      <c r="R47" s="105"/>
      <c r="S47" s="185"/>
      <c r="T47" s="186"/>
      <c r="U47" s="186"/>
      <c r="V47" s="76"/>
      <c r="W47" s="186"/>
      <c r="X47" s="186"/>
      <c r="Y47" s="76"/>
      <c r="Z47" s="186"/>
      <c r="AA47" s="186"/>
      <c r="AB47" s="76"/>
      <c r="AC47" s="186"/>
      <c r="AD47" s="186"/>
      <c r="AE47" s="76"/>
      <c r="AF47" s="186"/>
      <c r="AG47" s="186"/>
      <c r="AH47" s="76"/>
      <c r="AI47" s="186"/>
      <c r="AJ47" s="186"/>
      <c r="AK47" s="76"/>
      <c r="AL47" s="186"/>
      <c r="AM47" s="186"/>
      <c r="AN47" s="76"/>
      <c r="AO47" s="62"/>
      <c r="AP47" s="62"/>
      <c r="AQ47" s="62"/>
      <c r="AR47" s="62"/>
    </row>
    <row r="48" spans="16:44">
      <c r="P48" s="62"/>
      <c r="Q48" s="146"/>
      <c r="R48" s="146"/>
      <c r="S48" s="181"/>
      <c r="T48" s="137"/>
      <c r="U48" s="137"/>
      <c r="V48" s="182"/>
      <c r="W48" s="137"/>
      <c r="X48" s="137"/>
      <c r="Y48" s="182"/>
      <c r="Z48" s="137"/>
      <c r="AA48" s="137"/>
      <c r="AB48" s="182"/>
      <c r="AC48" s="137"/>
      <c r="AD48" s="137"/>
      <c r="AE48" s="182"/>
      <c r="AF48" s="137"/>
      <c r="AG48" s="137"/>
      <c r="AH48" s="182"/>
      <c r="AI48" s="137"/>
      <c r="AJ48" s="137"/>
      <c r="AK48" s="182"/>
      <c r="AL48" s="137"/>
      <c r="AM48" s="137"/>
      <c r="AN48" s="182"/>
      <c r="AO48" s="62"/>
      <c r="AP48" s="62"/>
      <c r="AQ48" s="62"/>
      <c r="AR48" s="62"/>
    </row>
    <row r="49" spans="16:44" ht="12.75" customHeight="1">
      <c r="P49" s="105"/>
      <c r="Q49" s="145"/>
      <c r="R49" s="145"/>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row>
    <row r="50" spans="16:44">
      <c r="P50" s="129"/>
      <c r="Q50" s="145"/>
      <c r="R50" s="145"/>
    </row>
    <row r="51" spans="16:44">
      <c r="P51" s="130"/>
      <c r="Q51" s="145"/>
      <c r="R51" s="145"/>
    </row>
    <row r="52" spans="16:44">
      <c r="P52" s="130"/>
      <c r="Q52" s="145"/>
      <c r="R52" s="145"/>
    </row>
    <row r="53" spans="16:44">
      <c r="P53" s="130"/>
      <c r="Q53" s="145"/>
      <c r="R53" s="145"/>
    </row>
    <row r="54" spans="16:44">
      <c r="P54" s="130"/>
      <c r="Q54" s="145"/>
      <c r="R54" s="145"/>
    </row>
    <row r="55" spans="16:44">
      <c r="P55" s="130"/>
      <c r="Q55" s="145"/>
      <c r="R55" s="145"/>
    </row>
    <row r="56" spans="16:44">
      <c r="P56" s="130"/>
      <c r="Q56" s="145"/>
      <c r="R56" s="145"/>
    </row>
    <row r="57" spans="16:44">
      <c r="P57" s="130"/>
      <c r="Q57" s="145"/>
      <c r="R57" s="145"/>
    </row>
    <row r="58" spans="16:44">
      <c r="P58" s="130"/>
      <c r="Q58" s="145"/>
      <c r="R58" s="145"/>
    </row>
    <row r="59" spans="16:44">
      <c r="P59" s="130"/>
      <c r="Q59" s="145"/>
      <c r="R59" s="145"/>
    </row>
    <row r="60" spans="16:44">
      <c r="P60" s="130"/>
      <c r="Q60" s="145"/>
      <c r="R60" s="145"/>
    </row>
    <row r="61" spans="16:44">
      <c r="P61" s="130"/>
      <c r="Q61" s="145"/>
      <c r="R61" s="145"/>
    </row>
    <row r="62" spans="16:44">
      <c r="P62" s="130"/>
      <c r="Q62" s="145"/>
      <c r="R62" s="145"/>
    </row>
    <row r="63" spans="16:44">
      <c r="P63" s="130"/>
      <c r="Q63" s="145"/>
      <c r="R63" s="145"/>
    </row>
    <row r="64" spans="16:44">
      <c r="P64" s="130"/>
      <c r="Q64" s="145"/>
      <c r="R64" s="145"/>
    </row>
    <row r="65" spans="16:18">
      <c r="P65" s="130"/>
      <c r="Q65" s="130"/>
      <c r="R65" s="130"/>
    </row>
    <row r="66" spans="16:18">
      <c r="P66" s="130"/>
      <c r="Q66" s="131"/>
      <c r="R66" s="131"/>
    </row>
    <row r="67" spans="16:18">
      <c r="P67" s="62"/>
      <c r="Q67" s="62"/>
      <c r="R67" s="62"/>
    </row>
    <row r="68" spans="16:18">
      <c r="P68" s="62"/>
      <c r="Q68" s="62"/>
      <c r="R68" s="62"/>
    </row>
    <row r="69" spans="16:18">
      <c r="P69" s="62"/>
      <c r="Q69" s="62"/>
      <c r="R69" s="62"/>
    </row>
    <row r="70" spans="16:18">
      <c r="P70" s="62"/>
      <c r="Q70" s="62"/>
      <c r="R70" s="62"/>
    </row>
    <row r="71" spans="16:18">
      <c r="P71" s="62"/>
      <c r="Q71" s="62"/>
      <c r="R71" s="62"/>
    </row>
    <row r="72" spans="16:18">
      <c r="P72" s="62"/>
      <c r="Q72" s="62"/>
      <c r="R72" s="62"/>
    </row>
    <row r="73" spans="16:18">
      <c r="P73" s="62"/>
      <c r="Q73" s="62"/>
      <c r="R73" s="62"/>
    </row>
    <row r="74" spans="16:18">
      <c r="P74" s="62"/>
      <c r="Q74" s="62"/>
      <c r="R74" s="62"/>
    </row>
    <row r="75" spans="16:18">
      <c r="P75" s="62"/>
      <c r="Q75" s="62"/>
      <c r="R75" s="62"/>
    </row>
    <row r="76" spans="16:18">
      <c r="P76" s="62"/>
      <c r="Q76" s="62"/>
      <c r="R76" s="62"/>
    </row>
    <row r="77" spans="16:18">
      <c r="Q77" s="62"/>
      <c r="R77" s="62"/>
    </row>
    <row r="78" spans="16:18">
      <c r="Q78" s="62"/>
      <c r="R78" s="62"/>
    </row>
    <row r="79" spans="16:18">
      <c r="Q79" s="62"/>
      <c r="R79" s="62"/>
    </row>
    <row r="80" spans="16:18">
      <c r="Q80" s="62"/>
      <c r="R80" s="62"/>
    </row>
    <row r="81" spans="17:25">
      <c r="Q81" s="62"/>
      <c r="R81" s="62"/>
    </row>
    <row r="82" spans="17:25">
      <c r="Q82" s="62"/>
      <c r="R82" s="62"/>
      <c r="S82" s="62"/>
      <c r="T82" s="62"/>
      <c r="U82" s="83"/>
      <c r="V82" s="83"/>
      <c r="W82" s="83"/>
      <c r="X82" s="62"/>
      <c r="Y82" s="62"/>
    </row>
    <row r="83" spans="17:25">
      <c r="Q83" s="62"/>
      <c r="R83" s="62"/>
      <c r="S83" s="62"/>
      <c r="T83" s="62"/>
      <c r="U83" s="83"/>
      <c r="V83" s="83"/>
      <c r="W83" s="83"/>
      <c r="X83" s="62"/>
      <c r="Y83" s="62"/>
    </row>
    <row r="84" spans="17:25">
      <c r="Q84" s="62"/>
      <c r="R84" s="62"/>
      <c r="S84" s="62"/>
      <c r="T84" s="62"/>
      <c r="U84" s="83"/>
      <c r="V84" s="83"/>
      <c r="W84" s="83"/>
      <c r="X84" s="62"/>
      <c r="Y84" s="62"/>
    </row>
    <row r="85" spans="17:25">
      <c r="Q85" s="62"/>
      <c r="R85" s="62"/>
      <c r="S85" s="62"/>
      <c r="T85" s="62"/>
      <c r="U85" s="62"/>
      <c r="V85" s="83"/>
      <c r="W85" s="83"/>
      <c r="X85" s="62"/>
      <c r="Y85" s="62"/>
    </row>
    <row r="86" spans="17:25">
      <c r="Q86" s="62"/>
      <c r="R86" s="62"/>
      <c r="S86" s="62"/>
      <c r="T86" s="62"/>
      <c r="U86" s="62"/>
      <c r="V86" s="62"/>
      <c r="W86" s="62"/>
      <c r="X86" s="62"/>
      <c r="Y86" s="62"/>
    </row>
    <row r="87" spans="17:25">
      <c r="Q87" s="62"/>
      <c r="R87" s="62"/>
      <c r="S87" s="62"/>
      <c r="T87" s="62"/>
      <c r="U87" s="62"/>
      <c r="V87" s="62"/>
      <c r="W87" s="62"/>
      <c r="X87" s="62"/>
      <c r="Y87" s="62"/>
    </row>
    <row r="88" spans="17:25">
      <c r="Q88" s="62"/>
      <c r="R88" s="62"/>
      <c r="S88" s="62"/>
      <c r="T88" s="62"/>
      <c r="U88" s="62"/>
      <c r="V88" s="62"/>
      <c r="W88" s="62"/>
      <c r="X88" s="62"/>
      <c r="Y88" s="62"/>
    </row>
    <row r="89" spans="17:25">
      <c r="Q89" s="62"/>
      <c r="R89" s="62"/>
      <c r="S89" s="62"/>
      <c r="T89" s="62"/>
      <c r="U89" s="62"/>
      <c r="V89" s="62"/>
      <c r="W89" s="62"/>
      <c r="X89" s="62"/>
      <c r="Y89" s="62"/>
    </row>
    <row r="90" spans="17:25">
      <c r="Q90" s="62"/>
      <c r="R90" s="62"/>
      <c r="S90" s="62"/>
      <c r="T90" s="62"/>
      <c r="U90" s="62"/>
      <c r="V90" s="62"/>
      <c r="W90" s="62"/>
      <c r="X90" s="62"/>
      <c r="Y90" s="62"/>
    </row>
    <row r="91" spans="17:25">
      <c r="Q91" s="62"/>
      <c r="R91" s="62"/>
      <c r="S91" s="62"/>
      <c r="T91" s="62"/>
      <c r="U91" s="62"/>
      <c r="V91" s="62"/>
      <c r="W91" s="62"/>
      <c r="X91" s="62"/>
      <c r="Y91" s="62"/>
    </row>
    <row r="92" spans="17:25">
      <c r="Q92" s="62"/>
      <c r="R92" s="62"/>
      <c r="S92" s="62"/>
      <c r="T92" s="62"/>
      <c r="U92" s="62"/>
      <c r="V92" s="62"/>
      <c r="W92" s="62"/>
      <c r="X92" s="62"/>
      <c r="Y92" s="62"/>
    </row>
    <row r="93" spans="17:25">
      <c r="Q93" s="62"/>
      <c r="R93" s="62"/>
      <c r="S93" s="62"/>
      <c r="T93" s="62"/>
      <c r="U93" s="62"/>
      <c r="V93" s="62"/>
      <c r="W93" s="62"/>
      <c r="X93" s="62"/>
      <c r="Y93" s="62"/>
    </row>
    <row r="94" spans="17:25">
      <c r="Q94" s="62"/>
      <c r="R94" s="62"/>
      <c r="S94" s="62"/>
      <c r="T94" s="62"/>
      <c r="U94" s="62"/>
      <c r="V94" s="62"/>
      <c r="W94" s="62"/>
      <c r="X94" s="62"/>
      <c r="Y94" s="62"/>
    </row>
    <row r="95" spans="17:25">
      <c r="Q95" s="62"/>
      <c r="R95" s="62"/>
      <c r="S95" s="62"/>
      <c r="T95" s="62"/>
      <c r="U95" s="62"/>
      <c r="V95" s="62"/>
      <c r="W95" s="62"/>
      <c r="X95" s="62"/>
      <c r="Y95" s="62"/>
    </row>
    <row r="96" spans="17:25">
      <c r="Q96" s="62"/>
      <c r="R96" s="62"/>
      <c r="S96" s="62"/>
      <c r="T96" s="62"/>
      <c r="U96" s="62"/>
      <c r="V96" s="62"/>
      <c r="W96" s="62"/>
      <c r="X96" s="62"/>
      <c r="Y96" s="62"/>
    </row>
    <row r="97" spans="17:25">
      <c r="Q97" s="62"/>
      <c r="R97" s="62"/>
      <c r="S97" s="62"/>
      <c r="T97" s="62"/>
      <c r="U97" s="62"/>
      <c r="V97" s="62"/>
      <c r="W97" s="62"/>
      <c r="X97" s="62"/>
      <c r="Y97" s="62"/>
    </row>
    <row r="98" spans="17:25">
      <c r="Q98" s="62"/>
      <c r="R98" s="62"/>
      <c r="S98" s="62"/>
      <c r="T98" s="62"/>
      <c r="U98" s="62"/>
      <c r="V98" s="62"/>
      <c r="W98" s="62"/>
      <c r="X98" s="62"/>
      <c r="Y98" s="62"/>
    </row>
    <row r="99" spans="17:25">
      <c r="Q99" s="62"/>
      <c r="R99" s="62"/>
      <c r="S99" s="62"/>
      <c r="T99" s="62"/>
      <c r="U99" s="62"/>
      <c r="V99" s="62"/>
      <c r="W99" s="62"/>
      <c r="X99" s="62"/>
      <c r="Y99" s="62"/>
    </row>
  </sheetData>
  <mergeCells count="10">
    <mergeCell ref="R30:T30"/>
    <mergeCell ref="U30:W30"/>
    <mergeCell ref="X30:Z30"/>
    <mergeCell ref="A4:V5"/>
    <mergeCell ref="E7:G7"/>
    <mergeCell ref="N7:P7"/>
    <mergeCell ref="K7:M7"/>
    <mergeCell ref="H7:J7"/>
    <mergeCell ref="A7:A8"/>
    <mergeCell ref="B7:D7"/>
  </mergeCells>
  <phoneticPr fontId="0" type="noConversion"/>
  <pageMargins left="0.75" right="0.75" top="1" bottom="1" header="0.5" footer="0.5"/>
  <pageSetup scale="46" orientation="portrait" r:id="rId1"/>
  <headerFooter alignWithMargins="0">
    <oddFooter>&amp;C&amp;14B-&amp;P-4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U30"/>
  <sheetViews>
    <sheetView zoomScaleNormal="100" workbookViewId="0"/>
  </sheetViews>
  <sheetFormatPr defaultRowHeight="12.75"/>
  <cols>
    <col min="1" max="1" width="10.140625" style="18" customWidth="1"/>
    <col min="2" max="2" width="10.42578125" style="18" customWidth="1"/>
    <col min="3" max="3" width="9.5703125" style="18" customWidth="1"/>
    <col min="4" max="4" width="12" style="18" customWidth="1"/>
    <col min="5" max="5" width="9.28515625" style="18" customWidth="1"/>
    <col min="6" max="6" width="9" style="18" customWidth="1"/>
    <col min="7" max="10" width="9.42578125" style="18" customWidth="1"/>
    <col min="11" max="11" width="9.5703125" style="18" customWidth="1"/>
    <col min="12" max="12" width="8.85546875" style="18" customWidth="1"/>
    <col min="13" max="13" width="10.42578125" style="18" customWidth="1"/>
    <col min="14" max="14" width="10" style="18" customWidth="1"/>
    <col min="15" max="15" width="14.140625" style="18" bestFit="1" customWidth="1"/>
    <col min="16" max="16" width="9.7109375" style="18" customWidth="1"/>
    <col min="17" max="17" width="10.7109375" style="18" customWidth="1"/>
    <col min="18" max="18" width="9.28515625" style="18" bestFit="1" customWidth="1"/>
    <col min="19" max="19" width="9.7109375" style="18" bestFit="1" customWidth="1"/>
    <col min="20" max="20" width="9.85546875" style="18" customWidth="1"/>
    <col min="21" max="21" width="12.28515625" style="18" customWidth="1"/>
    <col min="22" max="16384" width="9.140625" style="18"/>
  </cols>
  <sheetData>
    <row r="1" spans="1:21" ht="26.25">
      <c r="A1" s="52" t="s">
        <v>96</v>
      </c>
    </row>
    <row r="2" spans="1:21" ht="18">
      <c r="A2" s="13" t="s">
        <v>2</v>
      </c>
      <c r="Q2" s="14"/>
    </row>
    <row r="3" spans="1:21" ht="14.25">
      <c r="A3" s="17"/>
      <c r="Q3" s="14"/>
    </row>
    <row r="4" spans="1:21" ht="15" customHeight="1">
      <c r="A4" s="461" t="s">
        <v>256</v>
      </c>
      <c r="B4" s="461"/>
      <c r="C4" s="461"/>
      <c r="D4" s="461"/>
      <c r="E4" s="461"/>
      <c r="F4" s="461"/>
      <c r="G4" s="461"/>
      <c r="H4" s="461"/>
      <c r="I4" s="461"/>
      <c r="J4" s="461"/>
      <c r="K4" s="461"/>
      <c r="L4" s="461"/>
      <c r="M4" s="461"/>
      <c r="N4" s="461"/>
      <c r="O4" s="461"/>
      <c r="P4" s="461"/>
      <c r="Q4" s="461"/>
      <c r="R4" s="461"/>
      <c r="S4" s="461"/>
    </row>
    <row r="5" spans="1:21" ht="15" customHeight="1">
      <c r="A5" s="461"/>
      <c r="B5" s="461"/>
      <c r="C5" s="461"/>
      <c r="D5" s="461"/>
      <c r="E5" s="461"/>
      <c r="F5" s="461"/>
      <c r="G5" s="461"/>
      <c r="H5" s="461"/>
      <c r="I5" s="461"/>
      <c r="J5" s="461"/>
      <c r="K5" s="461"/>
      <c r="L5" s="461"/>
      <c r="M5" s="461"/>
      <c r="N5" s="461"/>
      <c r="O5" s="461"/>
      <c r="P5" s="461"/>
      <c r="Q5" s="461"/>
      <c r="R5" s="461"/>
      <c r="S5" s="461"/>
      <c r="U5" s="106"/>
    </row>
    <row r="6" spans="1:21" ht="15" customHeight="1">
      <c r="A6" s="461"/>
      <c r="B6" s="461"/>
      <c r="C6" s="461"/>
      <c r="D6" s="461"/>
      <c r="E6" s="461"/>
      <c r="F6" s="461"/>
      <c r="G6" s="461"/>
      <c r="H6" s="461"/>
      <c r="I6" s="461"/>
      <c r="J6" s="461"/>
      <c r="K6" s="461"/>
      <c r="L6" s="461"/>
      <c r="M6" s="461"/>
      <c r="N6" s="461"/>
      <c r="O6" s="461"/>
      <c r="P6" s="461"/>
      <c r="Q6" s="461"/>
      <c r="R6" s="461"/>
      <c r="S6" s="461"/>
    </row>
    <row r="7" spans="1:21" ht="15" customHeight="1">
      <c r="A7" s="461"/>
      <c r="B7" s="461"/>
      <c r="C7" s="461"/>
      <c r="D7" s="461"/>
      <c r="E7" s="461"/>
      <c r="F7" s="461"/>
      <c r="G7" s="461"/>
      <c r="H7" s="461"/>
      <c r="I7" s="461"/>
      <c r="J7" s="461"/>
      <c r="K7" s="461"/>
      <c r="L7" s="461"/>
      <c r="M7" s="461"/>
      <c r="N7" s="461"/>
      <c r="O7" s="461"/>
      <c r="P7" s="461"/>
      <c r="Q7" s="461"/>
      <c r="R7" s="461"/>
      <c r="S7" s="461"/>
    </row>
    <row r="8" spans="1:21" ht="18" customHeight="1">
      <c r="A8" s="25"/>
      <c r="B8" s="25"/>
      <c r="C8" s="25"/>
      <c r="D8" s="25"/>
      <c r="E8" s="25"/>
      <c r="F8" s="25"/>
      <c r="G8" s="25"/>
      <c r="H8" s="25"/>
      <c r="I8" s="25"/>
      <c r="J8" s="25"/>
      <c r="K8" s="25"/>
      <c r="L8" s="25"/>
      <c r="M8" s="25"/>
      <c r="N8" s="25"/>
      <c r="O8" s="25"/>
      <c r="P8" s="25"/>
      <c r="Q8" s="26"/>
    </row>
    <row r="9" spans="1:21" ht="13.5" thickBot="1"/>
    <row r="10" spans="1:21" ht="12.75" customHeight="1" thickBot="1">
      <c r="A10" s="462" t="s">
        <v>97</v>
      </c>
      <c r="B10" s="444" t="s">
        <v>10</v>
      </c>
      <c r="C10" s="445"/>
      <c r="D10" s="446"/>
      <c r="E10" s="444" t="s">
        <v>29</v>
      </c>
      <c r="F10" s="445"/>
      <c r="G10" s="446"/>
      <c r="H10" s="444" t="s">
        <v>28</v>
      </c>
      <c r="I10" s="445"/>
      <c r="J10" s="446"/>
      <c r="K10" s="444" t="s">
        <v>30</v>
      </c>
      <c r="L10" s="445"/>
      <c r="M10" s="446"/>
      <c r="N10" s="444" t="s">
        <v>5</v>
      </c>
      <c r="O10" s="445"/>
      <c r="P10" s="446"/>
    </row>
    <row r="11" spans="1:21" ht="30" customHeight="1" thickBot="1">
      <c r="A11" s="463"/>
      <c r="B11" s="81" t="s">
        <v>35</v>
      </c>
      <c r="C11" s="100" t="s">
        <v>252</v>
      </c>
      <c r="D11" s="82" t="s">
        <v>9</v>
      </c>
      <c r="E11" s="81" t="s">
        <v>35</v>
      </c>
      <c r="F11" s="100" t="s">
        <v>252</v>
      </c>
      <c r="G11" s="82" t="s">
        <v>9</v>
      </c>
      <c r="H11" s="81" t="s">
        <v>35</v>
      </c>
      <c r="I11" s="100" t="s">
        <v>252</v>
      </c>
      <c r="J11" s="82" t="s">
        <v>9</v>
      </c>
      <c r="K11" s="81" t="s">
        <v>35</v>
      </c>
      <c r="L11" s="100" t="s">
        <v>252</v>
      </c>
      <c r="M11" s="82" t="s">
        <v>9</v>
      </c>
      <c r="N11" s="81" t="s">
        <v>35</v>
      </c>
      <c r="O11" s="100" t="s">
        <v>252</v>
      </c>
      <c r="P11" s="82" t="s">
        <v>9</v>
      </c>
    </row>
    <row r="12" spans="1:21">
      <c r="A12" s="115">
        <v>2005</v>
      </c>
      <c r="B12" s="117">
        <v>1</v>
      </c>
      <c r="C12" s="118">
        <v>21978</v>
      </c>
      <c r="D12" s="112">
        <f t="shared" ref="D12:D27" si="0">IF(C12=0, "NA", B12/C12)</f>
        <v>4.5500045500045498E-5</v>
      </c>
      <c r="E12" s="220"/>
      <c r="F12" s="118"/>
      <c r="G12" s="112"/>
      <c r="H12" s="220">
        <v>0</v>
      </c>
      <c r="I12" s="118">
        <v>24</v>
      </c>
      <c r="J12" s="112">
        <f t="shared" ref="J12:J27" si="1">IF(I12=0, "NA", H12/I12)</f>
        <v>0</v>
      </c>
      <c r="K12" s="220"/>
      <c r="L12" s="118"/>
      <c r="M12" s="112"/>
      <c r="N12" s="220">
        <f>SUM(K12,H12,E12,B12)</f>
        <v>1</v>
      </c>
      <c r="O12" s="118">
        <f>SUM(L12,I12,F12,C12)</f>
        <v>22002</v>
      </c>
      <c r="P12" s="112">
        <f>IF(O12=0, "NA", N12/O12)</f>
        <v>4.5450413598763752E-5</v>
      </c>
    </row>
    <row r="13" spans="1:21">
      <c r="A13" s="115">
        <v>2006</v>
      </c>
      <c r="B13" s="119">
        <v>0</v>
      </c>
      <c r="C13" s="116">
        <v>19688</v>
      </c>
      <c r="D13" s="111">
        <f t="shared" si="0"/>
        <v>0</v>
      </c>
      <c r="E13" s="221"/>
      <c r="F13" s="116"/>
      <c r="G13" s="111"/>
      <c r="H13" s="221">
        <v>0</v>
      </c>
      <c r="I13" s="116">
        <v>22</v>
      </c>
      <c r="J13" s="111">
        <f t="shared" si="1"/>
        <v>0</v>
      </c>
      <c r="K13" s="221"/>
      <c r="L13" s="116"/>
      <c r="M13" s="111"/>
      <c r="N13" s="221">
        <f t="shared" ref="N13:N27" si="2">SUM(K13,H13,E13,B13)</f>
        <v>0</v>
      </c>
      <c r="O13" s="116">
        <f t="shared" ref="O13:O27" si="3">SUM(L13,I13,F13,C13)</f>
        <v>19710</v>
      </c>
      <c r="P13" s="111">
        <f>IF(O13=0, "NA", N13/O13)</f>
        <v>0</v>
      </c>
    </row>
    <row r="14" spans="1:21">
      <c r="A14" s="115">
        <v>2007</v>
      </c>
      <c r="B14" s="119">
        <v>0</v>
      </c>
      <c r="C14" s="116">
        <v>17937</v>
      </c>
      <c r="D14" s="111">
        <f t="shared" si="0"/>
        <v>0</v>
      </c>
      <c r="E14" s="221"/>
      <c r="F14" s="116"/>
      <c r="G14" s="111"/>
      <c r="H14" s="221">
        <v>0</v>
      </c>
      <c r="I14" s="116">
        <v>6</v>
      </c>
      <c r="J14" s="111">
        <f t="shared" si="1"/>
        <v>0</v>
      </c>
      <c r="K14" s="221">
        <v>0</v>
      </c>
      <c r="L14" s="116">
        <v>209</v>
      </c>
      <c r="M14" s="111">
        <f t="shared" ref="M14:M27" si="4">IF(L14=0, "NA", K14/L14)</f>
        <v>0</v>
      </c>
      <c r="N14" s="221">
        <f t="shared" si="2"/>
        <v>0</v>
      </c>
      <c r="O14" s="116">
        <f t="shared" si="3"/>
        <v>18152</v>
      </c>
      <c r="P14" s="111">
        <f t="shared" ref="P14:P27" si="5">IF(O14=0, "NA", N14/O14)</f>
        <v>0</v>
      </c>
    </row>
    <row r="15" spans="1:21">
      <c r="A15" s="115">
        <v>2008</v>
      </c>
      <c r="B15" s="119">
        <v>0</v>
      </c>
      <c r="C15" s="116">
        <v>16184</v>
      </c>
      <c r="D15" s="111">
        <f t="shared" si="0"/>
        <v>0</v>
      </c>
      <c r="E15" s="221">
        <v>0</v>
      </c>
      <c r="F15" s="116">
        <v>1075</v>
      </c>
      <c r="G15" s="111">
        <f t="shared" ref="G15:G27" si="6">IF(F15=0, "NA", E15/F15)</f>
        <v>0</v>
      </c>
      <c r="H15" s="221">
        <v>0</v>
      </c>
      <c r="I15" s="116">
        <v>9</v>
      </c>
      <c r="J15" s="111">
        <f t="shared" si="1"/>
        <v>0</v>
      </c>
      <c r="K15" s="221">
        <v>0</v>
      </c>
      <c r="L15" s="116">
        <v>306</v>
      </c>
      <c r="M15" s="111">
        <f t="shared" si="4"/>
        <v>0</v>
      </c>
      <c r="N15" s="221">
        <f t="shared" si="2"/>
        <v>0</v>
      </c>
      <c r="O15" s="116">
        <f t="shared" si="3"/>
        <v>17574</v>
      </c>
      <c r="P15" s="111">
        <f t="shared" si="5"/>
        <v>0</v>
      </c>
      <c r="T15" s="106"/>
    </row>
    <row r="16" spans="1:21">
      <c r="A16" s="115">
        <v>2009</v>
      </c>
      <c r="B16" s="119">
        <v>1</v>
      </c>
      <c r="C16" s="116">
        <v>11130</v>
      </c>
      <c r="D16" s="111">
        <f t="shared" si="0"/>
        <v>8.9847259658580413E-5</v>
      </c>
      <c r="E16" s="221">
        <v>0</v>
      </c>
      <c r="F16" s="116">
        <v>783</v>
      </c>
      <c r="G16" s="111">
        <f t="shared" si="6"/>
        <v>0</v>
      </c>
      <c r="H16" s="221">
        <v>0</v>
      </c>
      <c r="I16" s="116">
        <v>35</v>
      </c>
      <c r="J16" s="111">
        <f t="shared" si="1"/>
        <v>0</v>
      </c>
      <c r="K16" s="221">
        <v>0</v>
      </c>
      <c r="L16" s="116">
        <v>78</v>
      </c>
      <c r="M16" s="111">
        <f t="shared" si="4"/>
        <v>0</v>
      </c>
      <c r="N16" s="221">
        <f t="shared" si="2"/>
        <v>1</v>
      </c>
      <c r="O16" s="116">
        <f t="shared" si="3"/>
        <v>12026</v>
      </c>
      <c r="P16" s="111">
        <f t="shared" si="5"/>
        <v>8.3153168135705969E-5</v>
      </c>
    </row>
    <row r="17" spans="1:21">
      <c r="A17" s="115">
        <v>2010</v>
      </c>
      <c r="B17" s="119">
        <v>0</v>
      </c>
      <c r="C17" s="116">
        <v>11575</v>
      </c>
      <c r="D17" s="111">
        <f t="shared" si="0"/>
        <v>0</v>
      </c>
      <c r="E17" s="221">
        <v>0</v>
      </c>
      <c r="F17" s="116">
        <v>725</v>
      </c>
      <c r="G17" s="111">
        <f t="shared" si="6"/>
        <v>0</v>
      </c>
      <c r="H17" s="221">
        <v>0</v>
      </c>
      <c r="I17" s="116">
        <v>78</v>
      </c>
      <c r="J17" s="111">
        <f t="shared" si="1"/>
        <v>0</v>
      </c>
      <c r="K17" s="221">
        <v>0</v>
      </c>
      <c r="L17" s="116">
        <v>105</v>
      </c>
      <c r="M17" s="111">
        <f t="shared" si="4"/>
        <v>0</v>
      </c>
      <c r="N17" s="221">
        <f t="shared" si="2"/>
        <v>0</v>
      </c>
      <c r="O17" s="116">
        <f t="shared" si="3"/>
        <v>12483</v>
      </c>
      <c r="P17" s="111">
        <f t="shared" si="5"/>
        <v>0</v>
      </c>
    </row>
    <row r="18" spans="1:21">
      <c r="A18" s="115">
        <v>2011</v>
      </c>
      <c r="B18" s="119">
        <v>0</v>
      </c>
      <c r="C18" s="116">
        <v>11024</v>
      </c>
      <c r="D18" s="111">
        <f t="shared" si="0"/>
        <v>0</v>
      </c>
      <c r="E18" s="221">
        <v>0</v>
      </c>
      <c r="F18" s="116">
        <v>1029</v>
      </c>
      <c r="G18" s="111">
        <f t="shared" si="6"/>
        <v>0</v>
      </c>
      <c r="H18" s="221">
        <v>0</v>
      </c>
      <c r="I18" s="116">
        <v>164</v>
      </c>
      <c r="J18" s="111">
        <f t="shared" si="1"/>
        <v>0</v>
      </c>
      <c r="K18" s="221">
        <v>0</v>
      </c>
      <c r="L18" s="116">
        <v>487</v>
      </c>
      <c r="M18" s="111">
        <f t="shared" si="4"/>
        <v>0</v>
      </c>
      <c r="N18" s="221">
        <f t="shared" si="2"/>
        <v>0</v>
      </c>
      <c r="O18" s="116">
        <f t="shared" si="3"/>
        <v>12704</v>
      </c>
      <c r="P18" s="111">
        <f t="shared" si="5"/>
        <v>0</v>
      </c>
    </row>
    <row r="19" spans="1:21">
      <c r="A19" s="115">
        <v>2012</v>
      </c>
      <c r="B19" s="119">
        <v>0</v>
      </c>
      <c r="C19" s="116">
        <v>10891</v>
      </c>
      <c r="D19" s="111">
        <f t="shared" si="0"/>
        <v>0</v>
      </c>
      <c r="E19" s="221">
        <v>0</v>
      </c>
      <c r="F19" s="116">
        <v>832</v>
      </c>
      <c r="G19" s="111">
        <f t="shared" si="6"/>
        <v>0</v>
      </c>
      <c r="H19" s="221">
        <v>0</v>
      </c>
      <c r="I19" s="116">
        <v>191</v>
      </c>
      <c r="J19" s="111">
        <f t="shared" si="1"/>
        <v>0</v>
      </c>
      <c r="K19" s="221">
        <v>0</v>
      </c>
      <c r="L19" s="116">
        <v>407</v>
      </c>
      <c r="M19" s="111">
        <f t="shared" si="4"/>
        <v>0</v>
      </c>
      <c r="N19" s="221">
        <f t="shared" si="2"/>
        <v>0</v>
      </c>
      <c r="O19" s="116">
        <f t="shared" si="3"/>
        <v>12321</v>
      </c>
      <c r="P19" s="111">
        <f t="shared" si="5"/>
        <v>0</v>
      </c>
    </row>
    <row r="20" spans="1:21">
      <c r="A20" s="115">
        <v>2013</v>
      </c>
      <c r="B20" s="119">
        <v>0</v>
      </c>
      <c r="C20" s="116">
        <v>9541</v>
      </c>
      <c r="D20" s="111">
        <f t="shared" si="0"/>
        <v>0</v>
      </c>
      <c r="E20" s="221">
        <v>0</v>
      </c>
      <c r="F20" s="116">
        <v>709</v>
      </c>
      <c r="G20" s="111">
        <f t="shared" si="6"/>
        <v>0</v>
      </c>
      <c r="H20" s="221">
        <v>0</v>
      </c>
      <c r="I20" s="116">
        <v>160</v>
      </c>
      <c r="J20" s="111">
        <f t="shared" si="1"/>
        <v>0</v>
      </c>
      <c r="K20" s="221">
        <v>0</v>
      </c>
      <c r="L20" s="116">
        <v>348</v>
      </c>
      <c r="M20" s="111">
        <f t="shared" si="4"/>
        <v>0</v>
      </c>
      <c r="N20" s="221">
        <f t="shared" si="2"/>
        <v>0</v>
      </c>
      <c r="O20" s="116">
        <f t="shared" si="3"/>
        <v>10758</v>
      </c>
      <c r="P20" s="111">
        <f t="shared" si="5"/>
        <v>0</v>
      </c>
    </row>
    <row r="21" spans="1:21">
      <c r="A21" s="115">
        <v>2014</v>
      </c>
      <c r="B21" s="119">
        <v>0</v>
      </c>
      <c r="C21" s="116">
        <v>8045</v>
      </c>
      <c r="D21" s="111">
        <f t="shared" si="0"/>
        <v>0</v>
      </c>
      <c r="E21" s="221">
        <v>0</v>
      </c>
      <c r="F21" s="116">
        <v>659</v>
      </c>
      <c r="G21" s="111">
        <f t="shared" si="6"/>
        <v>0</v>
      </c>
      <c r="H21" s="221">
        <v>0</v>
      </c>
      <c r="I21" s="116">
        <v>332</v>
      </c>
      <c r="J21" s="111">
        <f t="shared" si="1"/>
        <v>0</v>
      </c>
      <c r="K21" s="221">
        <v>0</v>
      </c>
      <c r="L21" s="116">
        <v>339</v>
      </c>
      <c r="M21" s="111">
        <f t="shared" si="4"/>
        <v>0</v>
      </c>
      <c r="N21" s="221">
        <f t="shared" si="2"/>
        <v>0</v>
      </c>
      <c r="O21" s="116">
        <f t="shared" si="3"/>
        <v>9375</v>
      </c>
      <c r="P21" s="111">
        <f t="shared" si="5"/>
        <v>0</v>
      </c>
    </row>
    <row r="22" spans="1:21">
      <c r="A22" s="115">
        <v>2015</v>
      </c>
      <c r="B22" s="119">
        <v>0</v>
      </c>
      <c r="C22" s="116">
        <v>7413</v>
      </c>
      <c r="D22" s="111">
        <f t="shared" si="0"/>
        <v>0</v>
      </c>
      <c r="E22" s="221">
        <v>0</v>
      </c>
      <c r="F22" s="116">
        <v>789</v>
      </c>
      <c r="G22" s="111">
        <f t="shared" si="6"/>
        <v>0</v>
      </c>
      <c r="H22" s="221">
        <v>0</v>
      </c>
      <c r="I22" s="116">
        <v>191</v>
      </c>
      <c r="J22" s="111">
        <f t="shared" si="1"/>
        <v>0</v>
      </c>
      <c r="K22" s="221">
        <v>0</v>
      </c>
      <c r="L22" s="116">
        <v>503</v>
      </c>
      <c r="M22" s="111">
        <f t="shared" si="4"/>
        <v>0</v>
      </c>
      <c r="N22" s="221">
        <f t="shared" si="2"/>
        <v>0</v>
      </c>
      <c r="O22" s="116">
        <f t="shared" si="3"/>
        <v>8896</v>
      </c>
      <c r="P22" s="111">
        <f t="shared" si="5"/>
        <v>0</v>
      </c>
    </row>
    <row r="23" spans="1:21">
      <c r="A23" s="115">
        <v>2016</v>
      </c>
      <c r="B23" s="119">
        <v>0</v>
      </c>
      <c r="C23" s="116">
        <v>7827</v>
      </c>
      <c r="D23" s="111">
        <f t="shared" si="0"/>
        <v>0</v>
      </c>
      <c r="E23" s="221">
        <v>0</v>
      </c>
      <c r="F23" s="116">
        <v>422</v>
      </c>
      <c r="G23" s="111">
        <f t="shared" si="6"/>
        <v>0</v>
      </c>
      <c r="H23" s="221">
        <v>0</v>
      </c>
      <c r="I23" s="116">
        <v>110</v>
      </c>
      <c r="J23" s="111">
        <f t="shared" si="1"/>
        <v>0</v>
      </c>
      <c r="K23" s="221">
        <v>0</v>
      </c>
      <c r="L23" s="116">
        <v>347</v>
      </c>
      <c r="M23" s="111">
        <f t="shared" si="4"/>
        <v>0</v>
      </c>
      <c r="N23" s="221">
        <f t="shared" si="2"/>
        <v>0</v>
      </c>
      <c r="O23" s="116">
        <f t="shared" si="3"/>
        <v>8706</v>
      </c>
      <c r="P23" s="111">
        <f t="shared" si="5"/>
        <v>0</v>
      </c>
    </row>
    <row r="24" spans="1:21">
      <c r="A24" s="115">
        <v>2017</v>
      </c>
      <c r="B24" s="119">
        <v>0</v>
      </c>
      <c r="C24" s="116">
        <v>5047</v>
      </c>
      <c r="D24" s="111">
        <f t="shared" si="0"/>
        <v>0</v>
      </c>
      <c r="E24" s="221">
        <v>0</v>
      </c>
      <c r="F24" s="116">
        <v>261</v>
      </c>
      <c r="G24" s="111">
        <f t="shared" si="6"/>
        <v>0</v>
      </c>
      <c r="H24" s="221">
        <v>0</v>
      </c>
      <c r="I24" s="116">
        <v>57</v>
      </c>
      <c r="J24" s="111">
        <f t="shared" si="1"/>
        <v>0</v>
      </c>
      <c r="K24" s="221">
        <v>0</v>
      </c>
      <c r="L24" s="116">
        <v>176</v>
      </c>
      <c r="M24" s="111">
        <f t="shared" si="4"/>
        <v>0</v>
      </c>
      <c r="N24" s="221">
        <f t="shared" si="2"/>
        <v>0</v>
      </c>
      <c r="O24" s="116">
        <f t="shared" si="3"/>
        <v>5541</v>
      </c>
      <c r="P24" s="111">
        <f t="shared" si="5"/>
        <v>0</v>
      </c>
    </row>
    <row r="25" spans="1:21">
      <c r="A25" s="115">
        <v>2018</v>
      </c>
      <c r="B25" s="119">
        <v>0</v>
      </c>
      <c r="C25" s="116">
        <v>3861</v>
      </c>
      <c r="D25" s="111">
        <f t="shared" si="0"/>
        <v>0</v>
      </c>
      <c r="E25" s="221">
        <v>0</v>
      </c>
      <c r="F25" s="116">
        <v>169</v>
      </c>
      <c r="G25" s="111">
        <f t="shared" si="6"/>
        <v>0</v>
      </c>
      <c r="H25" s="221">
        <v>0</v>
      </c>
      <c r="I25" s="116">
        <v>33</v>
      </c>
      <c r="J25" s="111">
        <f t="shared" si="1"/>
        <v>0</v>
      </c>
      <c r="K25" s="221">
        <v>0</v>
      </c>
      <c r="L25" s="116">
        <v>150</v>
      </c>
      <c r="M25" s="111">
        <f t="shared" si="4"/>
        <v>0</v>
      </c>
      <c r="N25" s="221">
        <f t="shared" si="2"/>
        <v>0</v>
      </c>
      <c r="O25" s="116">
        <f t="shared" si="3"/>
        <v>4213</v>
      </c>
      <c r="P25" s="111">
        <f t="shared" si="5"/>
        <v>0</v>
      </c>
      <c r="T25" s="106"/>
      <c r="U25" s="106"/>
    </row>
    <row r="26" spans="1:21">
      <c r="A26" s="115">
        <v>2019</v>
      </c>
      <c r="B26" s="119">
        <v>0</v>
      </c>
      <c r="C26" s="116">
        <v>1419</v>
      </c>
      <c r="D26" s="111">
        <f t="shared" si="0"/>
        <v>0</v>
      </c>
      <c r="E26" s="221">
        <v>0</v>
      </c>
      <c r="F26" s="116">
        <v>84</v>
      </c>
      <c r="G26" s="111">
        <f t="shared" si="6"/>
        <v>0</v>
      </c>
      <c r="H26" s="221">
        <v>0</v>
      </c>
      <c r="I26" s="116">
        <v>2</v>
      </c>
      <c r="J26" s="111">
        <f t="shared" si="1"/>
        <v>0</v>
      </c>
      <c r="K26" s="221">
        <v>0</v>
      </c>
      <c r="L26" s="116">
        <v>38</v>
      </c>
      <c r="M26" s="111">
        <f t="shared" si="4"/>
        <v>0</v>
      </c>
      <c r="N26" s="221">
        <f t="shared" si="2"/>
        <v>0</v>
      </c>
      <c r="O26" s="116">
        <f t="shared" si="3"/>
        <v>1543</v>
      </c>
      <c r="P26" s="111">
        <f t="shared" si="5"/>
        <v>0</v>
      </c>
      <c r="T26" s="106"/>
      <c r="U26" s="106"/>
    </row>
    <row r="27" spans="1:21" ht="13.5" thickBot="1">
      <c r="A27" s="115">
        <v>2020</v>
      </c>
      <c r="B27" s="216">
        <v>0</v>
      </c>
      <c r="C27" s="217">
        <v>56</v>
      </c>
      <c r="D27" s="159">
        <f t="shared" si="0"/>
        <v>0</v>
      </c>
      <c r="E27" s="222">
        <v>0</v>
      </c>
      <c r="F27" s="217">
        <v>4</v>
      </c>
      <c r="G27" s="159">
        <f t="shared" si="6"/>
        <v>0</v>
      </c>
      <c r="H27" s="222">
        <v>0</v>
      </c>
      <c r="I27" s="217">
        <v>0</v>
      </c>
      <c r="J27" s="159" t="str">
        <f t="shared" si="1"/>
        <v>NA</v>
      </c>
      <c r="K27" s="222">
        <v>0</v>
      </c>
      <c r="L27" s="217">
        <v>2</v>
      </c>
      <c r="M27" s="159">
        <f t="shared" si="4"/>
        <v>0</v>
      </c>
      <c r="N27" s="222">
        <f t="shared" si="2"/>
        <v>0</v>
      </c>
      <c r="O27" s="217">
        <f t="shared" si="3"/>
        <v>62</v>
      </c>
      <c r="P27" s="159">
        <f t="shared" si="5"/>
        <v>0</v>
      </c>
      <c r="T27" s="106"/>
      <c r="U27" s="106"/>
    </row>
    <row r="28" spans="1:21" ht="13.5" thickBot="1">
      <c r="A28" s="16" t="s">
        <v>5</v>
      </c>
      <c r="B28" s="213">
        <f>SUM(B12:B27)</f>
        <v>2</v>
      </c>
      <c r="C28" s="214">
        <f>SUM(C12:C27)</f>
        <v>163616</v>
      </c>
      <c r="D28" s="215">
        <f>B28/C28</f>
        <v>1.2223743399178565E-5</v>
      </c>
      <c r="E28" s="213">
        <f>SUM(E12:E27)</f>
        <v>0</v>
      </c>
      <c r="F28" s="214">
        <f>SUM(F12:F27)</f>
        <v>7541</v>
      </c>
      <c r="G28" s="215">
        <f>E28/F28</f>
        <v>0</v>
      </c>
      <c r="H28" s="213">
        <f>SUM(H12:H27)</f>
        <v>0</v>
      </c>
      <c r="I28" s="214">
        <f>SUM(I12:I27)</f>
        <v>1414</v>
      </c>
      <c r="J28" s="215">
        <f>H28/I28</f>
        <v>0</v>
      </c>
      <c r="K28" s="213">
        <f>SUM(K12:K27)</f>
        <v>0</v>
      </c>
      <c r="L28" s="214">
        <f>SUM(L12:L27)</f>
        <v>3495</v>
      </c>
      <c r="M28" s="215">
        <f>K28/L28</f>
        <v>0</v>
      </c>
      <c r="N28" s="213">
        <f>SUM(N12:N27)</f>
        <v>2</v>
      </c>
      <c r="O28" s="214">
        <f>SUM(O12:O27)</f>
        <v>176066</v>
      </c>
      <c r="P28" s="215">
        <f>N28/O28</f>
        <v>1.1359376597412334E-5</v>
      </c>
      <c r="T28" s="106"/>
      <c r="U28" s="106"/>
    </row>
    <row r="30" spans="1:21">
      <c r="A30" s="106"/>
    </row>
  </sheetData>
  <mergeCells count="7">
    <mergeCell ref="A4:S7"/>
    <mergeCell ref="A10:A11"/>
    <mergeCell ref="B10:D10"/>
    <mergeCell ref="E10:G10"/>
    <mergeCell ref="H10:J10"/>
    <mergeCell ref="K10:M10"/>
    <mergeCell ref="N10:P10"/>
  </mergeCells>
  <phoneticPr fontId="0" type="noConversion"/>
  <pageMargins left="0.75" right="0.75" top="1" bottom="1" header="0.5" footer="0.5"/>
  <pageSetup scale="60" orientation="landscape" r:id="rId1"/>
  <headerFooter alignWithMargins="0">
    <oddFooter>&amp;C&amp;14B-&amp;P-4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33"/>
  <sheetViews>
    <sheetView zoomScaleNormal="100" workbookViewId="0"/>
  </sheetViews>
  <sheetFormatPr defaultRowHeight="12.75"/>
  <cols>
    <col min="1" max="1" width="10.140625" style="18" customWidth="1"/>
    <col min="2" max="2" width="10.85546875" style="18" bestFit="1" customWidth="1"/>
    <col min="3" max="3" width="8.140625" style="18" bestFit="1" customWidth="1"/>
    <col min="4" max="5" width="10.85546875" style="18" bestFit="1" customWidth="1"/>
    <col min="6" max="6" width="8" style="18" bestFit="1" customWidth="1"/>
    <col min="7" max="8" width="10.85546875" style="18" bestFit="1" customWidth="1"/>
    <col min="9" max="9" width="8" style="18" bestFit="1" customWidth="1"/>
    <col min="10" max="11" width="10.85546875" style="18" bestFit="1" customWidth="1"/>
    <col min="12" max="12" width="8" style="18" bestFit="1" customWidth="1"/>
    <col min="13" max="14" width="10.85546875" style="18" bestFit="1" customWidth="1"/>
    <col min="15" max="15" width="8" style="18" bestFit="1" customWidth="1"/>
    <col min="16" max="17" width="10.85546875" style="18" bestFit="1" customWidth="1"/>
    <col min="18" max="18" width="8" style="18" bestFit="1" customWidth="1"/>
    <col min="19" max="20" width="10.85546875" style="18" bestFit="1" customWidth="1"/>
    <col min="21" max="21" width="10.140625" style="18" customWidth="1"/>
    <col min="22" max="22" width="10.85546875" style="18" bestFit="1" customWidth="1"/>
    <col min="23" max="23" width="10.42578125" style="18" customWidth="1"/>
    <col min="24" max="16384" width="9.140625" style="18"/>
  </cols>
  <sheetData>
    <row r="1" spans="1:22" ht="26.25">
      <c r="A1" s="52" t="s">
        <v>96</v>
      </c>
    </row>
    <row r="2" spans="1:22" ht="18">
      <c r="A2" s="13" t="s">
        <v>33</v>
      </c>
      <c r="Q2" s="14"/>
    </row>
    <row r="3" spans="1:22" ht="14.25">
      <c r="A3" s="17"/>
      <c r="Q3" s="14"/>
    </row>
    <row r="4" spans="1:22" ht="12.75" customHeight="1">
      <c r="A4" s="461" t="s">
        <v>253</v>
      </c>
      <c r="B4" s="461"/>
      <c r="C4" s="461"/>
      <c r="D4" s="461"/>
      <c r="E4" s="461"/>
      <c r="F4" s="461"/>
      <c r="G4" s="461"/>
      <c r="H4" s="461"/>
      <c r="I4" s="461"/>
      <c r="J4" s="461"/>
      <c r="K4" s="461"/>
      <c r="L4" s="461"/>
      <c r="M4" s="461"/>
      <c r="N4" s="461"/>
      <c r="O4" s="461"/>
      <c r="P4" s="461"/>
      <c r="Q4" s="25"/>
      <c r="R4" s="25"/>
      <c r="S4" s="25"/>
      <c r="T4" s="25"/>
      <c r="U4" s="25"/>
      <c r="V4" s="25"/>
    </row>
    <row r="5" spans="1:22" ht="12.75" customHeight="1">
      <c r="A5" s="461"/>
      <c r="B5" s="461"/>
      <c r="C5" s="461"/>
      <c r="D5" s="461"/>
      <c r="E5" s="461"/>
      <c r="F5" s="461"/>
      <c r="G5" s="461"/>
      <c r="H5" s="461"/>
      <c r="I5" s="461"/>
      <c r="J5" s="461"/>
      <c r="K5" s="461"/>
      <c r="L5" s="461"/>
      <c r="M5" s="461"/>
      <c r="N5" s="461"/>
      <c r="O5" s="461"/>
      <c r="P5" s="461"/>
      <c r="Q5" s="25"/>
      <c r="R5" s="25"/>
      <c r="S5" s="25"/>
      <c r="T5" s="25"/>
      <c r="U5" s="25"/>
      <c r="V5" s="25"/>
    </row>
    <row r="6" spans="1:22" ht="12.75" customHeight="1">
      <c r="A6" s="461"/>
      <c r="B6" s="461"/>
      <c r="C6" s="461"/>
      <c r="D6" s="461"/>
      <c r="E6" s="461"/>
      <c r="F6" s="461"/>
      <c r="G6" s="461"/>
      <c r="H6" s="461"/>
      <c r="I6" s="461"/>
      <c r="J6" s="461"/>
      <c r="K6" s="461"/>
      <c r="L6" s="461"/>
      <c r="M6" s="461"/>
      <c r="N6" s="461"/>
      <c r="O6" s="461"/>
      <c r="P6" s="461"/>
      <c r="Q6" s="25"/>
      <c r="R6" s="25"/>
      <c r="S6" s="25"/>
      <c r="T6" s="25"/>
      <c r="U6" s="25"/>
      <c r="V6" s="25"/>
    </row>
    <row r="7" spans="1:22" ht="12.75" customHeight="1">
      <c r="A7" s="461"/>
      <c r="B7" s="461"/>
      <c r="C7" s="461"/>
      <c r="D7" s="461"/>
      <c r="E7" s="461"/>
      <c r="F7" s="461"/>
      <c r="G7" s="461"/>
      <c r="H7" s="461"/>
      <c r="I7" s="461"/>
      <c r="J7" s="461"/>
      <c r="K7" s="461"/>
      <c r="L7" s="461"/>
      <c r="M7" s="461"/>
      <c r="N7" s="461"/>
      <c r="O7" s="461"/>
      <c r="P7" s="461"/>
      <c r="Q7" s="25"/>
      <c r="R7" s="25"/>
      <c r="S7" s="25"/>
      <c r="T7" s="25"/>
      <c r="U7" s="25"/>
      <c r="V7" s="25"/>
    </row>
    <row r="8" spans="1:22" ht="20.25" customHeight="1">
      <c r="A8" s="461"/>
      <c r="B8" s="461"/>
      <c r="C8" s="461"/>
      <c r="D8" s="461"/>
      <c r="E8" s="461"/>
      <c r="F8" s="461"/>
      <c r="G8" s="461"/>
      <c r="H8" s="461"/>
      <c r="I8" s="461"/>
      <c r="J8" s="461"/>
      <c r="K8" s="461"/>
      <c r="L8" s="461"/>
      <c r="M8" s="461"/>
      <c r="N8" s="461"/>
      <c r="O8" s="461"/>
      <c r="P8" s="461"/>
      <c r="Q8" s="25"/>
      <c r="R8" s="25"/>
      <c r="S8" s="25"/>
      <c r="T8" s="25"/>
      <c r="U8" s="25"/>
      <c r="V8" s="25"/>
    </row>
    <row r="9" spans="1:22" ht="12.75" customHeight="1">
      <c r="A9" s="461"/>
      <c r="B9" s="461"/>
      <c r="C9" s="461"/>
      <c r="D9" s="461"/>
      <c r="E9" s="461"/>
      <c r="F9" s="461"/>
      <c r="G9" s="461"/>
      <c r="H9" s="461"/>
      <c r="I9" s="461"/>
      <c r="J9" s="461"/>
      <c r="K9" s="461"/>
      <c r="L9" s="461"/>
      <c r="M9" s="461"/>
      <c r="N9" s="461"/>
      <c r="O9" s="461"/>
      <c r="P9" s="461"/>
      <c r="Q9" s="14"/>
    </row>
    <row r="10" spans="1:22" ht="12.75" customHeight="1">
      <c r="A10" s="248"/>
      <c r="B10" s="248"/>
      <c r="C10" s="248"/>
      <c r="D10" s="248"/>
      <c r="E10" s="248"/>
      <c r="F10" s="248"/>
      <c r="G10" s="248"/>
      <c r="H10" s="248"/>
      <c r="I10" s="248"/>
      <c r="J10" s="248"/>
      <c r="K10" s="248"/>
      <c r="L10" s="248"/>
      <c r="M10" s="248"/>
      <c r="N10" s="248"/>
      <c r="O10" s="248"/>
      <c r="P10" s="248"/>
    </row>
    <row r="11" spans="1:22" ht="12.75" customHeight="1"/>
    <row r="12" spans="1:22" ht="13.5" thickBot="1"/>
    <row r="13" spans="1:22" ht="13.5" customHeight="1" thickBot="1">
      <c r="A13" s="462" t="s">
        <v>97</v>
      </c>
      <c r="B13" s="444" t="s">
        <v>10</v>
      </c>
      <c r="C13" s="445"/>
      <c r="D13" s="446"/>
      <c r="E13" s="444" t="s">
        <v>29</v>
      </c>
      <c r="F13" s="445"/>
      <c r="G13" s="446"/>
      <c r="H13" s="444" t="s">
        <v>28</v>
      </c>
      <c r="I13" s="445"/>
      <c r="J13" s="446"/>
      <c r="K13" s="444" t="s">
        <v>30</v>
      </c>
      <c r="L13" s="445"/>
      <c r="M13" s="446"/>
      <c r="N13" s="444" t="s">
        <v>5</v>
      </c>
      <c r="O13" s="445"/>
      <c r="P13" s="446"/>
    </row>
    <row r="14" spans="1:22" s="39" customFormat="1" ht="26.25" thickBot="1">
      <c r="A14" s="463"/>
      <c r="B14" s="81" t="s">
        <v>260</v>
      </c>
      <c r="C14" s="100" t="s">
        <v>252</v>
      </c>
      <c r="D14" s="82" t="s">
        <v>9</v>
      </c>
      <c r="E14" s="81" t="s">
        <v>260</v>
      </c>
      <c r="F14" s="100" t="s">
        <v>252</v>
      </c>
      <c r="G14" s="82" t="s">
        <v>9</v>
      </c>
      <c r="H14" s="81" t="s">
        <v>260</v>
      </c>
      <c r="I14" s="100" t="s">
        <v>252</v>
      </c>
      <c r="J14" s="82" t="s">
        <v>9</v>
      </c>
      <c r="K14" s="81" t="s">
        <v>260</v>
      </c>
      <c r="L14" s="100" t="s">
        <v>252</v>
      </c>
      <c r="M14" s="82" t="s">
        <v>9</v>
      </c>
      <c r="N14" s="81" t="s">
        <v>260</v>
      </c>
      <c r="O14" s="100" t="s">
        <v>252</v>
      </c>
      <c r="P14" s="82" t="s">
        <v>9</v>
      </c>
    </row>
    <row r="15" spans="1:22" ht="12.75" customHeight="1">
      <c r="A15" s="115">
        <v>2005</v>
      </c>
      <c r="B15" s="117">
        <v>9</v>
      </c>
      <c r="C15" s="118">
        <v>21978</v>
      </c>
      <c r="D15" s="112">
        <f t="shared" ref="D15:D30" si="0">IF(C15=0, "NA", B15/C15)</f>
        <v>4.0950040950040953E-4</v>
      </c>
      <c r="E15" s="220"/>
      <c r="F15" s="118"/>
      <c r="G15" s="112"/>
      <c r="H15" s="220">
        <v>0</v>
      </c>
      <c r="I15" s="118">
        <v>24</v>
      </c>
      <c r="J15" s="112">
        <f t="shared" ref="J15:J30" si="1">IF(I15=0, "NA", H15/I15)</f>
        <v>0</v>
      </c>
      <c r="K15" s="220"/>
      <c r="L15" s="118"/>
      <c r="M15" s="112"/>
      <c r="N15" s="220">
        <f>SUM(K15,H15,E15,B15)</f>
        <v>9</v>
      </c>
      <c r="O15" s="118">
        <f>SUM(L15,I15,F15,C15)</f>
        <v>22002</v>
      </c>
      <c r="P15" s="112">
        <f>IF(O15=0, "NA", N15/O15)</f>
        <v>4.0905372238887375E-4</v>
      </c>
    </row>
    <row r="16" spans="1:22" ht="12.75" customHeight="1">
      <c r="A16" s="115">
        <v>2006</v>
      </c>
      <c r="B16" s="119">
        <v>7</v>
      </c>
      <c r="C16" s="116">
        <v>19688</v>
      </c>
      <c r="D16" s="111">
        <f t="shared" si="0"/>
        <v>3.555465258025193E-4</v>
      </c>
      <c r="E16" s="221"/>
      <c r="F16" s="116"/>
      <c r="G16" s="111"/>
      <c r="H16" s="221">
        <v>0</v>
      </c>
      <c r="I16" s="116">
        <v>22</v>
      </c>
      <c r="J16" s="111">
        <f t="shared" si="1"/>
        <v>0</v>
      </c>
      <c r="K16" s="221"/>
      <c r="L16" s="116"/>
      <c r="M16" s="111"/>
      <c r="N16" s="221">
        <f t="shared" ref="N16:O30" si="2">SUM(K16,H16,E16,B16)</f>
        <v>7</v>
      </c>
      <c r="O16" s="116">
        <f t="shared" si="2"/>
        <v>19710</v>
      </c>
      <c r="P16" s="111">
        <f>IF(O16=0, "NA", N16/O16)</f>
        <v>3.5514967021816338E-4</v>
      </c>
    </row>
    <row r="17" spans="1:20" ht="12.75" customHeight="1">
      <c r="A17" s="115">
        <v>2007</v>
      </c>
      <c r="B17" s="119">
        <v>10</v>
      </c>
      <c r="C17" s="116">
        <v>17937</v>
      </c>
      <c r="D17" s="111">
        <f t="shared" si="0"/>
        <v>5.5750682945866087E-4</v>
      </c>
      <c r="E17" s="221"/>
      <c r="F17" s="116"/>
      <c r="G17" s="111"/>
      <c r="H17" s="221">
        <v>0</v>
      </c>
      <c r="I17" s="116">
        <v>6</v>
      </c>
      <c r="J17" s="111">
        <f t="shared" si="1"/>
        <v>0</v>
      </c>
      <c r="K17" s="221">
        <v>0</v>
      </c>
      <c r="L17" s="116">
        <v>209</v>
      </c>
      <c r="M17" s="111">
        <f t="shared" ref="M17:M30" si="3">IF(L17=0, "NA", K17/L17)</f>
        <v>0</v>
      </c>
      <c r="N17" s="221">
        <f t="shared" si="2"/>
        <v>10</v>
      </c>
      <c r="O17" s="116">
        <f t="shared" si="2"/>
        <v>18152</v>
      </c>
      <c r="P17" s="111">
        <f t="shared" ref="P17:P30" si="4">IF(O17=0, "NA", N17/O17)</f>
        <v>5.509034817100044E-4</v>
      </c>
    </row>
    <row r="18" spans="1:20" ht="12.75" customHeight="1">
      <c r="A18" s="115">
        <v>2008</v>
      </c>
      <c r="B18" s="119">
        <v>4</v>
      </c>
      <c r="C18" s="116">
        <v>16184</v>
      </c>
      <c r="D18" s="111">
        <f t="shared" si="0"/>
        <v>2.4715768660405336E-4</v>
      </c>
      <c r="E18" s="221">
        <v>0</v>
      </c>
      <c r="F18" s="116">
        <v>1075</v>
      </c>
      <c r="G18" s="111">
        <f t="shared" ref="G18:G30" si="5">IF(F18=0, "NA", E18/F18)</f>
        <v>0</v>
      </c>
      <c r="H18" s="221">
        <v>0</v>
      </c>
      <c r="I18" s="116">
        <v>9</v>
      </c>
      <c r="J18" s="111">
        <f t="shared" si="1"/>
        <v>0</v>
      </c>
      <c r="K18" s="221">
        <v>0</v>
      </c>
      <c r="L18" s="116">
        <v>306</v>
      </c>
      <c r="M18" s="111">
        <f t="shared" si="3"/>
        <v>0</v>
      </c>
      <c r="N18" s="221">
        <f t="shared" si="2"/>
        <v>4</v>
      </c>
      <c r="O18" s="116">
        <f t="shared" si="2"/>
        <v>17574</v>
      </c>
      <c r="P18" s="111">
        <f t="shared" si="4"/>
        <v>2.2760896779333106E-4</v>
      </c>
    </row>
    <row r="19" spans="1:20" ht="12.75" customHeight="1">
      <c r="A19" s="115">
        <v>2009</v>
      </c>
      <c r="B19" s="119">
        <v>5</v>
      </c>
      <c r="C19" s="116">
        <v>11130</v>
      </c>
      <c r="D19" s="111">
        <f t="shared" si="0"/>
        <v>4.4923629829290209E-4</v>
      </c>
      <c r="E19" s="221">
        <v>0</v>
      </c>
      <c r="F19" s="116">
        <v>783</v>
      </c>
      <c r="G19" s="111">
        <f t="shared" si="5"/>
        <v>0</v>
      </c>
      <c r="H19" s="221">
        <v>0</v>
      </c>
      <c r="I19" s="116">
        <v>35</v>
      </c>
      <c r="J19" s="111">
        <f t="shared" si="1"/>
        <v>0</v>
      </c>
      <c r="K19" s="221">
        <v>0</v>
      </c>
      <c r="L19" s="116">
        <v>78</v>
      </c>
      <c r="M19" s="111">
        <f t="shared" si="3"/>
        <v>0</v>
      </c>
      <c r="N19" s="221">
        <f t="shared" si="2"/>
        <v>5</v>
      </c>
      <c r="O19" s="116">
        <f t="shared" si="2"/>
        <v>12026</v>
      </c>
      <c r="P19" s="111">
        <f t="shared" si="4"/>
        <v>4.1576584067852984E-4</v>
      </c>
    </row>
    <row r="20" spans="1:20" ht="12.75" customHeight="1">
      <c r="A20" s="115">
        <v>2010</v>
      </c>
      <c r="B20" s="119">
        <v>4</v>
      </c>
      <c r="C20" s="116">
        <v>11575</v>
      </c>
      <c r="D20" s="111">
        <f t="shared" si="0"/>
        <v>3.4557235421166308E-4</v>
      </c>
      <c r="E20" s="221">
        <v>0</v>
      </c>
      <c r="F20" s="116">
        <v>725</v>
      </c>
      <c r="G20" s="111">
        <f t="shared" si="5"/>
        <v>0</v>
      </c>
      <c r="H20" s="221">
        <v>0</v>
      </c>
      <c r="I20" s="116">
        <v>78</v>
      </c>
      <c r="J20" s="111">
        <f t="shared" si="1"/>
        <v>0</v>
      </c>
      <c r="K20" s="221">
        <v>0</v>
      </c>
      <c r="L20" s="116">
        <v>105</v>
      </c>
      <c r="M20" s="111">
        <f t="shared" si="3"/>
        <v>0</v>
      </c>
      <c r="N20" s="221">
        <f t="shared" si="2"/>
        <v>4</v>
      </c>
      <c r="O20" s="116">
        <f t="shared" si="2"/>
        <v>12483</v>
      </c>
      <c r="P20" s="111">
        <f t="shared" si="4"/>
        <v>3.2043579267804212E-4</v>
      </c>
      <c r="S20" s="106"/>
      <c r="T20" s="106"/>
    </row>
    <row r="21" spans="1:20" ht="12.75" customHeight="1">
      <c r="A21" s="115">
        <v>2011</v>
      </c>
      <c r="B21" s="119">
        <v>1</v>
      </c>
      <c r="C21" s="116">
        <v>11024</v>
      </c>
      <c r="D21" s="111">
        <f t="shared" si="0"/>
        <v>9.0711175616835994E-5</v>
      </c>
      <c r="E21" s="221">
        <v>0</v>
      </c>
      <c r="F21" s="116">
        <v>1029</v>
      </c>
      <c r="G21" s="111">
        <f t="shared" si="5"/>
        <v>0</v>
      </c>
      <c r="H21" s="221">
        <v>0</v>
      </c>
      <c r="I21" s="116">
        <v>164</v>
      </c>
      <c r="J21" s="111">
        <f t="shared" si="1"/>
        <v>0</v>
      </c>
      <c r="K21" s="221">
        <v>0</v>
      </c>
      <c r="L21" s="116">
        <v>487</v>
      </c>
      <c r="M21" s="111">
        <f t="shared" si="3"/>
        <v>0</v>
      </c>
      <c r="N21" s="221">
        <f t="shared" si="2"/>
        <v>1</v>
      </c>
      <c r="O21" s="116">
        <f t="shared" si="2"/>
        <v>12704</v>
      </c>
      <c r="P21" s="111">
        <f t="shared" si="4"/>
        <v>7.8715365239294708E-5</v>
      </c>
      <c r="S21" s="106"/>
      <c r="T21" s="106"/>
    </row>
    <row r="22" spans="1:20" ht="12.75" customHeight="1">
      <c r="A22" s="115">
        <v>2012</v>
      </c>
      <c r="B22" s="119">
        <v>0</v>
      </c>
      <c r="C22" s="116">
        <v>10891</v>
      </c>
      <c r="D22" s="111">
        <f t="shared" si="0"/>
        <v>0</v>
      </c>
      <c r="E22" s="221">
        <v>0</v>
      </c>
      <c r="F22" s="116">
        <v>832</v>
      </c>
      <c r="G22" s="111">
        <f t="shared" si="5"/>
        <v>0</v>
      </c>
      <c r="H22" s="221">
        <v>0</v>
      </c>
      <c r="I22" s="116">
        <v>191</v>
      </c>
      <c r="J22" s="111">
        <f t="shared" si="1"/>
        <v>0</v>
      </c>
      <c r="K22" s="221">
        <v>0</v>
      </c>
      <c r="L22" s="116">
        <v>407</v>
      </c>
      <c r="M22" s="111">
        <f t="shared" si="3"/>
        <v>0</v>
      </c>
      <c r="N22" s="221">
        <f t="shared" si="2"/>
        <v>0</v>
      </c>
      <c r="O22" s="116">
        <f t="shared" si="2"/>
        <v>12321</v>
      </c>
      <c r="P22" s="111">
        <f t="shared" si="4"/>
        <v>0</v>
      </c>
      <c r="S22" s="106"/>
      <c r="T22" s="106"/>
    </row>
    <row r="23" spans="1:20" ht="12.75" customHeight="1">
      <c r="A23" s="115">
        <v>2013</v>
      </c>
      <c r="B23" s="119">
        <v>0</v>
      </c>
      <c r="C23" s="116">
        <v>9541</v>
      </c>
      <c r="D23" s="111">
        <f t="shared" si="0"/>
        <v>0</v>
      </c>
      <c r="E23" s="221">
        <v>0</v>
      </c>
      <c r="F23" s="116">
        <v>709</v>
      </c>
      <c r="G23" s="111">
        <f t="shared" si="5"/>
        <v>0</v>
      </c>
      <c r="H23" s="221">
        <v>0</v>
      </c>
      <c r="I23" s="116">
        <v>160</v>
      </c>
      <c r="J23" s="111">
        <f t="shared" si="1"/>
        <v>0</v>
      </c>
      <c r="K23" s="221">
        <v>0</v>
      </c>
      <c r="L23" s="116">
        <v>348</v>
      </c>
      <c r="M23" s="111">
        <f t="shared" si="3"/>
        <v>0</v>
      </c>
      <c r="N23" s="221">
        <f t="shared" si="2"/>
        <v>0</v>
      </c>
      <c r="O23" s="116">
        <f t="shared" si="2"/>
        <v>10758</v>
      </c>
      <c r="P23" s="111">
        <f t="shared" si="4"/>
        <v>0</v>
      </c>
      <c r="S23" s="106"/>
      <c r="T23" s="106"/>
    </row>
    <row r="24" spans="1:20" ht="12.75" customHeight="1">
      <c r="A24" s="115">
        <v>2014</v>
      </c>
      <c r="B24" s="119">
        <v>1</v>
      </c>
      <c r="C24" s="116">
        <v>8045</v>
      </c>
      <c r="D24" s="111">
        <f t="shared" si="0"/>
        <v>1.2430080795525171E-4</v>
      </c>
      <c r="E24" s="221">
        <v>0</v>
      </c>
      <c r="F24" s="116">
        <v>659</v>
      </c>
      <c r="G24" s="111">
        <f t="shared" si="5"/>
        <v>0</v>
      </c>
      <c r="H24" s="221">
        <v>0</v>
      </c>
      <c r="I24" s="116">
        <v>332</v>
      </c>
      <c r="J24" s="111">
        <f t="shared" si="1"/>
        <v>0</v>
      </c>
      <c r="K24" s="221">
        <v>0</v>
      </c>
      <c r="L24" s="116">
        <v>339</v>
      </c>
      <c r="M24" s="111">
        <f t="shared" si="3"/>
        <v>0</v>
      </c>
      <c r="N24" s="221">
        <f t="shared" si="2"/>
        <v>1</v>
      </c>
      <c r="O24" s="116">
        <f t="shared" si="2"/>
        <v>9375</v>
      </c>
      <c r="P24" s="111">
        <f t="shared" si="4"/>
        <v>1.0666666666666667E-4</v>
      </c>
      <c r="S24" s="106"/>
      <c r="T24" s="106"/>
    </row>
    <row r="25" spans="1:20" ht="12.75" customHeight="1">
      <c r="A25" s="115">
        <v>2015</v>
      </c>
      <c r="B25" s="119">
        <v>0</v>
      </c>
      <c r="C25" s="116">
        <v>7413</v>
      </c>
      <c r="D25" s="111">
        <f t="shared" si="0"/>
        <v>0</v>
      </c>
      <c r="E25" s="221">
        <v>0</v>
      </c>
      <c r="F25" s="116">
        <v>789</v>
      </c>
      <c r="G25" s="111">
        <f t="shared" si="5"/>
        <v>0</v>
      </c>
      <c r="H25" s="221">
        <v>0</v>
      </c>
      <c r="I25" s="116">
        <v>191</v>
      </c>
      <c r="J25" s="111">
        <f t="shared" si="1"/>
        <v>0</v>
      </c>
      <c r="K25" s="221">
        <v>0</v>
      </c>
      <c r="L25" s="116">
        <v>503</v>
      </c>
      <c r="M25" s="111">
        <f t="shared" si="3"/>
        <v>0</v>
      </c>
      <c r="N25" s="221">
        <f t="shared" si="2"/>
        <v>0</v>
      </c>
      <c r="O25" s="116">
        <f t="shared" si="2"/>
        <v>8896</v>
      </c>
      <c r="P25" s="111">
        <f t="shared" si="4"/>
        <v>0</v>
      </c>
    </row>
    <row r="26" spans="1:20" ht="12.75" customHeight="1">
      <c r="A26" s="115">
        <v>2016</v>
      </c>
      <c r="B26" s="119">
        <v>1</v>
      </c>
      <c r="C26" s="116">
        <v>7827</v>
      </c>
      <c r="D26" s="111">
        <f t="shared" si="0"/>
        <v>1.2776287210936502E-4</v>
      </c>
      <c r="E26" s="221">
        <v>0</v>
      </c>
      <c r="F26" s="116">
        <v>422</v>
      </c>
      <c r="G26" s="111">
        <f t="shared" si="5"/>
        <v>0</v>
      </c>
      <c r="H26" s="221">
        <v>0</v>
      </c>
      <c r="I26" s="116">
        <v>110</v>
      </c>
      <c r="J26" s="111">
        <f t="shared" si="1"/>
        <v>0</v>
      </c>
      <c r="K26" s="221">
        <v>0</v>
      </c>
      <c r="L26" s="116">
        <v>347</v>
      </c>
      <c r="M26" s="111">
        <f t="shared" si="3"/>
        <v>0</v>
      </c>
      <c r="N26" s="221">
        <f t="shared" si="2"/>
        <v>1</v>
      </c>
      <c r="O26" s="116">
        <f t="shared" si="2"/>
        <v>8706</v>
      </c>
      <c r="P26" s="111">
        <f t="shared" si="4"/>
        <v>1.1486331265793706E-4</v>
      </c>
    </row>
    <row r="27" spans="1:20" ht="12.75" customHeight="1">
      <c r="A27" s="115">
        <v>2017</v>
      </c>
      <c r="B27" s="119">
        <v>0</v>
      </c>
      <c r="C27" s="116">
        <v>5047</v>
      </c>
      <c r="D27" s="111">
        <f t="shared" si="0"/>
        <v>0</v>
      </c>
      <c r="E27" s="221">
        <v>0</v>
      </c>
      <c r="F27" s="116">
        <v>261</v>
      </c>
      <c r="G27" s="111">
        <f t="shared" si="5"/>
        <v>0</v>
      </c>
      <c r="H27" s="221">
        <v>0</v>
      </c>
      <c r="I27" s="116">
        <v>57</v>
      </c>
      <c r="J27" s="111">
        <f t="shared" si="1"/>
        <v>0</v>
      </c>
      <c r="K27" s="221">
        <v>0</v>
      </c>
      <c r="L27" s="116">
        <v>176</v>
      </c>
      <c r="M27" s="111">
        <f t="shared" si="3"/>
        <v>0</v>
      </c>
      <c r="N27" s="221">
        <f t="shared" si="2"/>
        <v>0</v>
      </c>
      <c r="O27" s="116">
        <f t="shared" si="2"/>
        <v>5541</v>
      </c>
      <c r="P27" s="111">
        <f t="shared" si="4"/>
        <v>0</v>
      </c>
    </row>
    <row r="28" spans="1:20" ht="12.75" customHeight="1">
      <c r="A28" s="115">
        <v>2018</v>
      </c>
      <c r="B28" s="119">
        <v>0</v>
      </c>
      <c r="C28" s="116">
        <v>3861</v>
      </c>
      <c r="D28" s="111">
        <f t="shared" si="0"/>
        <v>0</v>
      </c>
      <c r="E28" s="221">
        <v>0</v>
      </c>
      <c r="F28" s="116">
        <v>169</v>
      </c>
      <c r="G28" s="111">
        <f t="shared" si="5"/>
        <v>0</v>
      </c>
      <c r="H28" s="221">
        <v>0</v>
      </c>
      <c r="I28" s="116">
        <v>33</v>
      </c>
      <c r="J28" s="111">
        <f t="shared" si="1"/>
        <v>0</v>
      </c>
      <c r="K28" s="221">
        <v>0</v>
      </c>
      <c r="L28" s="116">
        <v>150</v>
      </c>
      <c r="M28" s="111">
        <f t="shared" si="3"/>
        <v>0</v>
      </c>
      <c r="N28" s="221">
        <f t="shared" si="2"/>
        <v>0</v>
      </c>
      <c r="O28" s="116">
        <f t="shared" si="2"/>
        <v>4213</v>
      </c>
      <c r="P28" s="111">
        <f t="shared" si="4"/>
        <v>0</v>
      </c>
    </row>
    <row r="29" spans="1:20" ht="12.75" customHeight="1">
      <c r="A29" s="115">
        <v>2019</v>
      </c>
      <c r="B29" s="119">
        <v>0</v>
      </c>
      <c r="C29" s="116">
        <v>1419</v>
      </c>
      <c r="D29" s="111">
        <f t="shared" si="0"/>
        <v>0</v>
      </c>
      <c r="E29" s="221">
        <v>0</v>
      </c>
      <c r="F29" s="116">
        <v>84</v>
      </c>
      <c r="G29" s="111">
        <f t="shared" si="5"/>
        <v>0</v>
      </c>
      <c r="H29" s="221">
        <v>0</v>
      </c>
      <c r="I29" s="116">
        <v>2</v>
      </c>
      <c r="J29" s="111">
        <f t="shared" si="1"/>
        <v>0</v>
      </c>
      <c r="K29" s="221">
        <v>0</v>
      </c>
      <c r="L29" s="116">
        <v>38</v>
      </c>
      <c r="M29" s="111">
        <f t="shared" si="3"/>
        <v>0</v>
      </c>
      <c r="N29" s="221">
        <f t="shared" si="2"/>
        <v>0</v>
      </c>
      <c r="O29" s="116">
        <f t="shared" si="2"/>
        <v>1543</v>
      </c>
      <c r="P29" s="111">
        <f t="shared" si="4"/>
        <v>0</v>
      </c>
    </row>
    <row r="30" spans="1:20" ht="12.75" customHeight="1" thickBot="1">
      <c r="A30" s="115">
        <v>2020</v>
      </c>
      <c r="B30" s="216">
        <v>0</v>
      </c>
      <c r="C30" s="217">
        <v>56</v>
      </c>
      <c r="D30" s="159">
        <f t="shared" si="0"/>
        <v>0</v>
      </c>
      <c r="E30" s="222">
        <v>0</v>
      </c>
      <c r="F30" s="217">
        <v>4</v>
      </c>
      <c r="G30" s="159">
        <f t="shared" si="5"/>
        <v>0</v>
      </c>
      <c r="H30" s="222">
        <v>0</v>
      </c>
      <c r="I30" s="217">
        <v>0</v>
      </c>
      <c r="J30" s="159" t="str">
        <f t="shared" si="1"/>
        <v>NA</v>
      </c>
      <c r="K30" s="222">
        <v>0</v>
      </c>
      <c r="L30" s="217">
        <v>2</v>
      </c>
      <c r="M30" s="159">
        <f t="shared" si="3"/>
        <v>0</v>
      </c>
      <c r="N30" s="222">
        <f t="shared" si="2"/>
        <v>0</v>
      </c>
      <c r="O30" s="217">
        <f t="shared" si="2"/>
        <v>62</v>
      </c>
      <c r="P30" s="159">
        <f t="shared" si="4"/>
        <v>0</v>
      </c>
    </row>
    <row r="31" spans="1:20" ht="12.75" customHeight="1" thickBot="1">
      <c r="A31" s="16" t="s">
        <v>5</v>
      </c>
      <c r="B31" s="213">
        <f>SUM(B15:B30)</f>
        <v>42</v>
      </c>
      <c r="C31" s="214">
        <f>SUM(C15:C30)</f>
        <v>163616</v>
      </c>
      <c r="D31" s="215">
        <f>B31/C31</f>
        <v>2.5669861138274985E-4</v>
      </c>
      <c r="E31" s="213">
        <f>SUM(E15:E30)</f>
        <v>0</v>
      </c>
      <c r="F31" s="214">
        <f>SUM(F15:F30)</f>
        <v>7541</v>
      </c>
      <c r="G31" s="215">
        <f>E31/F31</f>
        <v>0</v>
      </c>
      <c r="H31" s="213">
        <f>SUM(H15:H30)</f>
        <v>0</v>
      </c>
      <c r="I31" s="214">
        <f>SUM(I15:I30)</f>
        <v>1414</v>
      </c>
      <c r="J31" s="215">
        <f>H31/I31</f>
        <v>0</v>
      </c>
      <c r="K31" s="213">
        <f>SUM(K15:K30)</f>
        <v>0</v>
      </c>
      <c r="L31" s="214">
        <f>SUM(L15:L30)</f>
        <v>3495</v>
      </c>
      <c r="M31" s="215">
        <f>K31/L31</f>
        <v>0</v>
      </c>
      <c r="N31" s="213">
        <f>SUM(N15:N30)</f>
        <v>42</v>
      </c>
      <c r="O31" s="214">
        <f>SUM(O15:O30)</f>
        <v>176066</v>
      </c>
      <c r="P31" s="215">
        <f>N31/O31</f>
        <v>2.3854690854565902E-4</v>
      </c>
    </row>
    <row r="32" spans="1:20" ht="12.75" customHeight="1"/>
    <row r="33" spans="1:1">
      <c r="A33" s="106"/>
    </row>
  </sheetData>
  <mergeCells count="7">
    <mergeCell ref="A4:P9"/>
    <mergeCell ref="N13:P13"/>
    <mergeCell ref="A13:A14"/>
    <mergeCell ref="B13:D13"/>
    <mergeCell ref="E13:G13"/>
    <mergeCell ref="H13:J13"/>
    <mergeCell ref="K13:M13"/>
  </mergeCells>
  <phoneticPr fontId="25" type="noConversion"/>
  <pageMargins left="0.75" right="0.75" top="1" bottom="1" header="0.5" footer="0.5"/>
  <pageSetup scale="5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92"/>
  <sheetViews>
    <sheetView zoomScale="80" zoomScaleNormal="80" workbookViewId="0"/>
  </sheetViews>
  <sheetFormatPr defaultRowHeight="12.75"/>
  <cols>
    <col min="1" max="1" width="9.42578125" style="2" customWidth="1"/>
    <col min="2" max="2" width="11.140625" style="2" customWidth="1"/>
    <col min="3" max="3" width="14.42578125" style="2" customWidth="1"/>
    <col min="4" max="4" width="11.7109375" style="2" customWidth="1"/>
    <col min="5" max="5" width="10.85546875" style="2" customWidth="1"/>
    <col min="6" max="6" width="11.7109375" style="2" bestFit="1" customWidth="1"/>
    <col min="7" max="7" width="12" style="2" bestFit="1" customWidth="1"/>
    <col min="8" max="8" width="11.42578125" style="2" bestFit="1" customWidth="1"/>
    <col min="9" max="9" width="9.85546875" style="2" bestFit="1" customWidth="1"/>
    <col min="10" max="10" width="12" style="2" bestFit="1" customWidth="1"/>
    <col min="11" max="11" width="11.42578125" style="2" bestFit="1" customWidth="1"/>
    <col min="12" max="12" width="9.85546875" style="2" bestFit="1" customWidth="1"/>
    <col min="13" max="13" width="12.140625" style="2" bestFit="1" customWidth="1"/>
    <col min="14" max="14" width="11.140625" style="2" customWidth="1"/>
    <col min="15" max="15" width="12.85546875" style="2" customWidth="1"/>
    <col min="16" max="16" width="11.5703125" style="2" customWidth="1"/>
    <col min="17" max="17" width="10.7109375" style="2" customWidth="1"/>
    <col min="18" max="16384" width="9.140625" style="2"/>
  </cols>
  <sheetData>
    <row r="1" spans="1:17" ht="26.25">
      <c r="A1" s="52" t="s">
        <v>96</v>
      </c>
    </row>
    <row r="2" spans="1:17" ht="18" customHeight="1">
      <c r="A2" s="13" t="s">
        <v>20</v>
      </c>
    </row>
    <row r="3" spans="1:17" ht="18" customHeight="1">
      <c r="A3" s="13"/>
    </row>
    <row r="4" spans="1:17" ht="18" customHeight="1">
      <c r="A4" s="455" t="s">
        <v>281</v>
      </c>
      <c r="B4" s="455"/>
      <c r="C4" s="455"/>
      <c r="D4" s="455"/>
      <c r="E4" s="455"/>
      <c r="F4" s="455"/>
      <c r="G4" s="455"/>
      <c r="H4" s="455"/>
      <c r="I4" s="455"/>
      <c r="J4" s="455"/>
      <c r="K4" s="455"/>
      <c r="L4" s="455"/>
      <c r="M4" s="455"/>
      <c r="N4" s="455"/>
      <c r="O4" s="455"/>
      <c r="P4" s="455"/>
    </row>
    <row r="5" spans="1:17" ht="14.25" customHeight="1">
      <c r="A5" s="455"/>
      <c r="B5" s="455"/>
      <c r="C5" s="455"/>
      <c r="D5" s="455"/>
      <c r="E5" s="455"/>
      <c r="F5" s="455"/>
      <c r="G5" s="455"/>
      <c r="H5" s="455"/>
      <c r="I5" s="455"/>
      <c r="J5" s="455"/>
      <c r="K5" s="455"/>
      <c r="L5" s="455"/>
      <c r="M5" s="455"/>
      <c r="N5" s="455"/>
      <c r="O5" s="455"/>
      <c r="P5" s="455"/>
      <c r="Q5" s="50"/>
    </row>
    <row r="6" spans="1:17" ht="14.25" customHeight="1">
      <c r="A6" s="50" t="s">
        <v>282</v>
      </c>
      <c r="B6" s="378" t="s">
        <v>284</v>
      </c>
      <c r="C6" s="50"/>
      <c r="D6" s="50"/>
      <c r="E6" s="50"/>
      <c r="F6" s="50"/>
      <c r="G6" s="50"/>
      <c r="H6" s="50"/>
      <c r="I6" s="50"/>
      <c r="J6" s="50"/>
      <c r="K6" s="50"/>
      <c r="L6" s="50"/>
      <c r="M6" s="50"/>
      <c r="N6" s="50"/>
      <c r="O6" s="50"/>
      <c r="P6" s="50"/>
      <c r="Q6" s="50"/>
    </row>
    <row r="7" spans="1:17" ht="15" customHeight="1">
      <c r="A7" s="50"/>
      <c r="B7" s="378" t="s">
        <v>285</v>
      </c>
      <c r="C7" s="50"/>
      <c r="D7" s="50"/>
      <c r="E7" s="50"/>
      <c r="F7" s="50"/>
      <c r="G7" s="50"/>
      <c r="H7" s="50"/>
      <c r="I7" s="50"/>
      <c r="J7" s="50"/>
      <c r="K7" s="50"/>
      <c r="L7" s="50"/>
      <c r="M7" s="50"/>
      <c r="N7" s="50"/>
      <c r="O7" s="50"/>
      <c r="P7" s="50"/>
      <c r="Q7" s="50"/>
    </row>
    <row r="8" spans="1:17" ht="15" customHeight="1">
      <c r="B8" s="378" t="s">
        <v>283</v>
      </c>
      <c r="C8" s="50"/>
      <c r="D8" s="50"/>
      <c r="E8" s="50"/>
      <c r="F8" s="50"/>
      <c r="G8" s="50"/>
      <c r="H8" s="50"/>
      <c r="I8" s="50"/>
      <c r="J8" s="50"/>
      <c r="K8" s="50"/>
      <c r="L8" s="50"/>
      <c r="M8" s="50"/>
      <c r="N8" s="50"/>
      <c r="O8" s="50"/>
      <c r="P8" s="50"/>
      <c r="Q8" s="50"/>
    </row>
    <row r="9" spans="1:17" ht="17.25" customHeight="1">
      <c r="B9" s="50"/>
      <c r="C9" s="50"/>
      <c r="D9" s="50"/>
      <c r="E9" s="50"/>
      <c r="F9" s="50"/>
      <c r="G9" s="50"/>
      <c r="H9" s="50"/>
      <c r="I9" s="50"/>
      <c r="J9" s="50"/>
      <c r="K9" s="50"/>
      <c r="L9" s="50"/>
      <c r="M9" s="50"/>
      <c r="N9" s="50"/>
      <c r="O9" s="50"/>
      <c r="P9" s="50"/>
      <c r="Q9" s="50"/>
    </row>
    <row r="10" spans="1:17" ht="16.5" customHeight="1" thickBot="1">
      <c r="A10" s="33"/>
      <c r="L10" s="106"/>
    </row>
    <row r="11" spans="1:17" ht="12.75" customHeight="1" thickBot="1">
      <c r="A11" s="459" t="s">
        <v>6</v>
      </c>
      <c r="B11" s="456" t="s">
        <v>10</v>
      </c>
      <c r="C11" s="457"/>
      <c r="D11" s="458"/>
      <c r="E11" s="456" t="s">
        <v>29</v>
      </c>
      <c r="F11" s="457"/>
      <c r="G11" s="458"/>
      <c r="H11" s="456" t="s">
        <v>28</v>
      </c>
      <c r="I11" s="457"/>
      <c r="J11" s="458"/>
      <c r="K11" s="456" t="s">
        <v>30</v>
      </c>
      <c r="L11" s="457"/>
      <c r="M11" s="458"/>
      <c r="N11" s="456" t="s">
        <v>5</v>
      </c>
      <c r="O11" s="457"/>
      <c r="P11" s="458"/>
    </row>
    <row r="12" spans="1:17" ht="44.25" customHeight="1" thickBot="1">
      <c r="A12" s="460"/>
      <c r="B12" s="81" t="s">
        <v>3</v>
      </c>
      <c r="C12" s="100" t="s">
        <v>252</v>
      </c>
      <c r="D12" s="82" t="s">
        <v>54</v>
      </c>
      <c r="E12" s="81" t="s">
        <v>3</v>
      </c>
      <c r="F12" s="100" t="s">
        <v>252</v>
      </c>
      <c r="G12" s="82" t="s">
        <v>54</v>
      </c>
      <c r="H12" s="81" t="s">
        <v>3</v>
      </c>
      <c r="I12" s="100" t="s">
        <v>252</v>
      </c>
      <c r="J12" s="82" t="s">
        <v>54</v>
      </c>
      <c r="K12" s="81" t="s">
        <v>3</v>
      </c>
      <c r="L12" s="100" t="s">
        <v>252</v>
      </c>
      <c r="M12" s="82" t="s">
        <v>54</v>
      </c>
      <c r="N12" s="81" t="s">
        <v>3</v>
      </c>
      <c r="O12" s="100" t="s">
        <v>252</v>
      </c>
      <c r="P12" s="82" t="s">
        <v>54</v>
      </c>
    </row>
    <row r="13" spans="1:17" ht="12.75" customHeight="1">
      <c r="A13" s="115">
        <v>2005</v>
      </c>
      <c r="B13" s="117">
        <v>0</v>
      </c>
      <c r="C13" s="118">
        <v>21032</v>
      </c>
      <c r="D13" s="112">
        <f>(B13/C13)</f>
        <v>0</v>
      </c>
      <c r="E13" s="117"/>
      <c r="F13" s="118"/>
      <c r="G13" s="112"/>
      <c r="H13" s="117">
        <v>0</v>
      </c>
      <c r="I13" s="118">
        <v>22</v>
      </c>
      <c r="J13" s="112">
        <f>(H13/I13)</f>
        <v>0</v>
      </c>
      <c r="K13" s="117"/>
      <c r="L13" s="118"/>
      <c r="M13" s="112"/>
      <c r="N13" s="117">
        <f>SUM(B13,E13,H13,K13)</f>
        <v>0</v>
      </c>
      <c r="O13" s="118">
        <f>SUM(C13,F13,I13,L13)</f>
        <v>21054</v>
      </c>
      <c r="P13" s="112">
        <f>(N13/O13)</f>
        <v>0</v>
      </c>
      <c r="Q13" s="24"/>
    </row>
    <row r="14" spans="1:17" ht="13.5" customHeight="1">
      <c r="A14" s="115">
        <v>2006</v>
      </c>
      <c r="B14" s="119">
        <v>4877</v>
      </c>
      <c r="C14" s="116">
        <v>18829</v>
      </c>
      <c r="D14" s="111">
        <f t="shared" ref="D14:D28" si="0">(B14/C14)</f>
        <v>0.25901534866429443</v>
      </c>
      <c r="E14" s="119"/>
      <c r="F14" s="116"/>
      <c r="G14" s="111"/>
      <c r="H14" s="119">
        <v>11</v>
      </c>
      <c r="I14" s="116">
        <v>21</v>
      </c>
      <c r="J14" s="111">
        <f t="shared" ref="J14:J27" si="1">(H14/I14)</f>
        <v>0.52380952380952384</v>
      </c>
      <c r="K14" s="119"/>
      <c r="L14" s="116"/>
      <c r="M14" s="111"/>
      <c r="N14" s="119">
        <f t="shared" ref="N14:O28" si="2">SUM(B14,E14,H14,K14)</f>
        <v>4888</v>
      </c>
      <c r="O14" s="116">
        <f t="shared" si="2"/>
        <v>18850</v>
      </c>
      <c r="P14" s="111">
        <f t="shared" ref="P14:P28" si="3">(N14/O14)</f>
        <v>0.25931034482758619</v>
      </c>
      <c r="Q14" s="24"/>
    </row>
    <row r="15" spans="1:17" ht="12.75" customHeight="1">
      <c r="A15" s="115">
        <v>2007</v>
      </c>
      <c r="B15" s="119">
        <v>4015</v>
      </c>
      <c r="C15" s="116">
        <v>17151</v>
      </c>
      <c r="D15" s="111">
        <f t="shared" si="0"/>
        <v>0.23409713719316658</v>
      </c>
      <c r="E15" s="119"/>
      <c r="F15" s="116"/>
      <c r="G15" s="111"/>
      <c r="H15" s="119">
        <v>4</v>
      </c>
      <c r="I15" s="116">
        <v>6</v>
      </c>
      <c r="J15" s="111">
        <f t="shared" si="1"/>
        <v>0.66666666666666663</v>
      </c>
      <c r="K15" s="119">
        <v>66</v>
      </c>
      <c r="L15" s="116">
        <v>202</v>
      </c>
      <c r="M15" s="111">
        <f t="shared" ref="M15:M28" si="4">(K15/L15)</f>
        <v>0.32673267326732675</v>
      </c>
      <c r="N15" s="119">
        <f t="shared" si="2"/>
        <v>4085</v>
      </c>
      <c r="O15" s="116">
        <f t="shared" si="2"/>
        <v>17359</v>
      </c>
      <c r="P15" s="111">
        <f t="shared" si="3"/>
        <v>0.23532461547324154</v>
      </c>
      <c r="Q15" s="24"/>
    </row>
    <row r="16" spans="1:17">
      <c r="A16" s="115">
        <v>2008</v>
      </c>
      <c r="B16" s="119">
        <v>3167</v>
      </c>
      <c r="C16" s="116">
        <v>15501</v>
      </c>
      <c r="D16" s="111">
        <f t="shared" si="0"/>
        <v>0.2043093993935875</v>
      </c>
      <c r="E16" s="119">
        <v>227</v>
      </c>
      <c r="F16" s="116">
        <v>1035</v>
      </c>
      <c r="G16" s="111">
        <f t="shared" ref="G16:G28" si="5">(E16/F16)</f>
        <v>0.21932367149758455</v>
      </c>
      <c r="H16" s="119">
        <v>2</v>
      </c>
      <c r="I16" s="116">
        <v>9</v>
      </c>
      <c r="J16" s="111">
        <f t="shared" si="1"/>
        <v>0.22222222222222221</v>
      </c>
      <c r="K16" s="119">
        <v>119</v>
      </c>
      <c r="L16" s="116">
        <v>296</v>
      </c>
      <c r="M16" s="111">
        <f t="shared" si="4"/>
        <v>0.40202702702702703</v>
      </c>
      <c r="N16" s="119">
        <f t="shared" si="2"/>
        <v>3515</v>
      </c>
      <c r="O16" s="116">
        <f t="shared" si="2"/>
        <v>16841</v>
      </c>
      <c r="P16" s="111">
        <f t="shared" si="3"/>
        <v>0.20871682204144648</v>
      </c>
      <c r="Q16" s="24"/>
    </row>
    <row r="17" spans="1:17">
      <c r="A17" s="115">
        <v>2009</v>
      </c>
      <c r="B17" s="119">
        <v>1806</v>
      </c>
      <c r="C17" s="116">
        <v>10704</v>
      </c>
      <c r="D17" s="111">
        <f t="shared" si="0"/>
        <v>0.16872197309417039</v>
      </c>
      <c r="E17" s="119">
        <v>128</v>
      </c>
      <c r="F17" s="116">
        <v>757</v>
      </c>
      <c r="G17" s="111">
        <f t="shared" si="5"/>
        <v>0.1690885072655218</v>
      </c>
      <c r="H17" s="119">
        <v>7</v>
      </c>
      <c r="I17" s="116">
        <v>34</v>
      </c>
      <c r="J17" s="111">
        <f t="shared" si="1"/>
        <v>0.20588235294117646</v>
      </c>
      <c r="K17" s="119">
        <v>23</v>
      </c>
      <c r="L17" s="116">
        <v>78</v>
      </c>
      <c r="M17" s="111">
        <f t="shared" si="4"/>
        <v>0.29487179487179488</v>
      </c>
      <c r="N17" s="119">
        <f t="shared" si="2"/>
        <v>1964</v>
      </c>
      <c r="O17" s="116">
        <f t="shared" si="2"/>
        <v>11573</v>
      </c>
      <c r="P17" s="111">
        <f t="shared" si="3"/>
        <v>0.16970534865635531</v>
      </c>
      <c r="Q17" s="24"/>
    </row>
    <row r="18" spans="1:17">
      <c r="A18" s="115">
        <v>2010</v>
      </c>
      <c r="B18" s="119">
        <v>1572</v>
      </c>
      <c r="C18" s="116">
        <v>11133</v>
      </c>
      <c r="D18" s="111">
        <f t="shared" si="0"/>
        <v>0.14120183239019132</v>
      </c>
      <c r="E18" s="119">
        <v>94</v>
      </c>
      <c r="F18" s="116">
        <v>706</v>
      </c>
      <c r="G18" s="111">
        <f t="shared" si="5"/>
        <v>0.13314447592067988</v>
      </c>
      <c r="H18" s="119">
        <v>18</v>
      </c>
      <c r="I18" s="116">
        <v>72</v>
      </c>
      <c r="J18" s="111">
        <f t="shared" si="1"/>
        <v>0.25</v>
      </c>
      <c r="K18" s="119">
        <v>29</v>
      </c>
      <c r="L18" s="116">
        <v>106</v>
      </c>
      <c r="M18" s="111">
        <f t="shared" si="4"/>
        <v>0.27358490566037735</v>
      </c>
      <c r="N18" s="119">
        <f t="shared" si="2"/>
        <v>1713</v>
      </c>
      <c r="O18" s="116">
        <f t="shared" si="2"/>
        <v>12017</v>
      </c>
      <c r="P18" s="111">
        <f t="shared" si="3"/>
        <v>0.14254805691936423</v>
      </c>
      <c r="Q18" s="24"/>
    </row>
    <row r="19" spans="1:17">
      <c r="A19" s="115">
        <v>2011</v>
      </c>
      <c r="B19" s="119">
        <v>1351</v>
      </c>
      <c r="C19" s="116">
        <v>10676</v>
      </c>
      <c r="D19" s="111">
        <f t="shared" si="0"/>
        <v>0.12654552266766581</v>
      </c>
      <c r="E19" s="119">
        <v>134</v>
      </c>
      <c r="F19" s="116">
        <v>1004</v>
      </c>
      <c r="G19" s="111">
        <f t="shared" si="5"/>
        <v>0.13346613545816732</v>
      </c>
      <c r="H19" s="119">
        <v>22</v>
      </c>
      <c r="I19" s="116">
        <v>166</v>
      </c>
      <c r="J19" s="111">
        <f t="shared" si="1"/>
        <v>0.13253012048192772</v>
      </c>
      <c r="K19" s="119">
        <v>81</v>
      </c>
      <c r="L19" s="116">
        <v>473</v>
      </c>
      <c r="M19" s="111">
        <f t="shared" si="4"/>
        <v>0.17124735729386892</v>
      </c>
      <c r="N19" s="119">
        <f t="shared" si="2"/>
        <v>1588</v>
      </c>
      <c r="O19" s="116">
        <f t="shared" si="2"/>
        <v>12319</v>
      </c>
      <c r="P19" s="111">
        <f t="shared" si="3"/>
        <v>0.12890656709148471</v>
      </c>
      <c r="Q19" s="24"/>
    </row>
    <row r="20" spans="1:17">
      <c r="A20" s="115">
        <v>2012</v>
      </c>
      <c r="B20" s="119">
        <v>1197</v>
      </c>
      <c r="C20" s="116">
        <v>10419</v>
      </c>
      <c r="D20" s="111">
        <f t="shared" si="0"/>
        <v>0.11488626547653326</v>
      </c>
      <c r="E20" s="119">
        <v>95</v>
      </c>
      <c r="F20" s="116">
        <v>812</v>
      </c>
      <c r="G20" s="111">
        <f t="shared" si="5"/>
        <v>0.11699507389162561</v>
      </c>
      <c r="H20" s="119">
        <v>24</v>
      </c>
      <c r="I20" s="116">
        <v>192</v>
      </c>
      <c r="J20" s="111">
        <f t="shared" si="1"/>
        <v>0.125</v>
      </c>
      <c r="K20" s="119">
        <v>61</v>
      </c>
      <c r="L20" s="116">
        <v>394</v>
      </c>
      <c r="M20" s="111">
        <f t="shared" si="4"/>
        <v>0.1548223350253807</v>
      </c>
      <c r="N20" s="119">
        <f t="shared" si="2"/>
        <v>1377</v>
      </c>
      <c r="O20" s="116">
        <f t="shared" si="2"/>
        <v>11817</v>
      </c>
      <c r="P20" s="111">
        <f t="shared" si="3"/>
        <v>0.11652703731911652</v>
      </c>
      <c r="Q20" s="24"/>
    </row>
    <row r="21" spans="1:17">
      <c r="A21" s="115">
        <v>2013</v>
      </c>
      <c r="B21" s="119">
        <v>898</v>
      </c>
      <c r="C21" s="116">
        <v>9270</v>
      </c>
      <c r="D21" s="111">
        <f t="shared" si="0"/>
        <v>9.6871628910463858E-2</v>
      </c>
      <c r="E21" s="119">
        <v>79</v>
      </c>
      <c r="F21" s="116">
        <v>698</v>
      </c>
      <c r="G21" s="111">
        <f t="shared" si="5"/>
        <v>0.11318051575931232</v>
      </c>
      <c r="H21" s="119">
        <v>15</v>
      </c>
      <c r="I21" s="116">
        <v>159</v>
      </c>
      <c r="J21" s="111">
        <f t="shared" si="1"/>
        <v>9.4339622641509441E-2</v>
      </c>
      <c r="K21" s="119">
        <v>57</v>
      </c>
      <c r="L21" s="116">
        <v>342</v>
      </c>
      <c r="M21" s="111">
        <f t="shared" si="4"/>
        <v>0.16666666666666666</v>
      </c>
      <c r="N21" s="119">
        <f t="shared" si="2"/>
        <v>1049</v>
      </c>
      <c r="O21" s="116">
        <f t="shared" si="2"/>
        <v>10469</v>
      </c>
      <c r="P21" s="111">
        <f t="shared" si="3"/>
        <v>0.10020059222466329</v>
      </c>
      <c r="Q21" s="24"/>
    </row>
    <row r="22" spans="1:17">
      <c r="A22" s="115">
        <v>2014</v>
      </c>
      <c r="B22" s="119">
        <v>740</v>
      </c>
      <c r="C22" s="116">
        <v>7829</v>
      </c>
      <c r="D22" s="111">
        <f t="shared" si="0"/>
        <v>9.4520372972282538E-2</v>
      </c>
      <c r="E22" s="119">
        <v>69</v>
      </c>
      <c r="F22" s="116">
        <v>650</v>
      </c>
      <c r="G22" s="111">
        <f t="shared" si="5"/>
        <v>0.10615384615384615</v>
      </c>
      <c r="H22" s="119">
        <v>22</v>
      </c>
      <c r="I22" s="116">
        <v>333</v>
      </c>
      <c r="J22" s="111">
        <f t="shared" si="1"/>
        <v>6.6066066066066062E-2</v>
      </c>
      <c r="K22" s="119">
        <v>67</v>
      </c>
      <c r="L22" s="116">
        <v>320</v>
      </c>
      <c r="M22" s="111">
        <f t="shared" si="4"/>
        <v>0.20937500000000001</v>
      </c>
      <c r="N22" s="119">
        <f t="shared" si="2"/>
        <v>898</v>
      </c>
      <c r="O22" s="116">
        <f t="shared" si="2"/>
        <v>9132</v>
      </c>
      <c r="P22" s="111">
        <f t="shared" si="3"/>
        <v>9.8335523434077962E-2</v>
      </c>
      <c r="Q22" s="24"/>
    </row>
    <row r="23" spans="1:17">
      <c r="A23" s="115">
        <v>2015</v>
      </c>
      <c r="B23" s="119">
        <v>514</v>
      </c>
      <c r="C23" s="116">
        <v>7244</v>
      </c>
      <c r="D23" s="111">
        <f t="shared" si="0"/>
        <v>7.0955273329652124E-2</v>
      </c>
      <c r="E23" s="119">
        <v>77</v>
      </c>
      <c r="F23" s="116">
        <v>767</v>
      </c>
      <c r="G23" s="111">
        <f t="shared" si="5"/>
        <v>0.10039113428943937</v>
      </c>
      <c r="H23" s="119">
        <v>9</v>
      </c>
      <c r="I23" s="116">
        <v>186</v>
      </c>
      <c r="J23" s="111">
        <f t="shared" si="1"/>
        <v>4.8387096774193547E-2</v>
      </c>
      <c r="K23" s="119">
        <v>63</v>
      </c>
      <c r="L23" s="116">
        <v>490</v>
      </c>
      <c r="M23" s="111">
        <f t="shared" si="4"/>
        <v>0.12857142857142856</v>
      </c>
      <c r="N23" s="119">
        <f t="shared" si="2"/>
        <v>663</v>
      </c>
      <c r="O23" s="116">
        <f t="shared" si="2"/>
        <v>8687</v>
      </c>
      <c r="P23" s="111">
        <f t="shared" si="3"/>
        <v>7.6320939334637961E-2</v>
      </c>
      <c r="Q23" s="24"/>
    </row>
    <row r="24" spans="1:17">
      <c r="A24" s="115">
        <v>2016</v>
      </c>
      <c r="B24" s="119">
        <v>359</v>
      </c>
      <c r="C24" s="116">
        <v>7599</v>
      </c>
      <c r="D24" s="111">
        <f t="shared" si="0"/>
        <v>4.7243058297144362E-2</v>
      </c>
      <c r="E24" s="119">
        <v>44</v>
      </c>
      <c r="F24" s="116">
        <v>413</v>
      </c>
      <c r="G24" s="111">
        <f t="shared" si="5"/>
        <v>0.10653753026634383</v>
      </c>
      <c r="H24" s="119">
        <v>10</v>
      </c>
      <c r="I24" s="116">
        <v>106</v>
      </c>
      <c r="J24" s="111">
        <f t="shared" si="1"/>
        <v>9.4339622641509441E-2</v>
      </c>
      <c r="K24" s="119">
        <v>40</v>
      </c>
      <c r="L24" s="116">
        <v>337</v>
      </c>
      <c r="M24" s="111">
        <f t="shared" si="4"/>
        <v>0.11869436201780416</v>
      </c>
      <c r="N24" s="119">
        <f t="shared" si="2"/>
        <v>453</v>
      </c>
      <c r="O24" s="116">
        <f t="shared" si="2"/>
        <v>8455</v>
      </c>
      <c r="P24" s="111">
        <f t="shared" si="3"/>
        <v>5.3577764636309873E-2</v>
      </c>
      <c r="Q24" s="24"/>
    </row>
    <row r="25" spans="1:17">
      <c r="A25" s="115">
        <v>2017</v>
      </c>
      <c r="B25" s="119">
        <v>212</v>
      </c>
      <c r="C25" s="116">
        <v>4906</v>
      </c>
      <c r="D25" s="111">
        <f t="shared" si="0"/>
        <v>4.3212392988177743E-2</v>
      </c>
      <c r="E25" s="119">
        <v>17</v>
      </c>
      <c r="F25" s="116">
        <v>258</v>
      </c>
      <c r="G25" s="111">
        <f t="shared" si="5"/>
        <v>6.589147286821706E-2</v>
      </c>
      <c r="H25" s="119">
        <v>7</v>
      </c>
      <c r="I25" s="116">
        <v>59</v>
      </c>
      <c r="J25" s="111">
        <f t="shared" si="1"/>
        <v>0.11864406779661017</v>
      </c>
      <c r="K25" s="119">
        <v>29</v>
      </c>
      <c r="L25" s="116">
        <v>174</v>
      </c>
      <c r="M25" s="111">
        <f t="shared" si="4"/>
        <v>0.16666666666666666</v>
      </c>
      <c r="N25" s="119">
        <f t="shared" si="2"/>
        <v>265</v>
      </c>
      <c r="O25" s="116">
        <f t="shared" si="2"/>
        <v>5397</v>
      </c>
      <c r="P25" s="111">
        <f t="shared" si="3"/>
        <v>4.9101352603298128E-2</v>
      </c>
      <c r="Q25" s="24"/>
    </row>
    <row r="26" spans="1:17">
      <c r="A26" s="115">
        <v>2018</v>
      </c>
      <c r="B26" s="119">
        <v>190</v>
      </c>
      <c r="C26" s="116">
        <v>3799</v>
      </c>
      <c r="D26" s="111">
        <f t="shared" si="0"/>
        <v>5.0013161358252171E-2</v>
      </c>
      <c r="E26" s="119">
        <v>10</v>
      </c>
      <c r="F26" s="116">
        <v>169</v>
      </c>
      <c r="G26" s="111">
        <f t="shared" si="5"/>
        <v>5.9171597633136092E-2</v>
      </c>
      <c r="H26" s="119">
        <v>1</v>
      </c>
      <c r="I26" s="116">
        <v>33</v>
      </c>
      <c r="J26" s="111">
        <f t="shared" si="1"/>
        <v>3.0303030303030304E-2</v>
      </c>
      <c r="K26" s="119">
        <v>15</v>
      </c>
      <c r="L26" s="116">
        <v>149</v>
      </c>
      <c r="M26" s="111">
        <f t="shared" si="4"/>
        <v>0.10067114093959731</v>
      </c>
      <c r="N26" s="119">
        <f t="shared" si="2"/>
        <v>216</v>
      </c>
      <c r="O26" s="116">
        <f t="shared" si="2"/>
        <v>4150</v>
      </c>
      <c r="P26" s="111">
        <f t="shared" si="3"/>
        <v>5.2048192771084335E-2</v>
      </c>
      <c r="Q26" s="24"/>
    </row>
    <row r="27" spans="1:17">
      <c r="A27" s="115">
        <v>2019</v>
      </c>
      <c r="B27" s="119">
        <v>93</v>
      </c>
      <c r="C27" s="116">
        <v>1396</v>
      </c>
      <c r="D27" s="111">
        <f t="shared" si="0"/>
        <v>6.6618911174785106E-2</v>
      </c>
      <c r="E27" s="119">
        <v>15</v>
      </c>
      <c r="F27" s="116">
        <v>82</v>
      </c>
      <c r="G27" s="111">
        <f t="shared" si="5"/>
        <v>0.18292682926829268</v>
      </c>
      <c r="H27" s="119">
        <v>0</v>
      </c>
      <c r="I27" s="116">
        <v>2</v>
      </c>
      <c r="J27" s="111">
        <f t="shared" si="1"/>
        <v>0</v>
      </c>
      <c r="K27" s="119">
        <v>13</v>
      </c>
      <c r="L27" s="116">
        <v>38</v>
      </c>
      <c r="M27" s="111">
        <f t="shared" si="4"/>
        <v>0.34210526315789475</v>
      </c>
      <c r="N27" s="119">
        <f t="shared" si="2"/>
        <v>121</v>
      </c>
      <c r="O27" s="116">
        <f t="shared" si="2"/>
        <v>1518</v>
      </c>
      <c r="P27" s="111">
        <f t="shared" si="3"/>
        <v>7.9710144927536225E-2</v>
      </c>
      <c r="Q27" s="24"/>
    </row>
    <row r="28" spans="1:17" ht="13.5" thickBot="1">
      <c r="A28" s="115">
        <v>2020</v>
      </c>
      <c r="B28" s="216">
        <v>18</v>
      </c>
      <c r="C28" s="217">
        <v>56</v>
      </c>
      <c r="D28" s="159">
        <f t="shared" si="0"/>
        <v>0.32142857142857145</v>
      </c>
      <c r="E28" s="216">
        <v>0</v>
      </c>
      <c r="F28" s="217">
        <v>4</v>
      </c>
      <c r="G28" s="159">
        <f t="shared" si="5"/>
        <v>0</v>
      </c>
      <c r="H28" s="216"/>
      <c r="I28" s="217"/>
      <c r="J28" s="159"/>
      <c r="K28" s="216">
        <v>0</v>
      </c>
      <c r="L28" s="217">
        <v>2</v>
      </c>
      <c r="M28" s="159">
        <f t="shared" si="4"/>
        <v>0</v>
      </c>
      <c r="N28" s="216">
        <f t="shared" si="2"/>
        <v>18</v>
      </c>
      <c r="O28" s="217">
        <f t="shared" si="2"/>
        <v>62</v>
      </c>
      <c r="P28" s="159">
        <f t="shared" si="3"/>
        <v>0.29032258064516131</v>
      </c>
      <c r="Q28" s="24"/>
    </row>
    <row r="29" spans="1:17" ht="13.5" thickBot="1">
      <c r="A29" s="94" t="s">
        <v>5</v>
      </c>
      <c r="B29" s="213">
        <f>SUM(B13:B28)</f>
        <v>21009</v>
      </c>
      <c r="C29" s="214">
        <f>SUM(C13:C28)</f>
        <v>157544</v>
      </c>
      <c r="D29" s="215">
        <f>B29/C29</f>
        <v>0.13335322195704058</v>
      </c>
      <c r="E29" s="213">
        <f>SUM(E13:E28)</f>
        <v>989</v>
      </c>
      <c r="F29" s="214">
        <f>SUM(F13:F28)</f>
        <v>7355</v>
      </c>
      <c r="G29" s="215">
        <f>E29/F29</f>
        <v>0.13446634942216179</v>
      </c>
      <c r="H29" s="213">
        <f>SUM(H13:H28)</f>
        <v>152</v>
      </c>
      <c r="I29" s="214">
        <f>SUM(I13:I28)</f>
        <v>1400</v>
      </c>
      <c r="J29" s="215">
        <f>H29/I29</f>
        <v>0.10857142857142857</v>
      </c>
      <c r="K29" s="213">
        <f>SUM(K13:K28)</f>
        <v>663</v>
      </c>
      <c r="L29" s="214">
        <f>SUM(L13:L28)</f>
        <v>3401</v>
      </c>
      <c r="M29" s="215">
        <f>K29/L29</f>
        <v>0.19494266392237578</v>
      </c>
      <c r="N29" s="213">
        <f t="shared" ref="N29" si="6">SUM(B29,E29,H29,K29)</f>
        <v>22813</v>
      </c>
      <c r="O29" s="214">
        <f t="shared" ref="O29" si="7">SUM(C29,F29,I29,L29)</f>
        <v>169700</v>
      </c>
      <c r="P29" s="215">
        <f>N29/O29</f>
        <v>0.13443134944018856</v>
      </c>
      <c r="Q29" s="24"/>
    </row>
    <row r="30" spans="1:17" ht="13.5" customHeight="1">
      <c r="L30" s="110"/>
      <c r="M30" s="72"/>
      <c r="N30" s="105"/>
      <c r="O30" s="72"/>
      <c r="P30" s="72"/>
      <c r="Q30" s="72"/>
    </row>
    <row r="31" spans="1:17" ht="12.75" customHeight="1">
      <c r="L31" s="72"/>
      <c r="M31" s="72"/>
      <c r="N31" s="72"/>
      <c r="O31" s="72"/>
      <c r="P31" s="72"/>
      <c r="Q31" s="72"/>
    </row>
    <row r="32" spans="1:17">
      <c r="N32" s="72"/>
      <c r="O32" s="110"/>
      <c r="P32" s="110"/>
      <c r="Q32" s="114"/>
    </row>
    <row r="33" spans="1:17" ht="12.75" customHeight="1">
      <c r="N33" s="196"/>
      <c r="O33" s="226"/>
      <c r="P33" s="196"/>
      <c r="Q33" s="196"/>
    </row>
    <row r="38" spans="1:17">
      <c r="O38" s="72"/>
      <c r="P38" s="72"/>
      <c r="Q38" s="72"/>
    </row>
    <row r="39" spans="1:17">
      <c r="O39" s="72"/>
      <c r="P39" s="234"/>
      <c r="Q39" s="234"/>
    </row>
    <row r="40" spans="1:17" s="105" customFormat="1">
      <c r="A40" s="2"/>
      <c r="B40" s="2"/>
      <c r="P40" s="233"/>
      <c r="Q40" s="233"/>
    </row>
    <row r="41" spans="1:17">
      <c r="O41" s="72"/>
      <c r="P41" s="233"/>
      <c r="Q41" s="233"/>
    </row>
    <row r="42" spans="1:17">
      <c r="O42" s="72"/>
      <c r="P42" s="233"/>
      <c r="Q42" s="233"/>
    </row>
    <row r="43" spans="1:17">
      <c r="O43" s="72"/>
      <c r="P43" s="233"/>
      <c r="Q43" s="233"/>
    </row>
    <row r="44" spans="1:17">
      <c r="O44" s="72"/>
      <c r="P44" s="233"/>
      <c r="Q44" s="233"/>
    </row>
    <row r="45" spans="1:17">
      <c r="O45" s="72"/>
      <c r="P45" s="233"/>
      <c r="Q45" s="233"/>
    </row>
    <row r="46" spans="1:17" ht="13.5" customHeight="1">
      <c r="O46" s="72"/>
      <c r="P46" s="233"/>
      <c r="Q46" s="233"/>
    </row>
    <row r="47" spans="1:17">
      <c r="O47" s="72"/>
      <c r="P47" s="233"/>
      <c r="Q47" s="233"/>
    </row>
    <row r="48" spans="1:17">
      <c r="O48" s="72"/>
      <c r="P48" s="233"/>
      <c r="Q48" s="233"/>
    </row>
    <row r="49" spans="15:17">
      <c r="O49" s="72"/>
      <c r="P49" s="233"/>
      <c r="Q49" s="233"/>
    </row>
    <row r="50" spans="15:17">
      <c r="O50" s="72"/>
      <c r="P50" s="233"/>
      <c r="Q50" s="233"/>
    </row>
    <row r="51" spans="15:17">
      <c r="O51" s="72"/>
      <c r="P51" s="233"/>
      <c r="Q51" s="233"/>
    </row>
    <row r="52" spans="15:17" ht="13.5" customHeight="1">
      <c r="O52" s="72"/>
      <c r="P52" s="233"/>
      <c r="Q52" s="233"/>
    </row>
    <row r="53" spans="15:17">
      <c r="O53" s="72"/>
      <c r="P53" s="233"/>
      <c r="Q53" s="233"/>
    </row>
    <row r="54" spans="15:17" ht="12.75" customHeight="1">
      <c r="O54" s="72"/>
      <c r="P54" s="233"/>
      <c r="Q54" s="233"/>
    </row>
    <row r="55" spans="15:17">
      <c r="O55" s="72"/>
      <c r="P55" s="233"/>
      <c r="Q55" s="233"/>
    </row>
    <row r="56" spans="15:17">
      <c r="O56" s="72"/>
      <c r="P56" s="233"/>
      <c r="Q56" s="233"/>
    </row>
    <row r="57" spans="15:17">
      <c r="O57" s="72"/>
      <c r="P57" s="233"/>
      <c r="Q57" s="233"/>
    </row>
    <row r="58" spans="15:17">
      <c r="O58" s="72"/>
      <c r="P58" s="233"/>
      <c r="Q58" s="233"/>
    </row>
    <row r="59" spans="15:17">
      <c r="O59" s="72"/>
      <c r="P59" s="233"/>
      <c r="Q59" s="233"/>
    </row>
    <row r="60" spans="15:17">
      <c r="O60" s="72"/>
      <c r="P60" s="233"/>
      <c r="Q60" s="233"/>
    </row>
    <row r="61" spans="15:17">
      <c r="O61" s="72"/>
      <c r="P61" s="233"/>
      <c r="Q61" s="233"/>
    </row>
    <row r="62" spans="15:17">
      <c r="O62" s="72"/>
      <c r="P62" s="233"/>
      <c r="Q62" s="233"/>
    </row>
    <row r="63" spans="15:17">
      <c r="O63" s="72"/>
      <c r="P63" s="233"/>
      <c r="Q63" s="233"/>
    </row>
    <row r="64" spans="15:17">
      <c r="O64" s="72"/>
      <c r="P64" s="233"/>
      <c r="Q64" s="233"/>
    </row>
    <row r="65" spans="14:17">
      <c r="O65" s="72"/>
      <c r="P65" s="233"/>
      <c r="Q65" s="233"/>
    </row>
    <row r="66" spans="14:17">
      <c r="O66" s="72"/>
      <c r="P66" s="233"/>
      <c r="Q66" s="233"/>
    </row>
    <row r="67" spans="14:17">
      <c r="O67" s="72"/>
      <c r="P67" s="233"/>
      <c r="Q67" s="233"/>
    </row>
    <row r="68" spans="14:17">
      <c r="N68" s="139"/>
      <c r="O68" s="72"/>
      <c r="P68" s="233"/>
      <c r="Q68" s="233"/>
    </row>
    <row r="69" spans="14:17">
      <c r="N69" s="139"/>
      <c r="O69" s="72"/>
      <c r="P69" s="233"/>
      <c r="Q69" s="233"/>
    </row>
    <row r="70" spans="14:17">
      <c r="N70" s="139"/>
      <c r="O70" s="72"/>
      <c r="P70" s="233"/>
      <c r="Q70" s="235"/>
    </row>
    <row r="71" spans="14:17">
      <c r="N71" s="148"/>
      <c r="O71" s="128"/>
      <c r="P71" s="233"/>
      <c r="Q71" s="233"/>
    </row>
    <row r="72" spans="14:17">
      <c r="N72" s="148"/>
      <c r="O72" s="128"/>
      <c r="P72" s="233"/>
      <c r="Q72" s="233"/>
    </row>
    <row r="73" spans="14:17">
      <c r="N73" s="148"/>
      <c r="O73" s="128"/>
      <c r="P73" s="233"/>
      <c r="Q73" s="235"/>
    </row>
    <row r="74" spans="14:17" ht="12" customHeight="1">
      <c r="N74" s="148"/>
      <c r="O74" s="148"/>
      <c r="P74" s="128"/>
      <c r="Q74" s="148"/>
    </row>
    <row r="75" spans="14:17" ht="13.5" customHeight="1">
      <c r="N75" s="148"/>
      <c r="O75" s="148"/>
      <c r="P75" s="128"/>
      <c r="Q75" s="148"/>
    </row>
    <row r="76" spans="14:17">
      <c r="N76" s="148"/>
      <c r="O76" s="148"/>
      <c r="P76" s="128"/>
      <c r="Q76" s="148"/>
    </row>
    <row r="77" spans="14:17">
      <c r="N77" s="148"/>
      <c r="O77" s="148"/>
      <c r="P77" s="128"/>
      <c r="Q77" s="148"/>
    </row>
    <row r="78" spans="14:17">
      <c r="N78" s="148"/>
      <c r="O78" s="148"/>
      <c r="P78" s="128"/>
      <c r="Q78" s="148"/>
    </row>
    <row r="79" spans="14:17">
      <c r="N79" s="148"/>
      <c r="O79" s="148"/>
      <c r="P79" s="128"/>
      <c r="Q79" s="148"/>
    </row>
    <row r="80" spans="14:17">
      <c r="N80" s="72"/>
      <c r="O80" s="72"/>
      <c r="P80" s="198"/>
      <c r="Q80" s="199"/>
    </row>
    <row r="81" spans="14:17">
      <c r="N81" s="72"/>
      <c r="O81" s="72"/>
      <c r="P81" s="198"/>
      <c r="Q81" s="199"/>
    </row>
    <row r="82" spans="14:17">
      <c r="N82" s="72"/>
      <c r="O82" s="106"/>
    </row>
    <row r="83" spans="14:17">
      <c r="N83" s="72"/>
      <c r="O83" s="24"/>
      <c r="Q83" s="236"/>
    </row>
    <row r="84" spans="14:17">
      <c r="N84" s="72"/>
    </row>
    <row r="85" spans="14:17" ht="13.5" customHeight="1">
      <c r="N85" s="72"/>
      <c r="O85" s="72"/>
      <c r="P85" s="198"/>
      <c r="Q85" s="199"/>
    </row>
    <row r="86" spans="14:17">
      <c r="N86" s="72"/>
      <c r="O86" s="72"/>
      <c r="P86" s="198"/>
      <c r="Q86" s="199"/>
    </row>
    <row r="87" spans="14:17">
      <c r="N87" s="72"/>
      <c r="O87" s="72"/>
      <c r="P87" s="198"/>
      <c r="Q87" s="199"/>
    </row>
    <row r="88" spans="14:17">
      <c r="N88" s="72"/>
      <c r="O88" s="72"/>
      <c r="P88" s="198"/>
      <c r="Q88" s="199"/>
    </row>
    <row r="89" spans="14:17">
      <c r="N89" s="72"/>
      <c r="O89" s="72"/>
      <c r="P89" s="72"/>
      <c r="Q89" s="72"/>
    </row>
    <row r="90" spans="14:17">
      <c r="N90" s="72"/>
      <c r="O90" s="72"/>
      <c r="P90" s="72"/>
      <c r="Q90" s="72"/>
    </row>
    <row r="91" spans="14:17">
      <c r="N91" s="72"/>
      <c r="O91" s="72"/>
      <c r="P91" s="197"/>
      <c r="Q91" s="197"/>
    </row>
    <row r="92" spans="14:17">
      <c r="O92" s="72"/>
      <c r="P92" s="72"/>
      <c r="Q92" s="72"/>
    </row>
  </sheetData>
  <mergeCells count="7">
    <mergeCell ref="A4:P5"/>
    <mergeCell ref="N11:P11"/>
    <mergeCell ref="K11:M11"/>
    <mergeCell ref="H11:J11"/>
    <mergeCell ref="A11:A12"/>
    <mergeCell ref="B11:D11"/>
    <mergeCell ref="E11:G11"/>
  </mergeCells>
  <phoneticPr fontId="0" type="noConversion"/>
  <pageMargins left="0.75" right="0.75" top="1" bottom="1" header="0.5" footer="0.5"/>
  <pageSetup scale="39" orientation="landscape" r:id="rId1"/>
  <headerFooter alignWithMargins="0">
    <oddFooter>&amp;C&amp;14B-&amp;P-4</oddFooter>
  </headerFooter>
  <ignoredErrors>
    <ignoredError sqref="D29 G29"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101"/>
  <sheetViews>
    <sheetView topLeftCell="A4" zoomScaleNormal="100" workbookViewId="0"/>
  </sheetViews>
  <sheetFormatPr defaultRowHeight="12.75"/>
  <cols>
    <col min="1" max="1" width="11.7109375" style="18" customWidth="1"/>
    <col min="2" max="16" width="10.42578125" style="18" customWidth="1"/>
    <col min="17" max="18" width="9.28515625" style="18" bestFit="1" customWidth="1"/>
    <col min="19" max="19" width="8.42578125" style="18" customWidth="1"/>
    <col min="20" max="20" width="12.5703125" style="18" customWidth="1"/>
    <col min="21" max="21" width="12.85546875" style="18" bestFit="1" customWidth="1"/>
    <col min="22" max="22" width="8.42578125" style="18" customWidth="1"/>
    <col min="23" max="16384" width="9.140625" style="18"/>
  </cols>
  <sheetData>
    <row r="1" spans="1:19" ht="26.25">
      <c r="A1" s="52" t="s">
        <v>96</v>
      </c>
    </row>
    <row r="2" spans="1:19" ht="18">
      <c r="A2" s="13" t="s">
        <v>70</v>
      </c>
      <c r="B2" s="14"/>
      <c r="C2" s="14"/>
      <c r="D2" s="14"/>
      <c r="E2" s="14"/>
      <c r="F2" s="14"/>
      <c r="G2" s="14"/>
      <c r="H2" s="14"/>
      <c r="I2" s="14"/>
      <c r="J2" s="14"/>
      <c r="K2" s="14"/>
      <c r="L2" s="14"/>
      <c r="M2" s="14"/>
      <c r="N2" s="14"/>
      <c r="O2" s="14"/>
      <c r="P2" s="14"/>
    </row>
    <row r="3" spans="1:19" ht="15" customHeight="1">
      <c r="A3" s="20"/>
      <c r="B3" s="14"/>
      <c r="C3" s="14"/>
      <c r="D3" s="14"/>
      <c r="E3" s="14"/>
      <c r="F3" s="14"/>
      <c r="G3" s="14"/>
      <c r="H3" s="14"/>
      <c r="I3" s="14"/>
      <c r="J3" s="14"/>
      <c r="K3" s="14"/>
      <c r="L3" s="14"/>
      <c r="M3" s="14"/>
      <c r="N3" s="14"/>
      <c r="O3" s="14"/>
      <c r="P3" s="14"/>
    </row>
    <row r="4" spans="1:19" ht="15" customHeight="1">
      <c r="A4" s="455" t="s">
        <v>89</v>
      </c>
      <c r="B4" s="455"/>
      <c r="C4" s="455"/>
      <c r="D4" s="455"/>
      <c r="E4" s="455"/>
      <c r="F4" s="455"/>
      <c r="G4" s="455"/>
      <c r="H4" s="455"/>
      <c r="I4" s="455"/>
      <c r="J4" s="455"/>
      <c r="K4" s="455"/>
      <c r="L4" s="455"/>
      <c r="M4" s="455"/>
      <c r="N4" s="455"/>
      <c r="O4" s="455"/>
      <c r="P4" s="455"/>
      <c r="Q4" s="455"/>
      <c r="R4" s="455"/>
      <c r="S4" s="455"/>
    </row>
    <row r="5" spans="1:19" ht="15" thickBot="1">
      <c r="A5" s="31"/>
      <c r="B5" s="31"/>
      <c r="C5" s="31"/>
      <c r="D5" s="31"/>
      <c r="E5" s="31"/>
      <c r="F5" s="31"/>
      <c r="G5" s="31"/>
      <c r="H5" s="31"/>
      <c r="I5" s="31"/>
      <c r="J5" s="31"/>
      <c r="K5" s="31"/>
      <c r="L5" s="31"/>
      <c r="M5" s="31"/>
      <c r="N5" s="31"/>
      <c r="O5" s="31"/>
      <c r="P5" s="31"/>
    </row>
    <row r="6" spans="1:19" s="39" customFormat="1" ht="12.75" customHeight="1" thickBot="1">
      <c r="A6" s="459" t="s">
        <v>6</v>
      </c>
      <c r="B6" s="464" t="s">
        <v>10</v>
      </c>
      <c r="C6" s="465"/>
      <c r="D6" s="466"/>
      <c r="E6" s="464" t="s">
        <v>29</v>
      </c>
      <c r="F6" s="465"/>
      <c r="G6" s="466"/>
      <c r="H6" s="464" t="s">
        <v>28</v>
      </c>
      <c r="I6" s="465"/>
      <c r="J6" s="466"/>
      <c r="K6" s="464" t="s">
        <v>30</v>
      </c>
      <c r="L6" s="465"/>
      <c r="M6" s="466"/>
      <c r="N6" s="464" t="s">
        <v>5</v>
      </c>
      <c r="O6" s="465"/>
      <c r="P6" s="466"/>
    </row>
    <row r="7" spans="1:19" s="39" customFormat="1" ht="30" customHeight="1" thickBot="1">
      <c r="A7" s="460"/>
      <c r="B7" s="223" t="s">
        <v>11</v>
      </c>
      <c r="C7" s="100" t="s">
        <v>8</v>
      </c>
      <c r="D7" s="82" t="s">
        <v>12</v>
      </c>
      <c r="E7" s="223" t="s">
        <v>11</v>
      </c>
      <c r="F7" s="100" t="s">
        <v>8</v>
      </c>
      <c r="G7" s="82" t="s">
        <v>12</v>
      </c>
      <c r="H7" s="223" t="s">
        <v>11</v>
      </c>
      <c r="I7" s="100" t="s">
        <v>8</v>
      </c>
      <c r="J7" s="82" t="s">
        <v>12</v>
      </c>
      <c r="K7" s="223" t="s">
        <v>11</v>
      </c>
      <c r="L7" s="100" t="s">
        <v>8</v>
      </c>
      <c r="M7" s="82" t="s">
        <v>12</v>
      </c>
      <c r="N7" s="223" t="s">
        <v>11</v>
      </c>
      <c r="O7" s="100" t="s">
        <v>8</v>
      </c>
      <c r="P7" s="82" t="s">
        <v>12</v>
      </c>
    </row>
    <row r="8" spans="1:19">
      <c r="A8" s="120">
        <v>2005</v>
      </c>
      <c r="B8" s="53">
        <v>140479</v>
      </c>
      <c r="C8" s="79">
        <v>162242</v>
      </c>
      <c r="D8" s="21">
        <f t="shared" ref="D8:D23" si="0">IF(C8=0, "NA", B8/C8)</f>
        <v>0.86586087449612303</v>
      </c>
      <c r="E8" s="53"/>
      <c r="F8" s="79"/>
      <c r="G8" s="21"/>
      <c r="H8" s="53">
        <v>211</v>
      </c>
      <c r="I8" s="79">
        <v>233</v>
      </c>
      <c r="J8" s="21">
        <f t="shared" ref="J8:J22" si="1">IF(I8=0, "NA", H8/I8)</f>
        <v>0.90557939914163088</v>
      </c>
      <c r="K8" s="53"/>
      <c r="L8" s="79"/>
      <c r="M8" s="21"/>
      <c r="N8" s="53">
        <f>SUM(B8,E8,H8,K8)</f>
        <v>140690</v>
      </c>
      <c r="O8" s="79">
        <f>SUM(C8,F8,I8,L8)</f>
        <v>162475</v>
      </c>
      <c r="P8" s="21">
        <f t="shared" ref="P8:P23" si="2">IF(O8=0, "NA", N8/O8)</f>
        <v>0.86591783351284812</v>
      </c>
    </row>
    <row r="9" spans="1:19">
      <c r="A9" s="120">
        <v>2006</v>
      </c>
      <c r="B9" s="54">
        <v>152544</v>
      </c>
      <c r="C9" s="78">
        <v>171986</v>
      </c>
      <c r="D9" s="15">
        <f t="shared" si="0"/>
        <v>0.88695591501633853</v>
      </c>
      <c r="E9" s="54"/>
      <c r="F9" s="78"/>
      <c r="G9" s="15"/>
      <c r="H9" s="54">
        <v>222</v>
      </c>
      <c r="I9" s="78">
        <v>243</v>
      </c>
      <c r="J9" s="15">
        <f t="shared" si="1"/>
        <v>0.9135802469135802</v>
      </c>
      <c r="K9" s="54"/>
      <c r="L9" s="78"/>
      <c r="M9" s="15"/>
      <c r="N9" s="54">
        <f t="shared" ref="N9:O23" si="3">SUM(B9,E9,H9,K9)</f>
        <v>152766</v>
      </c>
      <c r="O9" s="78">
        <f t="shared" si="3"/>
        <v>172229</v>
      </c>
      <c r="P9" s="15">
        <f t="shared" si="2"/>
        <v>0.88699347961144759</v>
      </c>
    </row>
    <row r="10" spans="1:19">
      <c r="A10" s="120">
        <v>2007</v>
      </c>
      <c r="B10" s="54">
        <v>179353</v>
      </c>
      <c r="C10" s="78">
        <v>196947</v>
      </c>
      <c r="D10" s="15">
        <f t="shared" si="0"/>
        <v>0.91066632139611159</v>
      </c>
      <c r="E10" s="54"/>
      <c r="F10" s="78"/>
      <c r="G10" s="15"/>
      <c r="H10" s="54">
        <v>78</v>
      </c>
      <c r="I10" s="78">
        <v>84</v>
      </c>
      <c r="J10" s="15">
        <f t="shared" si="1"/>
        <v>0.9285714285714286</v>
      </c>
      <c r="K10" s="54">
        <v>1619</v>
      </c>
      <c r="L10" s="78">
        <v>1833</v>
      </c>
      <c r="M10" s="15">
        <f t="shared" ref="M10:M23" si="4">IF(L10=0, "NA", K10/L10)</f>
        <v>0.88325150027277688</v>
      </c>
      <c r="N10" s="54">
        <f t="shared" si="3"/>
        <v>181050</v>
      </c>
      <c r="O10" s="78">
        <f t="shared" si="3"/>
        <v>198864</v>
      </c>
      <c r="P10" s="15">
        <f t="shared" si="2"/>
        <v>0.91042119237267682</v>
      </c>
    </row>
    <row r="11" spans="1:19">
      <c r="A11" s="120">
        <v>2008</v>
      </c>
      <c r="B11" s="54">
        <v>188058</v>
      </c>
      <c r="C11" s="78">
        <v>203920</v>
      </c>
      <c r="D11" s="15">
        <f t="shared" si="0"/>
        <v>0.9222145939584151</v>
      </c>
      <c r="E11" s="54">
        <v>6997</v>
      </c>
      <c r="F11" s="78">
        <v>8063</v>
      </c>
      <c r="G11" s="15">
        <f t="shared" ref="G11:G23" si="5">IF(F11=0, "NA", E11/F11)</f>
        <v>0.86779114473521024</v>
      </c>
      <c r="H11" s="54">
        <v>87</v>
      </c>
      <c r="I11" s="78">
        <v>96</v>
      </c>
      <c r="J11" s="15">
        <f t="shared" si="1"/>
        <v>0.90625</v>
      </c>
      <c r="K11" s="54">
        <v>1694</v>
      </c>
      <c r="L11" s="78">
        <v>2000</v>
      </c>
      <c r="M11" s="15">
        <f t="shared" si="4"/>
        <v>0.84699999999999998</v>
      </c>
      <c r="N11" s="54">
        <f t="shared" si="3"/>
        <v>196836</v>
      </c>
      <c r="O11" s="78">
        <f t="shared" si="3"/>
        <v>214079</v>
      </c>
      <c r="P11" s="15">
        <f t="shared" si="2"/>
        <v>0.91945496755870493</v>
      </c>
    </row>
    <row r="12" spans="1:19">
      <c r="A12" s="120">
        <v>2009</v>
      </c>
      <c r="B12" s="54">
        <v>155685</v>
      </c>
      <c r="C12" s="78">
        <v>166617</v>
      </c>
      <c r="D12" s="15">
        <f t="shared" si="0"/>
        <v>0.93438844775743168</v>
      </c>
      <c r="E12" s="54">
        <v>4672</v>
      </c>
      <c r="F12" s="78">
        <v>5446</v>
      </c>
      <c r="G12" s="15">
        <f t="shared" si="5"/>
        <v>0.85787734116782965</v>
      </c>
      <c r="H12" s="54">
        <v>148</v>
      </c>
      <c r="I12" s="78">
        <v>182</v>
      </c>
      <c r="J12" s="15">
        <f t="shared" si="1"/>
        <v>0.81318681318681318</v>
      </c>
      <c r="K12" s="54">
        <v>685</v>
      </c>
      <c r="L12" s="78">
        <v>766</v>
      </c>
      <c r="M12" s="15">
        <f t="shared" si="4"/>
        <v>0.89425587467362921</v>
      </c>
      <c r="N12" s="54">
        <f t="shared" si="3"/>
        <v>161190</v>
      </c>
      <c r="O12" s="78">
        <f t="shared" si="3"/>
        <v>173011</v>
      </c>
      <c r="P12" s="15">
        <f t="shared" si="2"/>
        <v>0.93167486460398474</v>
      </c>
    </row>
    <row r="13" spans="1:19">
      <c r="A13" s="120">
        <v>2010</v>
      </c>
      <c r="B13" s="54">
        <v>204995</v>
      </c>
      <c r="C13" s="78">
        <v>216346</v>
      </c>
      <c r="D13" s="15">
        <f t="shared" si="0"/>
        <v>0.94753311824577302</v>
      </c>
      <c r="E13" s="54">
        <v>4657</v>
      </c>
      <c r="F13" s="78">
        <v>5378</v>
      </c>
      <c r="G13" s="15">
        <f t="shared" si="5"/>
        <v>0.86593529193008556</v>
      </c>
      <c r="H13" s="54">
        <v>265</v>
      </c>
      <c r="I13" s="78">
        <v>339</v>
      </c>
      <c r="J13" s="15">
        <f t="shared" si="1"/>
        <v>0.78171091445427732</v>
      </c>
      <c r="K13" s="54">
        <v>654</v>
      </c>
      <c r="L13" s="78">
        <v>761</v>
      </c>
      <c r="M13" s="15">
        <f t="shared" si="4"/>
        <v>0.85939553219448095</v>
      </c>
      <c r="N13" s="54">
        <f t="shared" si="3"/>
        <v>210571</v>
      </c>
      <c r="O13" s="78">
        <f t="shared" si="3"/>
        <v>222824</v>
      </c>
      <c r="P13" s="15">
        <f t="shared" si="2"/>
        <v>0.94501041180483247</v>
      </c>
    </row>
    <row r="14" spans="1:19">
      <c r="A14" s="120">
        <v>2011</v>
      </c>
      <c r="B14" s="54">
        <v>227853</v>
      </c>
      <c r="C14" s="78">
        <v>238684</v>
      </c>
      <c r="D14" s="15">
        <f t="shared" si="0"/>
        <v>0.95462201069196095</v>
      </c>
      <c r="E14" s="54">
        <v>8075</v>
      </c>
      <c r="F14" s="78">
        <v>9090</v>
      </c>
      <c r="G14" s="15">
        <f t="shared" si="5"/>
        <v>0.8883388338833883</v>
      </c>
      <c r="H14" s="54">
        <v>727</v>
      </c>
      <c r="I14" s="78">
        <v>898</v>
      </c>
      <c r="J14" s="15">
        <f t="shared" si="1"/>
        <v>0.80957683741648112</v>
      </c>
      <c r="K14" s="54">
        <v>1887</v>
      </c>
      <c r="L14" s="78">
        <v>2378</v>
      </c>
      <c r="M14" s="15">
        <f t="shared" si="4"/>
        <v>0.79352396972245587</v>
      </c>
      <c r="N14" s="54">
        <f t="shared" si="3"/>
        <v>238542</v>
      </c>
      <c r="O14" s="78">
        <f t="shared" si="3"/>
        <v>251050</v>
      </c>
      <c r="P14" s="15">
        <f t="shared" si="2"/>
        <v>0.95017725552678745</v>
      </c>
    </row>
    <row r="15" spans="1:19">
      <c r="A15" s="120">
        <v>2012</v>
      </c>
      <c r="B15" s="54">
        <v>252024</v>
      </c>
      <c r="C15" s="78">
        <v>262576</v>
      </c>
      <c r="D15" s="15">
        <f t="shared" si="0"/>
        <v>0.95981353969898242</v>
      </c>
      <c r="E15" s="54">
        <v>8610</v>
      </c>
      <c r="F15" s="78">
        <v>9437</v>
      </c>
      <c r="G15" s="15">
        <f t="shared" si="5"/>
        <v>0.91236621807777896</v>
      </c>
      <c r="H15" s="54">
        <v>1023</v>
      </c>
      <c r="I15" s="78">
        <v>1217</v>
      </c>
      <c r="J15" s="15">
        <f t="shared" si="1"/>
        <v>0.84059161873459332</v>
      </c>
      <c r="K15" s="54">
        <v>1792</v>
      </c>
      <c r="L15" s="78">
        <v>2193</v>
      </c>
      <c r="M15" s="15">
        <f t="shared" si="4"/>
        <v>0.8171454628362973</v>
      </c>
      <c r="N15" s="54">
        <f t="shared" si="3"/>
        <v>263449</v>
      </c>
      <c r="O15" s="78">
        <f t="shared" si="3"/>
        <v>275423</v>
      </c>
      <c r="P15" s="15">
        <f t="shared" si="2"/>
        <v>0.95652505418937417</v>
      </c>
    </row>
    <row r="16" spans="1:19">
      <c r="A16" s="120">
        <v>2013</v>
      </c>
      <c r="B16" s="54">
        <v>282892</v>
      </c>
      <c r="C16" s="78">
        <v>292281</v>
      </c>
      <c r="D16" s="15">
        <f t="shared" si="0"/>
        <v>0.96787680348705529</v>
      </c>
      <c r="E16" s="54">
        <v>8073</v>
      </c>
      <c r="F16" s="78">
        <v>8779</v>
      </c>
      <c r="G16" s="15">
        <f t="shared" si="5"/>
        <v>0.91958081786080414</v>
      </c>
      <c r="H16" s="54">
        <v>1173</v>
      </c>
      <c r="I16" s="78">
        <v>1332</v>
      </c>
      <c r="J16" s="15">
        <f t="shared" si="1"/>
        <v>0.88063063063063063</v>
      </c>
      <c r="K16" s="54">
        <v>1504</v>
      </c>
      <c r="L16" s="78">
        <v>1850</v>
      </c>
      <c r="M16" s="15">
        <f t="shared" si="4"/>
        <v>0.812972972972973</v>
      </c>
      <c r="N16" s="54">
        <f t="shared" si="3"/>
        <v>293642</v>
      </c>
      <c r="O16" s="78">
        <f t="shared" si="3"/>
        <v>304242</v>
      </c>
      <c r="P16" s="15">
        <f t="shared" si="2"/>
        <v>0.96515931396717092</v>
      </c>
    </row>
    <row r="17" spans="1:16">
      <c r="A17" s="120">
        <v>2014</v>
      </c>
      <c r="B17" s="54">
        <v>301960</v>
      </c>
      <c r="C17" s="78">
        <v>309870</v>
      </c>
      <c r="D17" s="15">
        <f t="shared" si="0"/>
        <v>0.97447316616645685</v>
      </c>
      <c r="E17" s="54">
        <v>9645</v>
      </c>
      <c r="F17" s="78">
        <v>10302</v>
      </c>
      <c r="G17" s="15">
        <f t="shared" si="5"/>
        <v>0.93622597553873033</v>
      </c>
      <c r="H17" s="54">
        <v>2795</v>
      </c>
      <c r="I17" s="78">
        <v>3132</v>
      </c>
      <c r="J17" s="15">
        <f t="shared" si="1"/>
        <v>0.89240102171136659</v>
      </c>
      <c r="K17" s="54">
        <v>1579</v>
      </c>
      <c r="L17" s="78">
        <v>1909</v>
      </c>
      <c r="M17" s="15">
        <f t="shared" si="4"/>
        <v>0.82713462545835514</v>
      </c>
      <c r="N17" s="54">
        <f t="shared" si="3"/>
        <v>315979</v>
      </c>
      <c r="O17" s="78">
        <f t="shared" si="3"/>
        <v>325213</v>
      </c>
      <c r="P17" s="15">
        <f t="shared" si="2"/>
        <v>0.97160630110112445</v>
      </c>
    </row>
    <row r="18" spans="1:16">
      <c r="A18" s="120">
        <v>2015</v>
      </c>
      <c r="B18" s="54">
        <v>342565</v>
      </c>
      <c r="C18" s="78">
        <v>349865</v>
      </c>
      <c r="D18" s="15">
        <f t="shared" si="0"/>
        <v>0.97913480914066853</v>
      </c>
      <c r="E18" s="54">
        <v>14839</v>
      </c>
      <c r="F18" s="78">
        <v>15610</v>
      </c>
      <c r="G18" s="15">
        <f t="shared" si="5"/>
        <v>0.95060858424087125</v>
      </c>
      <c r="H18" s="54">
        <v>2518</v>
      </c>
      <c r="I18" s="78">
        <v>2704</v>
      </c>
      <c r="J18" s="15">
        <f t="shared" si="1"/>
        <v>0.93121301775147924</v>
      </c>
      <c r="K18" s="54">
        <v>3341</v>
      </c>
      <c r="L18" s="78">
        <v>3840</v>
      </c>
      <c r="M18" s="15">
        <f t="shared" si="4"/>
        <v>0.87005208333333328</v>
      </c>
      <c r="N18" s="54">
        <f t="shared" si="3"/>
        <v>363263</v>
      </c>
      <c r="O18" s="78">
        <f t="shared" si="3"/>
        <v>372019</v>
      </c>
      <c r="P18" s="15">
        <f t="shared" si="2"/>
        <v>0.97646356772100351</v>
      </c>
    </row>
    <row r="19" spans="1:16">
      <c r="A19" s="120">
        <v>2016</v>
      </c>
      <c r="B19" s="54">
        <v>345946</v>
      </c>
      <c r="C19" s="78">
        <v>353581</v>
      </c>
      <c r="D19" s="15">
        <f t="shared" si="0"/>
        <v>0.97840664515344433</v>
      </c>
      <c r="E19" s="54">
        <v>13102</v>
      </c>
      <c r="F19" s="78">
        <v>13518</v>
      </c>
      <c r="G19" s="15">
        <f t="shared" si="5"/>
        <v>0.96922621689599053</v>
      </c>
      <c r="H19" s="54">
        <v>1041</v>
      </c>
      <c r="I19" s="78">
        <v>1149</v>
      </c>
      <c r="J19" s="15">
        <f t="shared" si="1"/>
        <v>0.90600522193211486</v>
      </c>
      <c r="K19" s="54">
        <v>3211</v>
      </c>
      <c r="L19" s="78">
        <v>3551</v>
      </c>
      <c r="M19" s="15">
        <f t="shared" si="4"/>
        <v>0.90425232328921434</v>
      </c>
      <c r="N19" s="54">
        <f t="shared" si="3"/>
        <v>363300</v>
      </c>
      <c r="O19" s="78">
        <f t="shared" si="3"/>
        <v>371799</v>
      </c>
      <c r="P19" s="15">
        <f t="shared" si="2"/>
        <v>0.97714087450477272</v>
      </c>
    </row>
    <row r="20" spans="1:16">
      <c r="A20" s="120">
        <v>2017</v>
      </c>
      <c r="B20" s="54">
        <v>346824</v>
      </c>
      <c r="C20" s="78">
        <v>351740</v>
      </c>
      <c r="D20" s="15">
        <f t="shared" si="0"/>
        <v>0.98602376755558085</v>
      </c>
      <c r="E20" s="54">
        <v>12855</v>
      </c>
      <c r="F20" s="78">
        <v>13118</v>
      </c>
      <c r="G20" s="15">
        <f t="shared" si="5"/>
        <v>0.97995121207501146</v>
      </c>
      <c r="H20" s="54">
        <v>765</v>
      </c>
      <c r="I20" s="78">
        <v>824</v>
      </c>
      <c r="J20" s="15">
        <f t="shared" si="1"/>
        <v>0.92839805825242716</v>
      </c>
      <c r="K20" s="54">
        <v>2555</v>
      </c>
      <c r="L20" s="78">
        <v>2731</v>
      </c>
      <c r="M20" s="15">
        <f t="shared" si="4"/>
        <v>0.93555474185280119</v>
      </c>
      <c r="N20" s="54">
        <f t="shared" si="3"/>
        <v>362999</v>
      </c>
      <c r="O20" s="78">
        <f t="shared" si="3"/>
        <v>368413</v>
      </c>
      <c r="P20" s="15">
        <f t="shared" si="2"/>
        <v>0.98530453594199985</v>
      </c>
    </row>
    <row r="21" spans="1:16">
      <c r="A21" s="120">
        <v>2018</v>
      </c>
      <c r="B21" s="54">
        <v>314491</v>
      </c>
      <c r="C21" s="78">
        <v>318307</v>
      </c>
      <c r="D21" s="15">
        <f t="shared" si="0"/>
        <v>0.98801157373227733</v>
      </c>
      <c r="E21" s="54">
        <v>10427</v>
      </c>
      <c r="F21" s="78">
        <v>10597</v>
      </c>
      <c r="G21" s="15">
        <f t="shared" si="5"/>
        <v>0.98395772388411817</v>
      </c>
      <c r="H21" s="54">
        <v>591</v>
      </c>
      <c r="I21" s="78">
        <v>624</v>
      </c>
      <c r="J21" s="15">
        <f t="shared" si="1"/>
        <v>0.94711538461538458</v>
      </c>
      <c r="K21" s="54">
        <v>1995</v>
      </c>
      <c r="L21" s="78">
        <v>2144</v>
      </c>
      <c r="M21" s="15">
        <f t="shared" si="4"/>
        <v>0.93050373134328357</v>
      </c>
      <c r="N21" s="54">
        <f t="shared" si="3"/>
        <v>327504</v>
      </c>
      <c r="O21" s="78">
        <f t="shared" si="3"/>
        <v>331672</v>
      </c>
      <c r="P21" s="15">
        <f t="shared" si="2"/>
        <v>0.98743336790564173</v>
      </c>
    </row>
    <row r="22" spans="1:16">
      <c r="A22" s="120">
        <v>2019</v>
      </c>
      <c r="B22" s="54">
        <v>53300</v>
      </c>
      <c r="C22" s="78">
        <v>54699</v>
      </c>
      <c r="D22" s="15">
        <f t="shared" si="0"/>
        <v>0.97442366405235925</v>
      </c>
      <c r="E22" s="54">
        <v>1662</v>
      </c>
      <c r="F22" s="78">
        <v>1745</v>
      </c>
      <c r="G22" s="15">
        <f t="shared" si="5"/>
        <v>0.95243553008595994</v>
      </c>
      <c r="H22" s="54">
        <v>26</v>
      </c>
      <c r="I22" s="78">
        <v>28</v>
      </c>
      <c r="J22" s="15">
        <f t="shared" si="1"/>
        <v>0.9285714285714286</v>
      </c>
      <c r="K22" s="54">
        <v>358</v>
      </c>
      <c r="L22" s="78">
        <v>397</v>
      </c>
      <c r="M22" s="15">
        <f t="shared" si="4"/>
        <v>0.90176322418136023</v>
      </c>
      <c r="N22" s="54">
        <f t="shared" si="3"/>
        <v>55346</v>
      </c>
      <c r="O22" s="78">
        <f t="shared" si="3"/>
        <v>56869</v>
      </c>
      <c r="P22" s="15">
        <f t="shared" si="2"/>
        <v>0.9732191527897448</v>
      </c>
    </row>
    <row r="23" spans="1:16" ht="13.5" thickBot="1">
      <c r="A23" s="120">
        <v>2020</v>
      </c>
      <c r="B23" s="69">
        <v>394</v>
      </c>
      <c r="C23" s="80">
        <v>450</v>
      </c>
      <c r="D23" s="22">
        <f t="shared" si="0"/>
        <v>0.87555555555555553</v>
      </c>
      <c r="E23" s="69">
        <v>9</v>
      </c>
      <c r="F23" s="80">
        <v>13</v>
      </c>
      <c r="G23" s="22">
        <f t="shared" si="5"/>
        <v>0.69230769230769229</v>
      </c>
      <c r="H23" s="69"/>
      <c r="I23" s="80"/>
      <c r="J23" s="22"/>
      <c r="K23" s="69">
        <v>4</v>
      </c>
      <c r="L23" s="80">
        <v>6</v>
      </c>
      <c r="M23" s="22">
        <f t="shared" si="4"/>
        <v>0.66666666666666663</v>
      </c>
      <c r="N23" s="69">
        <f t="shared" si="3"/>
        <v>407</v>
      </c>
      <c r="O23" s="80">
        <f t="shared" si="3"/>
        <v>469</v>
      </c>
      <c r="P23" s="22">
        <f t="shared" si="2"/>
        <v>0.86780383795309168</v>
      </c>
    </row>
    <row r="24" spans="1:16" ht="13.5" thickBot="1">
      <c r="A24" s="94" t="s">
        <v>5</v>
      </c>
      <c r="B24" s="213">
        <f>SUM(B8:B23)</f>
        <v>3489363</v>
      </c>
      <c r="C24" s="214">
        <f>SUM(C8:C23)</f>
        <v>3650111</v>
      </c>
      <c r="D24" s="215">
        <f>B24/C24</f>
        <v>0.95596079132935963</v>
      </c>
      <c r="E24" s="213">
        <f>SUM(E8:E23)</f>
        <v>103623</v>
      </c>
      <c r="F24" s="214">
        <f>SUM(F8:F23)</f>
        <v>111096</v>
      </c>
      <c r="G24" s="215">
        <f>E24/F24</f>
        <v>0.93273385180384527</v>
      </c>
      <c r="H24" s="213">
        <f>SUM(H8:H23)</f>
        <v>11670</v>
      </c>
      <c r="I24" s="214">
        <f>SUM(I8:I23)</f>
        <v>13085</v>
      </c>
      <c r="J24" s="215">
        <f>H24/I24</f>
        <v>0.89186090943828811</v>
      </c>
      <c r="K24" s="213">
        <f>SUM(K8:K23)</f>
        <v>22878</v>
      </c>
      <c r="L24" s="214">
        <f>SUM(L8:L23)</f>
        <v>26359</v>
      </c>
      <c r="M24" s="215">
        <f>K24/L24</f>
        <v>0.86793884441746649</v>
      </c>
      <c r="N24" s="213">
        <f>SUM(N8:N23)</f>
        <v>3627534</v>
      </c>
      <c r="O24" s="214">
        <f>SUM(O8:O23)</f>
        <v>3800651</v>
      </c>
      <c r="P24" s="215">
        <f>N24/O24</f>
        <v>0.95445069805146543</v>
      </c>
    </row>
    <row r="25" spans="1:16" s="62" customFormat="1"/>
    <row r="28" spans="1:16" ht="13.5" customHeight="1"/>
    <row r="47" spans="16:16">
      <c r="P47" s="62"/>
    </row>
    <row r="48" spans="16:16">
      <c r="P48" s="62"/>
    </row>
    <row r="49" spans="16:17" ht="13.5" customHeight="1">
      <c r="P49" s="62"/>
    </row>
    <row r="50" spans="16:17">
      <c r="P50" s="62"/>
    </row>
    <row r="51" spans="16:17">
      <c r="P51" s="62"/>
    </row>
    <row r="52" spans="16:17">
      <c r="P52" s="62"/>
    </row>
    <row r="53" spans="16:17">
      <c r="P53" s="62"/>
    </row>
    <row r="54" spans="16:17">
      <c r="P54" s="62"/>
      <c r="Q54" s="62"/>
    </row>
    <row r="55" spans="16:17">
      <c r="P55" s="62"/>
      <c r="Q55" s="62"/>
    </row>
    <row r="56" spans="16:17">
      <c r="P56" s="62"/>
      <c r="Q56" s="62"/>
    </row>
    <row r="57" spans="16:17">
      <c r="P57" s="62"/>
      <c r="Q57" s="62"/>
    </row>
    <row r="58" spans="16:17">
      <c r="P58" s="62"/>
      <c r="Q58" s="62"/>
    </row>
    <row r="59" spans="16:17">
      <c r="P59" s="62"/>
      <c r="Q59" s="62"/>
    </row>
    <row r="60" spans="16:17">
      <c r="P60" s="62"/>
      <c r="Q60" s="62"/>
    </row>
    <row r="61" spans="16:17">
      <c r="P61" s="62"/>
      <c r="Q61" s="62"/>
    </row>
    <row r="62" spans="16:17">
      <c r="P62" s="62"/>
      <c r="Q62" s="62"/>
    </row>
    <row r="63" spans="16:17">
      <c r="P63" s="62"/>
      <c r="Q63" s="62"/>
    </row>
    <row r="64" spans="16:17">
      <c r="P64" s="62"/>
      <c r="Q64" s="62"/>
    </row>
    <row r="65" spans="16:17">
      <c r="P65" s="62"/>
      <c r="Q65" s="62"/>
    </row>
    <row r="66" spans="16:17">
      <c r="P66" s="62"/>
      <c r="Q66" s="62"/>
    </row>
    <row r="67" spans="16:17">
      <c r="P67" s="62"/>
      <c r="Q67" s="62"/>
    </row>
    <row r="68" spans="16:17">
      <c r="P68" s="62"/>
      <c r="Q68" s="62"/>
    </row>
    <row r="69" spans="16:17">
      <c r="P69" s="62"/>
      <c r="Q69" s="62"/>
    </row>
    <row r="70" spans="16:17">
      <c r="P70" s="62"/>
      <c r="Q70" s="62"/>
    </row>
    <row r="71" spans="16:17">
      <c r="P71" s="62"/>
      <c r="Q71" s="62"/>
    </row>
    <row r="72" spans="16:17">
      <c r="P72" s="62"/>
      <c r="Q72" s="62"/>
    </row>
    <row r="73" spans="16:17">
      <c r="P73" s="62"/>
      <c r="Q73" s="62"/>
    </row>
    <row r="74" spans="16:17">
      <c r="P74" s="62"/>
      <c r="Q74" s="62"/>
    </row>
    <row r="75" spans="16:17">
      <c r="P75" s="62"/>
      <c r="Q75" s="62"/>
    </row>
    <row r="76" spans="16:17">
      <c r="P76" s="62"/>
      <c r="Q76" s="62"/>
    </row>
    <row r="77" spans="16:17">
      <c r="P77" s="62"/>
      <c r="Q77" s="62"/>
    </row>
    <row r="78" spans="16:17">
      <c r="P78" s="62"/>
      <c r="Q78" s="62"/>
    </row>
    <row r="79" spans="16:17">
      <c r="P79" s="62"/>
      <c r="Q79" s="62"/>
    </row>
    <row r="80" spans="16:17">
      <c r="P80" s="62"/>
      <c r="Q80" s="62"/>
    </row>
    <row r="81" spans="2:17">
      <c r="B81" s="62"/>
      <c r="C81" s="62"/>
      <c r="D81" s="62"/>
      <c r="E81" s="62"/>
      <c r="F81" s="62"/>
      <c r="G81" s="62"/>
      <c r="H81" s="64"/>
      <c r="I81" s="65"/>
      <c r="J81" s="65"/>
      <c r="P81" s="62"/>
      <c r="Q81" s="62"/>
    </row>
    <row r="82" spans="2:17">
      <c r="B82" s="62"/>
      <c r="C82" s="62"/>
      <c r="D82" s="62"/>
      <c r="E82" s="62"/>
      <c r="F82" s="62"/>
      <c r="G82" s="62"/>
      <c r="H82" s="64"/>
      <c r="I82" s="65"/>
      <c r="J82" s="65"/>
      <c r="P82" s="62"/>
      <c r="Q82" s="62"/>
    </row>
    <row r="83" spans="2:17">
      <c r="J83" s="64"/>
      <c r="P83" s="62"/>
      <c r="Q83" s="62"/>
    </row>
    <row r="84" spans="2:17" ht="10.5" customHeight="1">
      <c r="J84" s="64"/>
      <c r="P84" s="62"/>
      <c r="Q84" s="62"/>
    </row>
    <row r="85" spans="2:17">
      <c r="J85" s="64"/>
      <c r="P85" s="62"/>
      <c r="Q85" s="62"/>
    </row>
    <row r="86" spans="2:17">
      <c r="J86" s="65"/>
      <c r="P86" s="62"/>
      <c r="Q86" s="62"/>
    </row>
    <row r="87" spans="2:17">
      <c r="J87" s="62"/>
      <c r="P87" s="62"/>
      <c r="Q87" s="62"/>
    </row>
    <row r="88" spans="2:17">
      <c r="J88" s="62"/>
      <c r="P88" s="62"/>
      <c r="Q88" s="62"/>
    </row>
    <row r="89" spans="2:17">
      <c r="J89" s="63"/>
      <c r="P89" s="62"/>
      <c r="Q89" s="62"/>
    </row>
    <row r="90" spans="2:17">
      <c r="J90" s="65"/>
      <c r="P90" s="62"/>
      <c r="Q90" s="62"/>
    </row>
    <row r="91" spans="2:17">
      <c r="J91" s="65"/>
      <c r="P91" s="62"/>
      <c r="Q91" s="62"/>
    </row>
    <row r="92" spans="2:17">
      <c r="J92" s="65"/>
    </row>
    <row r="93" spans="2:17">
      <c r="J93" s="65"/>
    </row>
    <row r="94" spans="2:17">
      <c r="J94" s="65"/>
    </row>
    <row r="95" spans="2:17">
      <c r="J95" s="65"/>
    </row>
    <row r="96" spans="2:17">
      <c r="J96" s="65"/>
    </row>
    <row r="97" spans="10:10">
      <c r="J97" s="65"/>
    </row>
    <row r="98" spans="10:10">
      <c r="J98" s="65"/>
    </row>
    <row r="99" spans="10:10">
      <c r="J99" s="65"/>
    </row>
    <row r="100" spans="10:10">
      <c r="J100" s="65"/>
    </row>
    <row r="101" spans="10:10">
      <c r="J101" s="64"/>
    </row>
  </sheetData>
  <mergeCells count="7">
    <mergeCell ref="A4:S4"/>
    <mergeCell ref="N6:P6"/>
    <mergeCell ref="A6:A7"/>
    <mergeCell ref="B6:D6"/>
    <mergeCell ref="E6:G6"/>
    <mergeCell ref="K6:M6"/>
    <mergeCell ref="H6:J6"/>
  </mergeCells>
  <phoneticPr fontId="0" type="noConversion"/>
  <pageMargins left="0.75" right="0.75" top="1" bottom="1" header="0.5" footer="0.5"/>
  <pageSetup scale="42" orientation="portrait" r:id="rId1"/>
  <headerFooter alignWithMargins="0">
    <oddFooter>&amp;C&amp;14B-&amp;P-4</oddFooter>
  </headerFooter>
  <ignoredErrors>
    <ignoredError sqref="S24 A25 Q24:R24 D24:N24 P24"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D96"/>
  <sheetViews>
    <sheetView topLeftCell="A7" zoomScaleNormal="100" workbookViewId="0"/>
  </sheetViews>
  <sheetFormatPr defaultColWidth="11" defaultRowHeight="12.75"/>
  <cols>
    <col min="1" max="1" width="11.28515625" style="18" customWidth="1"/>
    <col min="2" max="2" width="10.7109375" style="18" bestFit="1" customWidth="1"/>
    <col min="3" max="3" width="13" style="18" bestFit="1" customWidth="1"/>
    <col min="4" max="4" width="9.42578125" style="18" customWidth="1"/>
    <col min="5" max="5" width="9.42578125" style="18" bestFit="1" customWidth="1"/>
    <col min="6" max="6" width="11.7109375" style="18" bestFit="1" customWidth="1"/>
    <col min="7" max="7" width="9.42578125" style="18" customWidth="1"/>
    <col min="8" max="8" width="9.140625" style="18" bestFit="1" customWidth="1"/>
    <col min="9" max="9" width="9.5703125" style="18" bestFit="1" customWidth="1"/>
    <col min="10" max="10" width="9.42578125" style="18" customWidth="1"/>
    <col min="11" max="11" width="9.140625" style="18" bestFit="1" customWidth="1"/>
    <col min="12" max="12" width="9.5703125" style="18" bestFit="1" customWidth="1"/>
    <col min="13" max="13" width="9.42578125" style="18" customWidth="1"/>
    <col min="14" max="14" width="12" style="18" bestFit="1" customWidth="1"/>
    <col min="15" max="15" width="14.42578125" style="18" customWidth="1"/>
    <col min="16" max="16" width="10.7109375" style="18" bestFit="1" customWidth="1"/>
    <col min="17" max="17" width="9.140625" style="18" bestFit="1" customWidth="1"/>
    <col min="18" max="18" width="9.5703125" style="18" bestFit="1" customWidth="1"/>
    <col min="19" max="19" width="10.7109375" style="18" bestFit="1" customWidth="1"/>
    <col min="20" max="20" width="10.85546875" style="18" bestFit="1" customWidth="1"/>
    <col min="21" max="21" width="13.140625" style="18" customWidth="1"/>
    <col min="22" max="22" width="10.5703125" style="18" bestFit="1" customWidth="1"/>
    <col min="23" max="23" width="7.28515625" style="18" customWidth="1"/>
    <col min="24" max="16384" width="11" style="18"/>
  </cols>
  <sheetData>
    <row r="1" spans="1:20" ht="26.25">
      <c r="A1" s="52" t="s">
        <v>96</v>
      </c>
    </row>
    <row r="2" spans="1:20" ht="18">
      <c r="A2" s="13" t="s">
        <v>71</v>
      </c>
      <c r="B2" s="14"/>
      <c r="C2" s="14"/>
      <c r="D2" s="14"/>
      <c r="E2" s="14"/>
      <c r="F2" s="14"/>
      <c r="G2" s="14"/>
      <c r="H2" s="14"/>
      <c r="I2" s="14"/>
      <c r="J2" s="14"/>
      <c r="K2" s="14"/>
      <c r="L2" s="14"/>
      <c r="M2" s="14"/>
      <c r="N2" s="14"/>
      <c r="O2" s="14"/>
      <c r="P2" s="14"/>
    </row>
    <row r="3" spans="1:20" ht="14.25">
      <c r="A3" s="20"/>
      <c r="B3" s="14"/>
      <c r="C3" s="14"/>
      <c r="D3" s="14"/>
      <c r="E3" s="14"/>
      <c r="F3" s="14"/>
      <c r="G3" s="14"/>
      <c r="H3" s="14"/>
      <c r="I3" s="14"/>
      <c r="J3" s="14"/>
      <c r="K3" s="14"/>
      <c r="L3" s="14"/>
      <c r="M3" s="14"/>
      <c r="N3" s="14"/>
      <c r="O3" s="14"/>
      <c r="P3" s="14"/>
      <c r="T3" s="61"/>
    </row>
    <row r="4" spans="1:20" ht="15" customHeight="1">
      <c r="A4" s="467" t="s">
        <v>90</v>
      </c>
      <c r="B4" s="467"/>
      <c r="C4" s="467"/>
      <c r="D4" s="467"/>
      <c r="E4" s="467"/>
      <c r="F4" s="467"/>
      <c r="G4" s="467"/>
      <c r="H4" s="467"/>
      <c r="I4" s="467"/>
      <c r="J4" s="467"/>
      <c r="K4" s="467"/>
      <c r="L4" s="467"/>
      <c r="M4" s="467"/>
      <c r="N4" s="467"/>
      <c r="O4" s="467"/>
      <c r="P4" s="467"/>
      <c r="Q4" s="467"/>
      <c r="R4" s="467"/>
      <c r="S4" s="467"/>
    </row>
    <row r="5" spans="1:20" ht="15" thickBot="1">
      <c r="A5" s="14"/>
      <c r="B5" s="14"/>
      <c r="C5" s="14"/>
      <c r="D5" s="14"/>
      <c r="E5" s="14"/>
      <c r="F5" s="14"/>
      <c r="G5" s="14"/>
      <c r="H5" s="14"/>
      <c r="I5" s="14"/>
      <c r="J5" s="14"/>
      <c r="K5" s="14"/>
      <c r="L5" s="14"/>
      <c r="M5" s="14"/>
      <c r="N5" s="14"/>
      <c r="O5" s="14"/>
      <c r="P5" s="14"/>
    </row>
    <row r="6" spans="1:20" ht="12.75" customHeight="1" thickBot="1">
      <c r="A6" s="459" t="s">
        <v>6</v>
      </c>
      <c r="B6" s="464" t="s">
        <v>10</v>
      </c>
      <c r="C6" s="465"/>
      <c r="D6" s="466"/>
      <c r="E6" s="464" t="s">
        <v>29</v>
      </c>
      <c r="F6" s="465"/>
      <c r="G6" s="466"/>
      <c r="H6" s="464" t="s">
        <v>28</v>
      </c>
      <c r="I6" s="465"/>
      <c r="J6" s="466"/>
      <c r="K6" s="464" t="s">
        <v>30</v>
      </c>
      <c r="L6" s="465"/>
      <c r="M6" s="466"/>
      <c r="N6" s="464" t="s">
        <v>5</v>
      </c>
      <c r="O6" s="465"/>
      <c r="P6" s="466"/>
    </row>
    <row r="7" spans="1:20" ht="30" customHeight="1" thickBot="1">
      <c r="A7" s="460"/>
      <c r="B7" s="107" t="s">
        <v>7</v>
      </c>
      <c r="C7" s="56" t="s">
        <v>8</v>
      </c>
      <c r="D7" s="57" t="s">
        <v>9</v>
      </c>
      <c r="E7" s="55" t="s">
        <v>7</v>
      </c>
      <c r="F7" s="56" t="s">
        <v>8</v>
      </c>
      <c r="G7" s="57" t="s">
        <v>9</v>
      </c>
      <c r="H7" s="55" t="s">
        <v>7</v>
      </c>
      <c r="I7" s="56" t="s">
        <v>8</v>
      </c>
      <c r="J7" s="57" t="s">
        <v>9</v>
      </c>
      <c r="K7" s="55" t="s">
        <v>7</v>
      </c>
      <c r="L7" s="56" t="s">
        <v>8</v>
      </c>
      <c r="M7" s="57" t="s">
        <v>9</v>
      </c>
      <c r="N7" s="55" t="s">
        <v>7</v>
      </c>
      <c r="O7" s="56" t="s">
        <v>8</v>
      </c>
      <c r="P7" s="57" t="s">
        <v>9</v>
      </c>
    </row>
    <row r="8" spans="1:20">
      <c r="A8" s="120">
        <v>2005</v>
      </c>
      <c r="B8" s="53">
        <v>21763</v>
      </c>
      <c r="C8" s="79">
        <v>162242</v>
      </c>
      <c r="D8" s="21">
        <f t="shared" ref="D8:D23" si="0">IF(C8=0, "NA", B8/C8)</f>
        <v>0.13413912550387694</v>
      </c>
      <c r="E8" s="53"/>
      <c r="F8" s="79"/>
      <c r="G8" s="21"/>
      <c r="H8" s="53">
        <v>22</v>
      </c>
      <c r="I8" s="79">
        <v>233</v>
      </c>
      <c r="J8" s="21">
        <f t="shared" ref="J8:J22" si="1">IF(I8=0, "NA", H8/I8)</f>
        <v>9.4420600858369105E-2</v>
      </c>
      <c r="K8" s="53"/>
      <c r="L8" s="79"/>
      <c r="M8" s="21"/>
      <c r="N8" s="53">
        <f>SUM(B8,E8,H8,K8)</f>
        <v>21785</v>
      </c>
      <c r="O8" s="79">
        <f>SUM(C8,F8,I8,L8)</f>
        <v>162475</v>
      </c>
      <c r="P8" s="21">
        <f t="shared" ref="P8:P23" si="2">IF(O8=0, "NA", N8/O8)</f>
        <v>0.13408216648715188</v>
      </c>
    </row>
    <row r="9" spans="1:20">
      <c r="A9" s="120">
        <v>2006</v>
      </c>
      <c r="B9" s="54">
        <v>19442</v>
      </c>
      <c r="C9" s="78">
        <v>171986</v>
      </c>
      <c r="D9" s="15">
        <f t="shared" si="0"/>
        <v>0.11304408498366146</v>
      </c>
      <c r="E9" s="54"/>
      <c r="F9" s="78"/>
      <c r="G9" s="15"/>
      <c r="H9" s="54">
        <v>21</v>
      </c>
      <c r="I9" s="78">
        <v>243</v>
      </c>
      <c r="J9" s="15">
        <f t="shared" si="1"/>
        <v>8.6419753086419748E-2</v>
      </c>
      <c r="K9" s="54"/>
      <c r="L9" s="78"/>
      <c r="M9" s="15"/>
      <c r="N9" s="54">
        <f t="shared" ref="N9:O23" si="3">SUM(B9,E9,H9,K9)</f>
        <v>19463</v>
      </c>
      <c r="O9" s="78">
        <f t="shared" si="3"/>
        <v>172229</v>
      </c>
      <c r="P9" s="15">
        <f t="shared" si="2"/>
        <v>0.11300652038855245</v>
      </c>
    </row>
    <row r="10" spans="1:20">
      <c r="A10" s="120">
        <v>2007</v>
      </c>
      <c r="B10" s="54">
        <v>17594</v>
      </c>
      <c r="C10" s="78">
        <v>196947</v>
      </c>
      <c r="D10" s="15">
        <f t="shared" si="0"/>
        <v>8.9333678603888356E-2</v>
      </c>
      <c r="E10" s="54"/>
      <c r="F10" s="78"/>
      <c r="G10" s="15"/>
      <c r="H10" s="54">
        <v>6</v>
      </c>
      <c r="I10" s="78">
        <v>84</v>
      </c>
      <c r="J10" s="15">
        <f t="shared" si="1"/>
        <v>7.1428571428571425E-2</v>
      </c>
      <c r="K10" s="54">
        <v>214</v>
      </c>
      <c r="L10" s="78">
        <v>1833</v>
      </c>
      <c r="M10" s="15">
        <f t="shared" ref="M10:M23" si="4">IF(L10=0, "NA", K10/L10)</f>
        <v>0.11674849972722313</v>
      </c>
      <c r="N10" s="54">
        <f t="shared" si="3"/>
        <v>17814</v>
      </c>
      <c r="O10" s="78">
        <f t="shared" si="3"/>
        <v>198864</v>
      </c>
      <c r="P10" s="15">
        <f t="shared" si="2"/>
        <v>8.957880762732319E-2</v>
      </c>
    </row>
    <row r="11" spans="1:20">
      <c r="A11" s="120">
        <v>2008</v>
      </c>
      <c r="B11" s="54">
        <v>15862</v>
      </c>
      <c r="C11" s="78">
        <v>203920</v>
      </c>
      <c r="D11" s="15">
        <f t="shared" si="0"/>
        <v>7.7785406041584931E-2</v>
      </c>
      <c r="E11" s="54">
        <v>1066</v>
      </c>
      <c r="F11" s="78">
        <v>8063</v>
      </c>
      <c r="G11" s="15">
        <f t="shared" ref="G11:G23" si="5">IF(F11=0, "NA", E11/F11)</f>
        <v>0.13220885526478979</v>
      </c>
      <c r="H11" s="54">
        <v>9</v>
      </c>
      <c r="I11" s="78">
        <v>96</v>
      </c>
      <c r="J11" s="15">
        <f t="shared" si="1"/>
        <v>9.375E-2</v>
      </c>
      <c r="K11" s="54">
        <v>306</v>
      </c>
      <c r="L11" s="78">
        <v>2000</v>
      </c>
      <c r="M11" s="15">
        <f t="shared" si="4"/>
        <v>0.153</v>
      </c>
      <c r="N11" s="54">
        <f t="shared" si="3"/>
        <v>17243</v>
      </c>
      <c r="O11" s="78">
        <f t="shared" si="3"/>
        <v>214079</v>
      </c>
      <c r="P11" s="15">
        <f t="shared" si="2"/>
        <v>8.0545032441295031E-2</v>
      </c>
    </row>
    <row r="12" spans="1:20">
      <c r="A12" s="120">
        <v>2009</v>
      </c>
      <c r="B12" s="54">
        <v>10932</v>
      </c>
      <c r="C12" s="78">
        <v>166617</v>
      </c>
      <c r="D12" s="15">
        <f t="shared" si="0"/>
        <v>6.5611552242568288E-2</v>
      </c>
      <c r="E12" s="54">
        <v>774</v>
      </c>
      <c r="F12" s="78">
        <v>5446</v>
      </c>
      <c r="G12" s="15">
        <f t="shared" si="5"/>
        <v>0.1421226588321704</v>
      </c>
      <c r="H12" s="54">
        <v>34</v>
      </c>
      <c r="I12" s="78">
        <v>182</v>
      </c>
      <c r="J12" s="15">
        <f t="shared" si="1"/>
        <v>0.18681318681318682</v>
      </c>
      <c r="K12" s="54">
        <v>81</v>
      </c>
      <c r="L12" s="78">
        <v>766</v>
      </c>
      <c r="M12" s="15">
        <f t="shared" si="4"/>
        <v>0.10574412532637076</v>
      </c>
      <c r="N12" s="54">
        <f t="shared" si="3"/>
        <v>11821</v>
      </c>
      <c r="O12" s="78">
        <f t="shared" si="3"/>
        <v>173011</v>
      </c>
      <c r="P12" s="15">
        <f t="shared" si="2"/>
        <v>6.8325135396015285E-2</v>
      </c>
    </row>
    <row r="13" spans="1:20">
      <c r="A13" s="120">
        <v>2010</v>
      </c>
      <c r="B13" s="54">
        <v>11351</v>
      </c>
      <c r="C13" s="78">
        <v>216346</v>
      </c>
      <c r="D13" s="15">
        <f t="shared" si="0"/>
        <v>5.2466881754227028E-2</v>
      </c>
      <c r="E13" s="54">
        <v>721</v>
      </c>
      <c r="F13" s="78">
        <v>5378</v>
      </c>
      <c r="G13" s="15">
        <f t="shared" si="5"/>
        <v>0.13406470806991447</v>
      </c>
      <c r="H13" s="54">
        <v>74</v>
      </c>
      <c r="I13" s="78">
        <v>339</v>
      </c>
      <c r="J13" s="15">
        <f t="shared" si="1"/>
        <v>0.21828908554572271</v>
      </c>
      <c r="K13" s="54">
        <v>107</v>
      </c>
      <c r="L13" s="78">
        <v>761</v>
      </c>
      <c r="M13" s="15">
        <f t="shared" si="4"/>
        <v>0.14060446780551905</v>
      </c>
      <c r="N13" s="54">
        <f t="shared" si="3"/>
        <v>12253</v>
      </c>
      <c r="O13" s="78">
        <f t="shared" si="3"/>
        <v>222824</v>
      </c>
      <c r="P13" s="15">
        <f t="shared" si="2"/>
        <v>5.4989588195167485E-2</v>
      </c>
    </row>
    <row r="14" spans="1:20">
      <c r="A14" s="120">
        <v>2011</v>
      </c>
      <c r="B14" s="54">
        <v>10831</v>
      </c>
      <c r="C14" s="78">
        <v>238684</v>
      </c>
      <c r="D14" s="15">
        <f t="shared" si="0"/>
        <v>4.5377989308039081E-2</v>
      </c>
      <c r="E14" s="54">
        <v>1015</v>
      </c>
      <c r="F14" s="78">
        <v>9090</v>
      </c>
      <c r="G14" s="15">
        <f t="shared" si="5"/>
        <v>0.11166116611661166</v>
      </c>
      <c r="H14" s="54">
        <v>171</v>
      </c>
      <c r="I14" s="78">
        <v>898</v>
      </c>
      <c r="J14" s="15">
        <f t="shared" si="1"/>
        <v>0.19042316258351893</v>
      </c>
      <c r="K14" s="54">
        <v>491</v>
      </c>
      <c r="L14" s="78">
        <v>2378</v>
      </c>
      <c r="M14" s="15">
        <f t="shared" si="4"/>
        <v>0.20647603027754416</v>
      </c>
      <c r="N14" s="54">
        <f t="shared" si="3"/>
        <v>12508</v>
      </c>
      <c r="O14" s="78">
        <f t="shared" si="3"/>
        <v>251050</v>
      </c>
      <c r="P14" s="15">
        <f t="shared" si="2"/>
        <v>4.9822744473212506E-2</v>
      </c>
    </row>
    <row r="15" spans="1:20">
      <c r="A15" s="120">
        <v>2012</v>
      </c>
      <c r="B15" s="54">
        <v>10552</v>
      </c>
      <c r="C15" s="78">
        <v>262576</v>
      </c>
      <c r="D15" s="15">
        <f t="shared" si="0"/>
        <v>4.0186460301017607E-2</v>
      </c>
      <c r="E15" s="54">
        <v>827</v>
      </c>
      <c r="F15" s="78">
        <v>9437</v>
      </c>
      <c r="G15" s="15">
        <f t="shared" si="5"/>
        <v>8.7633781922221043E-2</v>
      </c>
      <c r="H15" s="54">
        <v>194</v>
      </c>
      <c r="I15" s="78">
        <v>1217</v>
      </c>
      <c r="J15" s="15">
        <f t="shared" si="1"/>
        <v>0.15940838126540674</v>
      </c>
      <c r="K15" s="54">
        <v>401</v>
      </c>
      <c r="L15" s="78">
        <v>2193</v>
      </c>
      <c r="M15" s="15">
        <f t="shared" si="4"/>
        <v>0.1828545371637027</v>
      </c>
      <c r="N15" s="54">
        <f t="shared" si="3"/>
        <v>11974</v>
      </c>
      <c r="O15" s="78">
        <f t="shared" si="3"/>
        <v>275423</v>
      </c>
      <c r="P15" s="15">
        <f t="shared" si="2"/>
        <v>4.3474945810625838E-2</v>
      </c>
    </row>
    <row r="16" spans="1:20">
      <c r="A16" s="120">
        <v>2013</v>
      </c>
      <c r="B16" s="54">
        <v>9389</v>
      </c>
      <c r="C16" s="78">
        <v>292281</v>
      </c>
      <c r="D16" s="15">
        <f t="shared" si="0"/>
        <v>3.2123196512944735E-2</v>
      </c>
      <c r="E16" s="54">
        <v>706</v>
      </c>
      <c r="F16" s="78">
        <v>8779</v>
      </c>
      <c r="G16" s="15">
        <f t="shared" si="5"/>
        <v>8.0419182139195813E-2</v>
      </c>
      <c r="H16" s="54">
        <v>159</v>
      </c>
      <c r="I16" s="78">
        <v>1332</v>
      </c>
      <c r="J16" s="15">
        <f t="shared" si="1"/>
        <v>0.11936936936936937</v>
      </c>
      <c r="K16" s="54">
        <v>346</v>
      </c>
      <c r="L16" s="78">
        <v>1850</v>
      </c>
      <c r="M16" s="15">
        <f t="shared" si="4"/>
        <v>0.18702702702702703</v>
      </c>
      <c r="N16" s="54">
        <f t="shared" si="3"/>
        <v>10600</v>
      </c>
      <c r="O16" s="78">
        <f t="shared" si="3"/>
        <v>304242</v>
      </c>
      <c r="P16" s="15">
        <f t="shared" si="2"/>
        <v>3.4840686032829131E-2</v>
      </c>
    </row>
    <row r="17" spans="1:18">
      <c r="A17" s="120">
        <v>2014</v>
      </c>
      <c r="B17" s="54">
        <v>7910</v>
      </c>
      <c r="C17" s="78">
        <v>309870</v>
      </c>
      <c r="D17" s="15">
        <f t="shared" si="0"/>
        <v>2.5526833833543098E-2</v>
      </c>
      <c r="E17" s="54">
        <v>657</v>
      </c>
      <c r="F17" s="78">
        <v>10302</v>
      </c>
      <c r="G17" s="15">
        <f t="shared" si="5"/>
        <v>6.377402446126966E-2</v>
      </c>
      <c r="H17" s="54">
        <v>337</v>
      </c>
      <c r="I17" s="78">
        <v>3132</v>
      </c>
      <c r="J17" s="15">
        <f t="shared" si="1"/>
        <v>0.10759897828863346</v>
      </c>
      <c r="K17" s="54">
        <v>330</v>
      </c>
      <c r="L17" s="78">
        <v>1909</v>
      </c>
      <c r="M17" s="15">
        <f t="shared" si="4"/>
        <v>0.17286537454164483</v>
      </c>
      <c r="N17" s="54">
        <f t="shared" si="3"/>
        <v>9234</v>
      </c>
      <c r="O17" s="78">
        <f t="shared" si="3"/>
        <v>325213</v>
      </c>
      <c r="P17" s="15">
        <f t="shared" si="2"/>
        <v>2.8393698898875507E-2</v>
      </c>
    </row>
    <row r="18" spans="1:18">
      <c r="A18" s="120">
        <v>2015</v>
      </c>
      <c r="B18" s="54">
        <v>7300</v>
      </c>
      <c r="C18" s="78">
        <v>349865</v>
      </c>
      <c r="D18" s="15">
        <f t="shared" si="0"/>
        <v>2.0865190859331455E-2</v>
      </c>
      <c r="E18" s="54">
        <v>771</v>
      </c>
      <c r="F18" s="78">
        <v>15610</v>
      </c>
      <c r="G18" s="15">
        <f t="shared" si="5"/>
        <v>4.9391415759128761E-2</v>
      </c>
      <c r="H18" s="54">
        <v>186</v>
      </c>
      <c r="I18" s="78">
        <v>2704</v>
      </c>
      <c r="J18" s="15">
        <f t="shared" si="1"/>
        <v>6.8786982248520714E-2</v>
      </c>
      <c r="K18" s="54">
        <v>499</v>
      </c>
      <c r="L18" s="78">
        <v>3840</v>
      </c>
      <c r="M18" s="15">
        <f t="shared" si="4"/>
        <v>0.12994791666666666</v>
      </c>
      <c r="N18" s="54">
        <f t="shared" si="3"/>
        <v>8756</v>
      </c>
      <c r="O18" s="78">
        <f t="shared" si="3"/>
        <v>372019</v>
      </c>
      <c r="P18" s="15">
        <f t="shared" si="2"/>
        <v>2.3536432278996502E-2</v>
      </c>
    </row>
    <row r="19" spans="1:18">
      <c r="A19" s="120">
        <v>2016</v>
      </c>
      <c r="B19" s="54">
        <v>7635</v>
      </c>
      <c r="C19" s="78">
        <v>353581</v>
      </c>
      <c r="D19" s="15">
        <f t="shared" si="0"/>
        <v>2.1593354846555668E-2</v>
      </c>
      <c r="E19" s="54">
        <v>416</v>
      </c>
      <c r="F19" s="78">
        <v>13518</v>
      </c>
      <c r="G19" s="15">
        <f t="shared" si="5"/>
        <v>3.077378310400947E-2</v>
      </c>
      <c r="H19" s="54">
        <v>108</v>
      </c>
      <c r="I19" s="78">
        <v>1149</v>
      </c>
      <c r="J19" s="15">
        <f t="shared" si="1"/>
        <v>9.3994778067885115E-2</v>
      </c>
      <c r="K19" s="54">
        <v>340</v>
      </c>
      <c r="L19" s="78">
        <v>3551</v>
      </c>
      <c r="M19" s="15">
        <f t="shared" si="4"/>
        <v>9.5747676710785698E-2</v>
      </c>
      <c r="N19" s="54">
        <f t="shared" si="3"/>
        <v>8499</v>
      </c>
      <c r="O19" s="78">
        <f t="shared" si="3"/>
        <v>371799</v>
      </c>
      <c r="P19" s="15">
        <f t="shared" si="2"/>
        <v>2.2859125495227259E-2</v>
      </c>
    </row>
    <row r="20" spans="1:18">
      <c r="A20" s="120">
        <v>2017</v>
      </c>
      <c r="B20" s="54">
        <v>4916</v>
      </c>
      <c r="C20" s="78">
        <v>351740</v>
      </c>
      <c r="D20" s="15">
        <f t="shared" si="0"/>
        <v>1.3976232444419173E-2</v>
      </c>
      <c r="E20" s="54">
        <v>263</v>
      </c>
      <c r="F20" s="78">
        <v>13118</v>
      </c>
      <c r="G20" s="15">
        <f t="shared" si="5"/>
        <v>2.0048787924988567E-2</v>
      </c>
      <c r="H20" s="54">
        <v>59</v>
      </c>
      <c r="I20" s="78">
        <v>824</v>
      </c>
      <c r="J20" s="15">
        <f t="shared" si="1"/>
        <v>7.1601941747572811E-2</v>
      </c>
      <c r="K20" s="54">
        <v>176</v>
      </c>
      <c r="L20" s="78">
        <v>2731</v>
      </c>
      <c r="M20" s="15">
        <f t="shared" si="4"/>
        <v>6.4445258147198828E-2</v>
      </c>
      <c r="N20" s="54">
        <f t="shared" si="3"/>
        <v>5414</v>
      </c>
      <c r="O20" s="78">
        <f t="shared" si="3"/>
        <v>368413</v>
      </c>
      <c r="P20" s="15">
        <f t="shared" si="2"/>
        <v>1.4695464058000126E-2</v>
      </c>
    </row>
    <row r="21" spans="1:18">
      <c r="A21" s="120">
        <v>2018</v>
      </c>
      <c r="B21" s="54">
        <v>3816</v>
      </c>
      <c r="C21" s="78">
        <v>318307</v>
      </c>
      <c r="D21" s="15">
        <f t="shared" si="0"/>
        <v>1.198842626772267E-2</v>
      </c>
      <c r="E21" s="54">
        <v>170</v>
      </c>
      <c r="F21" s="78">
        <v>10597</v>
      </c>
      <c r="G21" s="15">
        <f t="shared" si="5"/>
        <v>1.6042276115881854E-2</v>
      </c>
      <c r="H21" s="54">
        <v>33</v>
      </c>
      <c r="I21" s="78">
        <v>624</v>
      </c>
      <c r="J21" s="15">
        <f t="shared" si="1"/>
        <v>5.2884615384615384E-2</v>
      </c>
      <c r="K21" s="54">
        <v>149</v>
      </c>
      <c r="L21" s="78">
        <v>2144</v>
      </c>
      <c r="M21" s="15">
        <f t="shared" si="4"/>
        <v>6.9496268656716417E-2</v>
      </c>
      <c r="N21" s="54">
        <f t="shared" si="3"/>
        <v>4168</v>
      </c>
      <c r="O21" s="78">
        <f t="shared" si="3"/>
        <v>331672</v>
      </c>
      <c r="P21" s="15">
        <f t="shared" si="2"/>
        <v>1.2566632094358281E-2</v>
      </c>
    </row>
    <row r="22" spans="1:18">
      <c r="A22" s="120">
        <v>2019</v>
      </c>
      <c r="B22" s="54">
        <v>1399</v>
      </c>
      <c r="C22" s="78">
        <v>54699</v>
      </c>
      <c r="D22" s="15">
        <f t="shared" si="0"/>
        <v>2.5576335947640725E-2</v>
      </c>
      <c r="E22" s="54">
        <v>83</v>
      </c>
      <c r="F22" s="78">
        <v>1745</v>
      </c>
      <c r="G22" s="15">
        <f t="shared" si="5"/>
        <v>4.7564469914040113E-2</v>
      </c>
      <c r="H22" s="54">
        <v>2</v>
      </c>
      <c r="I22" s="78">
        <v>28</v>
      </c>
      <c r="J22" s="15">
        <f t="shared" si="1"/>
        <v>7.1428571428571425E-2</v>
      </c>
      <c r="K22" s="54">
        <v>39</v>
      </c>
      <c r="L22" s="78">
        <v>397</v>
      </c>
      <c r="M22" s="15">
        <f t="shared" si="4"/>
        <v>9.8236775818639793E-2</v>
      </c>
      <c r="N22" s="54">
        <f t="shared" si="3"/>
        <v>1523</v>
      </c>
      <c r="O22" s="78">
        <f t="shared" si="3"/>
        <v>56869</v>
      </c>
      <c r="P22" s="15">
        <f t="shared" si="2"/>
        <v>2.6780847210255147E-2</v>
      </c>
    </row>
    <row r="23" spans="1:18" ht="13.5" thickBot="1">
      <c r="A23" s="120">
        <v>2020</v>
      </c>
      <c r="B23" s="69">
        <v>56</v>
      </c>
      <c r="C23" s="80">
        <v>450</v>
      </c>
      <c r="D23" s="22">
        <f t="shared" si="0"/>
        <v>0.12444444444444444</v>
      </c>
      <c r="E23" s="69">
        <v>4</v>
      </c>
      <c r="F23" s="80">
        <v>13</v>
      </c>
      <c r="G23" s="22">
        <f t="shared" si="5"/>
        <v>0.30769230769230771</v>
      </c>
      <c r="H23" s="69"/>
      <c r="I23" s="80"/>
      <c r="J23" s="22"/>
      <c r="K23" s="69">
        <v>2</v>
      </c>
      <c r="L23" s="80">
        <v>6</v>
      </c>
      <c r="M23" s="22">
        <f t="shared" si="4"/>
        <v>0.33333333333333331</v>
      </c>
      <c r="N23" s="69">
        <f t="shared" si="3"/>
        <v>62</v>
      </c>
      <c r="O23" s="80">
        <f t="shared" si="3"/>
        <v>469</v>
      </c>
      <c r="P23" s="22">
        <f t="shared" si="2"/>
        <v>0.13219616204690832</v>
      </c>
    </row>
    <row r="24" spans="1:18" ht="13.5" thickBot="1">
      <c r="A24" s="16" t="s">
        <v>5</v>
      </c>
      <c r="B24" s="32">
        <f>SUM(B8:B23)</f>
        <v>160748</v>
      </c>
      <c r="C24" s="34">
        <f>SUM(C8:C23)</f>
        <v>3650111</v>
      </c>
      <c r="D24" s="23">
        <f>B24/C24</f>
        <v>4.4039208670640428E-2</v>
      </c>
      <c r="E24" s="32">
        <f>SUM(E8:E23)</f>
        <v>7473</v>
      </c>
      <c r="F24" s="34">
        <f>SUM(F8:F23)</f>
        <v>111096</v>
      </c>
      <c r="G24" s="23">
        <f>E24/F24</f>
        <v>6.7266148196154674E-2</v>
      </c>
      <c r="H24" s="32">
        <f>SUM(H8:H23)</f>
        <v>1415</v>
      </c>
      <c r="I24" s="34">
        <f>SUM(I8:I23)</f>
        <v>13085</v>
      </c>
      <c r="J24" s="23">
        <f>H24/I24</f>
        <v>0.10813909056171188</v>
      </c>
      <c r="K24" s="32">
        <f>SUM(K8:K23)</f>
        <v>3481</v>
      </c>
      <c r="L24" s="34">
        <f>SUM(L8:L23)</f>
        <v>26359</v>
      </c>
      <c r="M24" s="23">
        <f>K24/L24</f>
        <v>0.13206115558253348</v>
      </c>
      <c r="N24" s="32">
        <f>SUM(N8:N23)</f>
        <v>173117</v>
      </c>
      <c r="O24" s="34">
        <f>SUM(O8:O23)</f>
        <v>3800651</v>
      </c>
      <c r="P24" s="23">
        <f>N24/O24</f>
        <v>4.5549301948534605E-2</v>
      </c>
    </row>
    <row r="25" spans="1:18" s="62" customFormat="1"/>
    <row r="26" spans="1:18">
      <c r="Q26" s="62"/>
    </row>
    <row r="27" spans="1:18" ht="12.75" customHeight="1"/>
    <row r="30" spans="1:18">
      <c r="Q30" s="62"/>
      <c r="R30" s="62"/>
    </row>
    <row r="31" spans="1:18">
      <c r="Q31" s="62"/>
      <c r="R31" s="62"/>
    </row>
    <row r="32" spans="1:18">
      <c r="Q32" s="62"/>
    </row>
    <row r="33" spans="17:25">
      <c r="Q33" s="62"/>
    </row>
    <row r="34" spans="17:25">
      <c r="Q34" s="62"/>
    </row>
    <row r="35" spans="17:25">
      <c r="Q35" s="62"/>
    </row>
    <row r="36" spans="17:25" ht="13.5" customHeight="1">
      <c r="Q36" s="62"/>
    </row>
    <row r="37" spans="17:25">
      <c r="Q37" s="62"/>
    </row>
    <row r="38" spans="17:25">
      <c r="Q38" s="132"/>
    </row>
    <row r="39" spans="17:25">
      <c r="Q39" s="134"/>
    </row>
    <row r="40" spans="17:25">
      <c r="Q40" s="134"/>
    </row>
    <row r="41" spans="17:25">
      <c r="Q41" s="134"/>
    </row>
    <row r="42" spans="17:25">
      <c r="Q42" s="134"/>
      <c r="U42" s="133"/>
      <c r="V42" s="133"/>
      <c r="W42" s="133"/>
      <c r="X42" s="133"/>
      <c r="Y42" s="133"/>
    </row>
    <row r="43" spans="17:25">
      <c r="Q43" s="134"/>
      <c r="U43" s="133"/>
      <c r="V43" s="133"/>
      <c r="W43" s="133"/>
      <c r="X43" s="133"/>
      <c r="Y43" s="133"/>
    </row>
    <row r="44" spans="17:25">
      <c r="Q44" s="134"/>
      <c r="U44" s="133"/>
      <c r="V44" s="133"/>
      <c r="W44" s="133"/>
      <c r="X44" s="133"/>
      <c r="Y44" s="133"/>
    </row>
    <row r="45" spans="17:25">
      <c r="Q45" s="134"/>
      <c r="U45" s="133"/>
      <c r="V45" s="133"/>
      <c r="W45" s="133"/>
      <c r="X45" s="133"/>
      <c r="Y45" s="133"/>
    </row>
    <row r="46" spans="17:25">
      <c r="Q46" s="134"/>
      <c r="U46" s="133"/>
      <c r="V46" s="133"/>
      <c r="W46" s="133"/>
      <c r="X46" s="133"/>
      <c r="Y46" s="133"/>
    </row>
    <row r="47" spans="17:25">
      <c r="Q47" s="133"/>
      <c r="U47" s="133"/>
      <c r="V47" s="133"/>
      <c r="W47" s="133"/>
      <c r="X47" s="133"/>
      <c r="Y47" s="133"/>
    </row>
    <row r="48" spans="17:25">
      <c r="Q48" s="133"/>
      <c r="U48" s="133"/>
      <c r="V48" s="133"/>
      <c r="W48" s="133"/>
      <c r="X48" s="133"/>
      <c r="Y48" s="133"/>
    </row>
    <row r="49" spans="17:25" ht="13.5" customHeight="1">
      <c r="Q49" s="133"/>
      <c r="U49" s="133"/>
      <c r="V49" s="133"/>
      <c r="W49" s="133"/>
      <c r="X49" s="133"/>
      <c r="Y49" s="133"/>
    </row>
    <row r="50" spans="17:25">
      <c r="Q50" s="133"/>
      <c r="U50" s="133"/>
      <c r="V50" s="133"/>
      <c r="W50" s="133"/>
      <c r="X50" s="133"/>
      <c r="Y50" s="133"/>
    </row>
    <row r="51" spans="17:25">
      <c r="Q51" s="133"/>
      <c r="U51" s="133"/>
      <c r="V51" s="133"/>
      <c r="W51" s="133"/>
      <c r="X51" s="133"/>
      <c r="Y51" s="133"/>
    </row>
    <row r="52" spans="17:25">
      <c r="Q52" s="133"/>
      <c r="U52" s="133"/>
      <c r="V52" s="133"/>
      <c r="W52" s="133"/>
      <c r="X52" s="133"/>
      <c r="Y52" s="133"/>
    </row>
    <row r="53" spans="17:25">
      <c r="Q53" s="133"/>
      <c r="U53" s="133"/>
      <c r="V53" s="133"/>
      <c r="W53" s="133"/>
      <c r="X53" s="133"/>
      <c r="Y53" s="133"/>
    </row>
    <row r="54" spans="17:25">
      <c r="Q54" s="62"/>
      <c r="U54" s="133"/>
      <c r="V54" s="134"/>
      <c r="W54" s="134"/>
      <c r="X54" s="133"/>
      <c r="Y54" s="133"/>
    </row>
    <row r="55" spans="17:25">
      <c r="Q55" s="62"/>
      <c r="U55" s="133"/>
      <c r="V55" s="134"/>
      <c r="W55" s="134"/>
      <c r="X55" s="134"/>
      <c r="Y55" s="134"/>
    </row>
    <row r="56" spans="17:25">
      <c r="Q56" s="62"/>
      <c r="U56" s="62"/>
      <c r="V56" s="62"/>
      <c r="W56" s="62"/>
      <c r="X56" s="62"/>
      <c r="Y56" s="62"/>
    </row>
    <row r="57" spans="17:25">
      <c r="Q57" s="62"/>
      <c r="U57" s="62"/>
      <c r="V57" s="62"/>
      <c r="W57" s="62"/>
      <c r="X57" s="62"/>
      <c r="Y57" s="62"/>
    </row>
    <row r="58" spans="17:25">
      <c r="Q58" s="62"/>
      <c r="U58" s="62"/>
      <c r="V58" s="62"/>
      <c r="W58" s="62"/>
      <c r="X58" s="62"/>
      <c r="Y58" s="62"/>
    </row>
    <row r="59" spans="17:25">
      <c r="Q59" s="62"/>
      <c r="U59" s="62"/>
      <c r="V59" s="62"/>
      <c r="W59" s="62"/>
      <c r="X59" s="62"/>
      <c r="Y59" s="62"/>
    </row>
    <row r="60" spans="17:25">
      <c r="Q60" s="62"/>
      <c r="U60" s="62"/>
      <c r="V60" s="62"/>
      <c r="W60" s="62"/>
      <c r="X60" s="62"/>
      <c r="Y60" s="62"/>
    </row>
    <row r="61" spans="17:25">
      <c r="Q61" s="62"/>
      <c r="U61" s="62"/>
      <c r="V61" s="62"/>
      <c r="W61" s="62"/>
      <c r="X61" s="62"/>
      <c r="Y61" s="62"/>
    </row>
    <row r="62" spans="17:25">
      <c r="Q62" s="62"/>
      <c r="U62" s="62"/>
      <c r="V62" s="62"/>
      <c r="W62" s="62"/>
      <c r="X62" s="62"/>
      <c r="Y62" s="62"/>
    </row>
    <row r="63" spans="17:25">
      <c r="U63" s="62"/>
      <c r="V63" s="62"/>
      <c r="W63" s="62"/>
      <c r="X63" s="62"/>
      <c r="Y63" s="62"/>
    </row>
    <row r="64" spans="17:25">
      <c r="U64" s="62"/>
      <c r="V64" s="62"/>
      <c r="W64" s="62"/>
      <c r="X64" s="62"/>
      <c r="Y64" s="62"/>
    </row>
    <row r="65" spans="21:30">
      <c r="U65" s="62"/>
      <c r="V65" s="62"/>
      <c r="W65" s="62"/>
      <c r="X65" s="62"/>
      <c r="Y65" s="62"/>
    </row>
    <row r="66" spans="21:30">
      <c r="U66" s="62"/>
      <c r="V66" s="62"/>
      <c r="W66" s="62"/>
      <c r="X66" s="62"/>
      <c r="Y66" s="62"/>
      <c r="Z66" s="133"/>
      <c r="AA66" s="134"/>
      <c r="AB66" s="134"/>
      <c r="AC66" s="62"/>
      <c r="AD66" s="62"/>
    </row>
    <row r="67" spans="21:30">
      <c r="U67" s="62"/>
      <c r="V67" s="62"/>
      <c r="W67" s="62"/>
      <c r="X67" s="62"/>
      <c r="Y67" s="62"/>
      <c r="Z67" s="133"/>
      <c r="AA67" s="134"/>
      <c r="AB67" s="134"/>
      <c r="AC67" s="62"/>
      <c r="AD67" s="62"/>
    </row>
    <row r="68" spans="21:30">
      <c r="U68" s="62"/>
      <c r="V68" s="62"/>
      <c r="W68" s="62"/>
      <c r="X68" s="62"/>
      <c r="Y68" s="62"/>
      <c r="Z68" s="133"/>
      <c r="AA68" s="134"/>
      <c r="AB68" s="134"/>
      <c r="AC68" s="62"/>
      <c r="AD68" s="62"/>
    </row>
    <row r="69" spans="21:30" ht="13.5" customHeight="1">
      <c r="U69" s="62"/>
      <c r="V69" s="62"/>
      <c r="W69" s="62"/>
      <c r="X69" s="62"/>
      <c r="Y69" s="62"/>
      <c r="Z69" s="133"/>
      <c r="AA69" s="134"/>
      <c r="AB69" s="134"/>
      <c r="AC69" s="62"/>
      <c r="AD69" s="62"/>
    </row>
    <row r="70" spans="21:30">
      <c r="U70" s="62"/>
      <c r="V70" s="62"/>
      <c r="W70" s="62"/>
      <c r="X70" s="62"/>
      <c r="Y70" s="62"/>
      <c r="Z70" s="133"/>
      <c r="AA70" s="134"/>
      <c r="AB70" s="134"/>
      <c r="AC70" s="62"/>
      <c r="AD70" s="62"/>
    </row>
    <row r="71" spans="21:30">
      <c r="U71" s="62"/>
      <c r="V71" s="62"/>
      <c r="W71" s="62"/>
      <c r="X71" s="62"/>
      <c r="Y71" s="62"/>
      <c r="Z71" s="133"/>
      <c r="AA71" s="133"/>
      <c r="AB71" s="133"/>
      <c r="AC71" s="62"/>
      <c r="AD71" s="62"/>
    </row>
    <row r="72" spans="21:30">
      <c r="U72" s="62"/>
      <c r="V72" s="62"/>
      <c r="W72" s="62"/>
      <c r="X72" s="62"/>
      <c r="Y72" s="62"/>
      <c r="Z72" s="133"/>
      <c r="AA72" s="133"/>
      <c r="AB72" s="133"/>
      <c r="AC72" s="62"/>
      <c r="AD72" s="62"/>
    </row>
    <row r="73" spans="21:30">
      <c r="Z73" s="133"/>
      <c r="AA73" s="133"/>
      <c r="AB73" s="133"/>
      <c r="AC73" s="62"/>
      <c r="AD73" s="62"/>
    </row>
    <row r="74" spans="21:30">
      <c r="Z74" s="133"/>
      <c r="AA74" s="133"/>
      <c r="AB74" s="133"/>
      <c r="AC74" s="62"/>
      <c r="AD74" s="62"/>
    </row>
    <row r="75" spans="21:30">
      <c r="Z75" s="133"/>
      <c r="AA75" s="133"/>
      <c r="AB75" s="133"/>
      <c r="AC75" s="62"/>
      <c r="AD75" s="62"/>
    </row>
    <row r="76" spans="21:30">
      <c r="Z76" s="133"/>
      <c r="AA76" s="133"/>
      <c r="AB76" s="133"/>
      <c r="AC76" s="62"/>
      <c r="AD76" s="62"/>
    </row>
    <row r="77" spans="21:30">
      <c r="Z77" s="133"/>
      <c r="AA77" s="133"/>
      <c r="AB77" s="133"/>
      <c r="AC77" s="62"/>
      <c r="AD77" s="62"/>
    </row>
    <row r="78" spans="21:30">
      <c r="Z78" s="133"/>
      <c r="AA78" s="133"/>
      <c r="AB78" s="133"/>
      <c r="AC78" s="62"/>
      <c r="AD78" s="62"/>
    </row>
    <row r="79" spans="21:30">
      <c r="Z79" s="133"/>
      <c r="AA79" s="134"/>
      <c r="AB79" s="134"/>
      <c r="AC79" s="62"/>
      <c r="AD79" s="62"/>
    </row>
    <row r="80" spans="21:30">
      <c r="Z80" s="62"/>
      <c r="AA80" s="62"/>
      <c r="AB80" s="62"/>
      <c r="AC80" s="62"/>
      <c r="AD80" s="62"/>
    </row>
    <row r="81" spans="26:30">
      <c r="Z81" s="62"/>
      <c r="AA81" s="62"/>
      <c r="AB81" s="62"/>
      <c r="AC81" s="62"/>
      <c r="AD81" s="62"/>
    </row>
    <row r="82" spans="26:30">
      <c r="Z82" s="62"/>
      <c r="AA82" s="62"/>
      <c r="AB82" s="62"/>
      <c r="AC82" s="62"/>
      <c r="AD82" s="62"/>
    </row>
    <row r="83" spans="26:30">
      <c r="Z83" s="62"/>
      <c r="AA83" s="62"/>
      <c r="AB83" s="62"/>
      <c r="AC83" s="62"/>
      <c r="AD83" s="62"/>
    </row>
    <row r="84" spans="26:30">
      <c r="Z84" s="62"/>
      <c r="AA84" s="62"/>
      <c r="AB84" s="62"/>
      <c r="AC84" s="62"/>
      <c r="AD84" s="62"/>
    </row>
    <row r="85" spans="26:30">
      <c r="Z85" s="62"/>
      <c r="AA85" s="62"/>
      <c r="AB85" s="62"/>
      <c r="AC85" s="62"/>
      <c r="AD85" s="62"/>
    </row>
    <row r="86" spans="26:30">
      <c r="Z86" s="62"/>
      <c r="AA86" s="62"/>
      <c r="AB86" s="62"/>
      <c r="AC86" s="62"/>
      <c r="AD86" s="62"/>
    </row>
    <row r="87" spans="26:30">
      <c r="Z87" s="62"/>
      <c r="AA87" s="62"/>
      <c r="AB87" s="62"/>
      <c r="AC87" s="62"/>
      <c r="AD87" s="62"/>
    </row>
    <row r="88" spans="26:30">
      <c r="Z88" s="62"/>
      <c r="AA88" s="62"/>
      <c r="AB88" s="62"/>
      <c r="AC88" s="62"/>
      <c r="AD88" s="62"/>
    </row>
    <row r="89" spans="26:30">
      <c r="Z89" s="62"/>
      <c r="AA89" s="62"/>
      <c r="AB89" s="62"/>
      <c r="AC89" s="62"/>
      <c r="AD89" s="62"/>
    </row>
    <row r="90" spans="26:30">
      <c r="Z90" s="62"/>
      <c r="AA90" s="62"/>
      <c r="AB90" s="62"/>
      <c r="AC90" s="62"/>
      <c r="AD90" s="62"/>
    </row>
    <row r="91" spans="26:30">
      <c r="Z91" s="62"/>
      <c r="AA91" s="62"/>
      <c r="AB91" s="62"/>
      <c r="AC91" s="62"/>
      <c r="AD91" s="62"/>
    </row>
    <row r="92" spans="26:30">
      <c r="Z92" s="62"/>
      <c r="AA92" s="62"/>
      <c r="AB92" s="62"/>
      <c r="AC92" s="62"/>
      <c r="AD92" s="62"/>
    </row>
    <row r="93" spans="26:30">
      <c r="Z93" s="62"/>
      <c r="AA93" s="62"/>
      <c r="AB93" s="62"/>
      <c r="AC93" s="62"/>
      <c r="AD93" s="62"/>
    </row>
    <row r="94" spans="26:30">
      <c r="Z94" s="62"/>
      <c r="AA94" s="62"/>
      <c r="AB94" s="62"/>
      <c r="AC94" s="62"/>
      <c r="AD94" s="62"/>
    </row>
    <row r="95" spans="26:30">
      <c r="Z95" s="62"/>
      <c r="AA95" s="62"/>
      <c r="AB95" s="62"/>
      <c r="AC95" s="62"/>
      <c r="AD95" s="62"/>
    </row>
    <row r="96" spans="26:30">
      <c r="Z96" s="62"/>
      <c r="AA96" s="62"/>
      <c r="AB96" s="62"/>
      <c r="AC96" s="62"/>
      <c r="AD96" s="62"/>
    </row>
  </sheetData>
  <mergeCells count="7">
    <mergeCell ref="A4:S4"/>
    <mergeCell ref="N6:P6"/>
    <mergeCell ref="K6:M6"/>
    <mergeCell ref="H6:J6"/>
    <mergeCell ref="A6:A7"/>
    <mergeCell ref="B6:D6"/>
    <mergeCell ref="E6:G6"/>
  </mergeCells>
  <phoneticPr fontId="0" type="noConversion"/>
  <pageMargins left="0.75" right="0.75" top="1" bottom="1" header="0.5" footer="0.5"/>
  <pageSetup scale="43" orientation="portrait" r:id="rId1"/>
  <headerFooter alignWithMargins="0">
    <oddFooter>&amp;C&amp;14B-&amp;P-4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94"/>
  <sheetViews>
    <sheetView zoomScaleNormal="100" workbookViewId="0"/>
  </sheetViews>
  <sheetFormatPr defaultRowHeight="12.75"/>
  <cols>
    <col min="1" max="1" width="10.5703125" style="18" customWidth="1"/>
    <col min="2" max="2" width="10.28515625" style="39" customWidth="1"/>
    <col min="3" max="3" width="11.7109375" style="39" customWidth="1"/>
    <col min="4" max="4" width="12.7109375" style="39" customWidth="1"/>
    <col min="5" max="5" width="10.28515625" style="39" customWidth="1"/>
    <col min="6" max="6" width="11.7109375" style="39" customWidth="1"/>
    <col min="7" max="7" width="12.7109375" style="39" customWidth="1"/>
    <col min="8" max="8" width="10.28515625" style="39" customWidth="1"/>
    <col min="9" max="9" width="8.5703125" style="39" customWidth="1"/>
    <col min="10" max="10" width="12.7109375" style="39" customWidth="1"/>
    <col min="11" max="11" width="10.28515625" style="39" customWidth="1"/>
    <col min="12" max="12" width="9" style="39" customWidth="1"/>
    <col min="13" max="13" width="12.28515625" style="39" customWidth="1"/>
    <col min="14" max="14" width="10.28515625" style="39" customWidth="1"/>
    <col min="15" max="15" width="14.140625" style="39" bestFit="1" customWidth="1"/>
    <col min="16" max="16" width="12.85546875" style="39" customWidth="1"/>
    <col min="17" max="16384" width="9.140625" style="18"/>
  </cols>
  <sheetData>
    <row r="1" spans="1:21" ht="26.25">
      <c r="A1" s="52" t="s">
        <v>96</v>
      </c>
      <c r="T1" s="106"/>
      <c r="U1" s="246"/>
    </row>
    <row r="2" spans="1:21" ht="18">
      <c r="A2" s="13" t="s">
        <v>72</v>
      </c>
      <c r="B2" s="25"/>
      <c r="C2" s="25"/>
      <c r="D2" s="25"/>
      <c r="E2" s="25"/>
      <c r="F2" s="25"/>
      <c r="G2" s="25"/>
      <c r="H2" s="25"/>
      <c r="I2" s="25"/>
      <c r="J2" s="25"/>
      <c r="K2" s="25"/>
      <c r="L2" s="25"/>
      <c r="M2" s="25"/>
      <c r="N2" s="25"/>
      <c r="O2" s="25"/>
      <c r="P2" s="25"/>
    </row>
    <row r="3" spans="1:21" ht="14.25">
      <c r="A3" s="20"/>
      <c r="B3" s="25"/>
      <c r="C3" s="25"/>
      <c r="D3" s="25"/>
      <c r="E3" s="25"/>
      <c r="F3" s="25"/>
      <c r="G3" s="25"/>
      <c r="H3" s="25"/>
      <c r="I3" s="25"/>
      <c r="J3" s="25"/>
      <c r="K3" s="25"/>
      <c r="L3" s="25"/>
      <c r="M3" s="25"/>
      <c r="N3" s="25"/>
      <c r="O3" s="25"/>
      <c r="P3" s="25"/>
    </row>
    <row r="4" spans="1:21" ht="17.25" customHeight="1">
      <c r="A4" s="455" t="s">
        <v>77</v>
      </c>
      <c r="B4" s="455"/>
      <c r="C4" s="455"/>
      <c r="D4" s="455"/>
      <c r="E4" s="455"/>
      <c r="F4" s="455"/>
      <c r="G4" s="455"/>
      <c r="H4" s="455"/>
      <c r="I4" s="455"/>
      <c r="J4" s="455"/>
      <c r="K4" s="455"/>
      <c r="L4" s="455"/>
      <c r="M4" s="455"/>
      <c r="N4" s="455"/>
      <c r="O4" s="455"/>
      <c r="P4" s="455"/>
      <c r="Q4" s="455"/>
    </row>
    <row r="5" spans="1:21" ht="17.25" customHeight="1">
      <c r="A5" s="455"/>
      <c r="B5" s="455"/>
      <c r="C5" s="455"/>
      <c r="D5" s="455"/>
      <c r="E5" s="455"/>
      <c r="F5" s="455"/>
      <c r="G5" s="455"/>
      <c r="H5" s="455"/>
      <c r="I5" s="455"/>
      <c r="J5" s="455"/>
      <c r="K5" s="455"/>
      <c r="L5" s="455"/>
      <c r="M5" s="455"/>
      <c r="N5" s="455"/>
      <c r="O5" s="455"/>
      <c r="P5" s="455"/>
      <c r="Q5" s="455"/>
    </row>
    <row r="6" spans="1:21" ht="17.25" customHeight="1">
      <c r="A6" s="455"/>
      <c r="B6" s="455"/>
      <c r="C6" s="455"/>
      <c r="D6" s="455"/>
      <c r="E6" s="455"/>
      <c r="F6" s="455"/>
      <c r="G6" s="455"/>
      <c r="H6" s="455"/>
      <c r="I6" s="455"/>
      <c r="J6" s="455"/>
      <c r="K6" s="455"/>
      <c r="L6" s="455"/>
      <c r="M6" s="455"/>
      <c r="N6" s="455"/>
      <c r="O6" s="455"/>
      <c r="P6" s="455"/>
      <c r="Q6" s="455"/>
    </row>
    <row r="7" spans="1:21" ht="13.5" customHeight="1">
      <c r="A7" s="455"/>
      <c r="B7" s="455"/>
      <c r="C7" s="455"/>
      <c r="D7" s="455"/>
      <c r="E7" s="455"/>
      <c r="F7" s="455"/>
      <c r="G7" s="455"/>
      <c r="H7" s="455"/>
      <c r="I7" s="455"/>
      <c r="J7" s="455"/>
      <c r="K7" s="455"/>
      <c r="L7" s="455"/>
      <c r="M7" s="455"/>
      <c r="N7" s="455"/>
      <c r="O7" s="455"/>
      <c r="P7" s="455"/>
      <c r="Q7" s="455"/>
    </row>
    <row r="8" spans="1:21" ht="15" thickBot="1">
      <c r="A8" s="14"/>
      <c r="B8" s="103"/>
      <c r="C8" s="103"/>
      <c r="D8" s="103"/>
      <c r="E8" s="25"/>
      <c r="F8" s="25"/>
      <c r="G8" s="25"/>
      <c r="H8" s="25"/>
      <c r="I8" s="25"/>
      <c r="J8" s="25"/>
      <c r="K8" s="25"/>
      <c r="L8" s="25"/>
      <c r="M8" s="25"/>
      <c r="N8" s="25"/>
      <c r="O8" s="25"/>
      <c r="P8" s="25"/>
    </row>
    <row r="9" spans="1:21" ht="13.5" customHeight="1" thickBot="1">
      <c r="A9" s="459" t="s">
        <v>6</v>
      </c>
      <c r="B9" s="468" t="s">
        <v>10</v>
      </c>
      <c r="C9" s="469"/>
      <c r="D9" s="470"/>
      <c r="E9" s="468" t="s">
        <v>29</v>
      </c>
      <c r="F9" s="469"/>
      <c r="G9" s="470"/>
      <c r="H9" s="468" t="s">
        <v>28</v>
      </c>
      <c r="I9" s="469"/>
      <c r="J9" s="470"/>
      <c r="K9" s="468" t="s">
        <v>30</v>
      </c>
      <c r="L9" s="469"/>
      <c r="M9" s="470"/>
      <c r="N9" s="468" t="s">
        <v>5</v>
      </c>
      <c r="O9" s="469"/>
      <c r="P9" s="470"/>
    </row>
    <row r="10" spans="1:21" ht="28.5" customHeight="1" thickBot="1">
      <c r="A10" s="460"/>
      <c r="B10" s="81" t="s">
        <v>0</v>
      </c>
      <c r="C10" s="100" t="s">
        <v>48</v>
      </c>
      <c r="D10" s="82" t="s">
        <v>54</v>
      </c>
      <c r="E10" s="81" t="s">
        <v>0</v>
      </c>
      <c r="F10" s="100" t="s">
        <v>48</v>
      </c>
      <c r="G10" s="82" t="s">
        <v>54</v>
      </c>
      <c r="H10" s="81" t="s">
        <v>0</v>
      </c>
      <c r="I10" s="100" t="s">
        <v>48</v>
      </c>
      <c r="J10" s="82" t="s">
        <v>54</v>
      </c>
      <c r="K10" s="81" t="s">
        <v>0</v>
      </c>
      <c r="L10" s="100" t="s">
        <v>48</v>
      </c>
      <c r="M10" s="82" t="s">
        <v>54</v>
      </c>
      <c r="N10" s="81" t="s">
        <v>0</v>
      </c>
      <c r="O10" s="100" t="s">
        <v>48</v>
      </c>
      <c r="P10" s="82" t="s">
        <v>54</v>
      </c>
    </row>
    <row r="11" spans="1:21">
      <c r="A11" s="121">
        <v>2005</v>
      </c>
      <c r="B11" s="53">
        <v>0</v>
      </c>
      <c r="C11" s="79">
        <v>162078</v>
      </c>
      <c r="D11" s="21">
        <f t="shared" ref="D11:D26" si="0">IF(C11=0, "NA", B11/C11)</f>
        <v>0</v>
      </c>
      <c r="E11" s="53"/>
      <c r="F11" s="79"/>
      <c r="G11" s="21"/>
      <c r="H11" s="53"/>
      <c r="I11" s="79">
        <v>231</v>
      </c>
      <c r="J11" s="21">
        <f t="shared" ref="J11:J25" si="1">IF(I11=0, "NA", H11/I11)</f>
        <v>0</v>
      </c>
      <c r="K11" s="53"/>
      <c r="L11" s="79"/>
      <c r="M11" s="21"/>
      <c r="N11" s="53">
        <v>0</v>
      </c>
      <c r="O11" s="79">
        <f>SUM(L11,I11,F11,C11)</f>
        <v>162309</v>
      </c>
      <c r="P11" s="21">
        <f t="shared" ref="P11:P26" si="2">IF(O11=0, "NA", N11/O11)</f>
        <v>0</v>
      </c>
    </row>
    <row r="12" spans="1:21">
      <c r="A12" s="121">
        <v>2006</v>
      </c>
      <c r="B12" s="54">
        <v>0</v>
      </c>
      <c r="C12" s="78">
        <v>171804</v>
      </c>
      <c r="D12" s="15">
        <f t="shared" si="0"/>
        <v>0</v>
      </c>
      <c r="E12" s="54"/>
      <c r="F12" s="78"/>
      <c r="G12" s="15"/>
      <c r="H12" s="54"/>
      <c r="I12" s="78">
        <v>243</v>
      </c>
      <c r="J12" s="15">
        <f t="shared" si="1"/>
        <v>0</v>
      </c>
      <c r="K12" s="54"/>
      <c r="L12" s="78"/>
      <c r="M12" s="15"/>
      <c r="N12" s="54">
        <v>0</v>
      </c>
      <c r="O12" s="78">
        <f t="shared" ref="O12:O26" si="3">SUM(L12,I12,F12,C12)</f>
        <v>172047</v>
      </c>
      <c r="P12" s="15">
        <f t="shared" si="2"/>
        <v>0</v>
      </c>
    </row>
    <row r="13" spans="1:21">
      <c r="A13" s="121">
        <v>2007</v>
      </c>
      <c r="B13" s="54">
        <v>0</v>
      </c>
      <c r="C13" s="78">
        <v>196765</v>
      </c>
      <c r="D13" s="15">
        <f t="shared" si="0"/>
        <v>0</v>
      </c>
      <c r="E13" s="54"/>
      <c r="F13" s="78"/>
      <c r="G13" s="15"/>
      <c r="H13" s="54"/>
      <c r="I13" s="78">
        <v>84</v>
      </c>
      <c r="J13" s="15">
        <f t="shared" si="1"/>
        <v>0</v>
      </c>
      <c r="K13" s="54">
        <v>0</v>
      </c>
      <c r="L13" s="78">
        <v>1829</v>
      </c>
      <c r="M13" s="15">
        <f t="shared" ref="M13:M26" si="4">IF(L13=0, "NA", K13/L13)</f>
        <v>0</v>
      </c>
      <c r="N13" s="54">
        <v>0</v>
      </c>
      <c r="O13" s="78">
        <f t="shared" si="3"/>
        <v>198678</v>
      </c>
      <c r="P13" s="15">
        <f t="shared" si="2"/>
        <v>0</v>
      </c>
    </row>
    <row r="14" spans="1:21">
      <c r="A14" s="121">
        <v>2008</v>
      </c>
      <c r="B14" s="54">
        <v>0</v>
      </c>
      <c r="C14" s="78">
        <v>203733</v>
      </c>
      <c r="D14" s="15">
        <f t="shared" si="0"/>
        <v>0</v>
      </c>
      <c r="E14" s="54">
        <v>0</v>
      </c>
      <c r="F14" s="78">
        <v>8058</v>
      </c>
      <c r="G14" s="15">
        <f t="shared" ref="G14:G26" si="5">IF(F14=0, "NA", E14/F14)</f>
        <v>0</v>
      </c>
      <c r="H14" s="54">
        <v>0</v>
      </c>
      <c r="I14" s="78">
        <v>96</v>
      </c>
      <c r="J14" s="15">
        <f t="shared" si="1"/>
        <v>0</v>
      </c>
      <c r="K14" s="54">
        <v>0</v>
      </c>
      <c r="L14" s="78">
        <v>1997</v>
      </c>
      <c r="M14" s="15">
        <f t="shared" si="4"/>
        <v>0</v>
      </c>
      <c r="N14" s="54">
        <v>0</v>
      </c>
      <c r="O14" s="78">
        <f t="shared" si="3"/>
        <v>213884</v>
      </c>
      <c r="P14" s="15">
        <f t="shared" si="2"/>
        <v>0</v>
      </c>
    </row>
    <row r="15" spans="1:21">
      <c r="A15" s="121">
        <v>2009</v>
      </c>
      <c r="B15" s="54">
        <v>0</v>
      </c>
      <c r="C15" s="78">
        <v>166505</v>
      </c>
      <c r="D15" s="15">
        <f t="shared" si="0"/>
        <v>0</v>
      </c>
      <c r="E15" s="54">
        <v>0</v>
      </c>
      <c r="F15" s="78">
        <v>5441</v>
      </c>
      <c r="G15" s="15">
        <f t="shared" si="5"/>
        <v>0</v>
      </c>
      <c r="H15" s="54">
        <v>0</v>
      </c>
      <c r="I15" s="78">
        <v>182</v>
      </c>
      <c r="J15" s="15">
        <f t="shared" si="1"/>
        <v>0</v>
      </c>
      <c r="K15" s="54">
        <v>0</v>
      </c>
      <c r="L15" s="78">
        <v>764</v>
      </c>
      <c r="M15" s="15">
        <f t="shared" si="4"/>
        <v>0</v>
      </c>
      <c r="N15" s="54">
        <v>0</v>
      </c>
      <c r="O15" s="78">
        <f t="shared" si="3"/>
        <v>172892</v>
      </c>
      <c r="P15" s="15">
        <f t="shared" si="2"/>
        <v>0</v>
      </c>
    </row>
    <row r="16" spans="1:21">
      <c r="A16" s="121">
        <v>2010</v>
      </c>
      <c r="B16" s="54">
        <v>0</v>
      </c>
      <c r="C16" s="78">
        <v>216208</v>
      </c>
      <c r="D16" s="15">
        <f t="shared" si="0"/>
        <v>0</v>
      </c>
      <c r="E16" s="54">
        <v>0</v>
      </c>
      <c r="F16" s="78">
        <v>5372</v>
      </c>
      <c r="G16" s="15">
        <f t="shared" si="5"/>
        <v>0</v>
      </c>
      <c r="H16" s="54">
        <v>0</v>
      </c>
      <c r="I16" s="78">
        <v>339</v>
      </c>
      <c r="J16" s="15">
        <f t="shared" si="1"/>
        <v>0</v>
      </c>
      <c r="K16" s="54">
        <v>0</v>
      </c>
      <c r="L16" s="78">
        <v>761</v>
      </c>
      <c r="M16" s="15">
        <f t="shared" si="4"/>
        <v>0</v>
      </c>
      <c r="N16" s="54">
        <v>0</v>
      </c>
      <c r="O16" s="78">
        <f t="shared" si="3"/>
        <v>222680</v>
      </c>
      <c r="P16" s="15">
        <f t="shared" si="2"/>
        <v>0</v>
      </c>
    </row>
    <row r="17" spans="1:18">
      <c r="A17" s="121">
        <v>2011</v>
      </c>
      <c r="B17" s="54">
        <v>0</v>
      </c>
      <c r="C17" s="78">
        <v>238570</v>
      </c>
      <c r="D17" s="15">
        <f t="shared" si="0"/>
        <v>0</v>
      </c>
      <c r="E17" s="54">
        <v>0</v>
      </c>
      <c r="F17" s="78">
        <v>9083</v>
      </c>
      <c r="G17" s="15">
        <f t="shared" si="5"/>
        <v>0</v>
      </c>
      <c r="H17" s="54">
        <v>0</v>
      </c>
      <c r="I17" s="78">
        <v>895</v>
      </c>
      <c r="J17" s="15">
        <f t="shared" si="1"/>
        <v>0</v>
      </c>
      <c r="K17" s="54">
        <v>0</v>
      </c>
      <c r="L17" s="78">
        <v>2377</v>
      </c>
      <c r="M17" s="15">
        <f t="shared" si="4"/>
        <v>0</v>
      </c>
      <c r="N17" s="54">
        <v>0</v>
      </c>
      <c r="O17" s="78">
        <f t="shared" si="3"/>
        <v>250925</v>
      </c>
      <c r="P17" s="15">
        <f t="shared" si="2"/>
        <v>0</v>
      </c>
    </row>
    <row r="18" spans="1:18">
      <c r="A18" s="121">
        <v>2012</v>
      </c>
      <c r="B18" s="54">
        <v>0</v>
      </c>
      <c r="C18" s="78">
        <v>262429</v>
      </c>
      <c r="D18" s="15">
        <f t="shared" si="0"/>
        <v>0</v>
      </c>
      <c r="E18" s="54">
        <v>0</v>
      </c>
      <c r="F18" s="78">
        <v>9430</v>
      </c>
      <c r="G18" s="15">
        <f t="shared" si="5"/>
        <v>0</v>
      </c>
      <c r="H18" s="54">
        <v>0</v>
      </c>
      <c r="I18" s="78">
        <v>1215</v>
      </c>
      <c r="J18" s="15">
        <f t="shared" si="1"/>
        <v>0</v>
      </c>
      <c r="K18" s="54">
        <v>0</v>
      </c>
      <c r="L18" s="78">
        <v>2190</v>
      </c>
      <c r="M18" s="15">
        <f t="shared" si="4"/>
        <v>0</v>
      </c>
      <c r="N18" s="54">
        <v>0</v>
      </c>
      <c r="O18" s="78">
        <f t="shared" si="3"/>
        <v>275264</v>
      </c>
      <c r="P18" s="15">
        <f t="shared" si="2"/>
        <v>0</v>
      </c>
    </row>
    <row r="19" spans="1:18">
      <c r="A19" s="121">
        <v>2013</v>
      </c>
      <c r="B19" s="54">
        <v>0</v>
      </c>
      <c r="C19" s="78">
        <v>292201</v>
      </c>
      <c r="D19" s="15">
        <f t="shared" si="0"/>
        <v>0</v>
      </c>
      <c r="E19" s="54">
        <v>0</v>
      </c>
      <c r="F19" s="78">
        <v>8771</v>
      </c>
      <c r="G19" s="15">
        <f t="shared" si="5"/>
        <v>0</v>
      </c>
      <c r="H19" s="54">
        <v>0</v>
      </c>
      <c r="I19" s="78">
        <v>1332</v>
      </c>
      <c r="J19" s="15">
        <f t="shared" si="1"/>
        <v>0</v>
      </c>
      <c r="K19" s="54">
        <v>0</v>
      </c>
      <c r="L19" s="78">
        <v>1849</v>
      </c>
      <c r="M19" s="15">
        <f t="shared" si="4"/>
        <v>0</v>
      </c>
      <c r="N19" s="54">
        <v>0</v>
      </c>
      <c r="O19" s="78">
        <f t="shared" si="3"/>
        <v>304153</v>
      </c>
      <c r="P19" s="15">
        <f t="shared" si="2"/>
        <v>0</v>
      </c>
    </row>
    <row r="20" spans="1:18">
      <c r="A20" s="121">
        <v>2014</v>
      </c>
      <c r="B20" s="54">
        <v>0</v>
      </c>
      <c r="C20" s="78">
        <v>309805</v>
      </c>
      <c r="D20" s="15">
        <f t="shared" si="0"/>
        <v>0</v>
      </c>
      <c r="E20" s="54">
        <v>0</v>
      </c>
      <c r="F20" s="78">
        <v>10291</v>
      </c>
      <c r="G20" s="15">
        <f t="shared" si="5"/>
        <v>0</v>
      </c>
      <c r="H20" s="54">
        <v>0</v>
      </c>
      <c r="I20" s="78">
        <v>3132</v>
      </c>
      <c r="J20" s="15">
        <f t="shared" si="1"/>
        <v>0</v>
      </c>
      <c r="K20" s="54">
        <v>0</v>
      </c>
      <c r="L20" s="78">
        <v>1908</v>
      </c>
      <c r="M20" s="15">
        <f t="shared" si="4"/>
        <v>0</v>
      </c>
      <c r="N20" s="54">
        <v>0</v>
      </c>
      <c r="O20" s="78">
        <f t="shared" si="3"/>
        <v>325136</v>
      </c>
      <c r="P20" s="15">
        <f t="shared" si="2"/>
        <v>0</v>
      </c>
    </row>
    <row r="21" spans="1:18">
      <c r="A21" s="121">
        <v>2015</v>
      </c>
      <c r="B21" s="54">
        <v>0</v>
      </c>
      <c r="C21" s="78">
        <v>349779</v>
      </c>
      <c r="D21" s="15">
        <f t="shared" si="0"/>
        <v>0</v>
      </c>
      <c r="E21" s="54">
        <v>0</v>
      </c>
      <c r="F21" s="78">
        <v>15605</v>
      </c>
      <c r="G21" s="15">
        <f t="shared" si="5"/>
        <v>0</v>
      </c>
      <c r="H21" s="54">
        <v>0</v>
      </c>
      <c r="I21" s="78">
        <v>2702</v>
      </c>
      <c r="J21" s="15">
        <f t="shared" si="1"/>
        <v>0</v>
      </c>
      <c r="K21" s="54">
        <v>0</v>
      </c>
      <c r="L21" s="78">
        <v>3835</v>
      </c>
      <c r="M21" s="15">
        <f t="shared" si="4"/>
        <v>0</v>
      </c>
      <c r="N21" s="54">
        <v>0</v>
      </c>
      <c r="O21" s="78">
        <f t="shared" si="3"/>
        <v>371921</v>
      </c>
      <c r="P21" s="15">
        <f t="shared" si="2"/>
        <v>0</v>
      </c>
    </row>
    <row r="22" spans="1:18">
      <c r="A22" s="121">
        <v>2016</v>
      </c>
      <c r="B22" s="54">
        <v>0</v>
      </c>
      <c r="C22" s="78">
        <v>353521</v>
      </c>
      <c r="D22" s="15">
        <f t="shared" si="0"/>
        <v>0</v>
      </c>
      <c r="E22" s="54">
        <v>0</v>
      </c>
      <c r="F22" s="78">
        <v>13511</v>
      </c>
      <c r="G22" s="15">
        <f t="shared" si="5"/>
        <v>0</v>
      </c>
      <c r="H22" s="54">
        <v>0</v>
      </c>
      <c r="I22" s="78">
        <v>1149</v>
      </c>
      <c r="J22" s="15">
        <f t="shared" si="1"/>
        <v>0</v>
      </c>
      <c r="K22" s="54">
        <v>0</v>
      </c>
      <c r="L22" s="78">
        <v>3548</v>
      </c>
      <c r="M22" s="15">
        <f t="shared" si="4"/>
        <v>0</v>
      </c>
      <c r="N22" s="54">
        <v>0</v>
      </c>
      <c r="O22" s="78">
        <f t="shared" si="3"/>
        <v>371729</v>
      </c>
      <c r="P22" s="15">
        <f t="shared" si="2"/>
        <v>0</v>
      </c>
    </row>
    <row r="23" spans="1:18">
      <c r="A23" s="121">
        <v>2017</v>
      </c>
      <c r="B23" s="54">
        <v>0</v>
      </c>
      <c r="C23" s="78">
        <v>351672</v>
      </c>
      <c r="D23" s="15">
        <f t="shared" si="0"/>
        <v>0</v>
      </c>
      <c r="E23" s="54">
        <v>0</v>
      </c>
      <c r="F23" s="78">
        <v>13103</v>
      </c>
      <c r="G23" s="15">
        <f t="shared" si="5"/>
        <v>0</v>
      </c>
      <c r="H23" s="54">
        <v>0</v>
      </c>
      <c r="I23" s="78">
        <v>820</v>
      </c>
      <c r="J23" s="15">
        <f t="shared" si="1"/>
        <v>0</v>
      </c>
      <c r="K23" s="54">
        <v>0</v>
      </c>
      <c r="L23" s="78">
        <v>2729</v>
      </c>
      <c r="M23" s="15">
        <f t="shared" si="4"/>
        <v>0</v>
      </c>
      <c r="N23" s="54">
        <v>0</v>
      </c>
      <c r="O23" s="78">
        <f t="shared" si="3"/>
        <v>368324</v>
      </c>
      <c r="P23" s="15">
        <f t="shared" si="2"/>
        <v>0</v>
      </c>
    </row>
    <row r="24" spans="1:18">
      <c r="A24" s="121">
        <v>2018</v>
      </c>
      <c r="B24" s="54">
        <v>0</v>
      </c>
      <c r="C24" s="78">
        <v>318241</v>
      </c>
      <c r="D24" s="15">
        <f t="shared" si="0"/>
        <v>0</v>
      </c>
      <c r="E24" s="54">
        <v>0</v>
      </c>
      <c r="F24" s="78">
        <v>10579</v>
      </c>
      <c r="G24" s="15">
        <f t="shared" si="5"/>
        <v>0</v>
      </c>
      <c r="H24" s="54">
        <v>0</v>
      </c>
      <c r="I24" s="78">
        <v>624</v>
      </c>
      <c r="J24" s="15">
        <f t="shared" si="1"/>
        <v>0</v>
      </c>
      <c r="K24" s="54">
        <v>0</v>
      </c>
      <c r="L24" s="78">
        <v>2141</v>
      </c>
      <c r="M24" s="15">
        <f t="shared" si="4"/>
        <v>0</v>
      </c>
      <c r="N24" s="54">
        <v>0</v>
      </c>
      <c r="O24" s="78">
        <f t="shared" si="3"/>
        <v>331585</v>
      </c>
      <c r="P24" s="15">
        <f t="shared" si="2"/>
        <v>0</v>
      </c>
    </row>
    <row r="25" spans="1:18">
      <c r="A25" s="121">
        <v>2019</v>
      </c>
      <c r="B25" s="54">
        <v>0</v>
      </c>
      <c r="C25" s="78">
        <v>54686</v>
      </c>
      <c r="D25" s="15">
        <f t="shared" si="0"/>
        <v>0</v>
      </c>
      <c r="E25" s="54">
        <v>0</v>
      </c>
      <c r="F25" s="78">
        <v>1743</v>
      </c>
      <c r="G25" s="15">
        <f t="shared" si="5"/>
        <v>0</v>
      </c>
      <c r="H25" s="54">
        <v>0</v>
      </c>
      <c r="I25" s="78">
        <v>28</v>
      </c>
      <c r="J25" s="15">
        <f t="shared" si="1"/>
        <v>0</v>
      </c>
      <c r="K25" s="54">
        <v>0</v>
      </c>
      <c r="L25" s="78">
        <v>396</v>
      </c>
      <c r="M25" s="15">
        <f t="shared" si="4"/>
        <v>0</v>
      </c>
      <c r="N25" s="54">
        <v>0</v>
      </c>
      <c r="O25" s="78">
        <f t="shared" si="3"/>
        <v>56853</v>
      </c>
      <c r="P25" s="15">
        <f t="shared" si="2"/>
        <v>0</v>
      </c>
    </row>
    <row r="26" spans="1:18" ht="13.5" thickBot="1">
      <c r="A26" s="121">
        <v>2020</v>
      </c>
      <c r="B26" s="69">
        <v>0</v>
      </c>
      <c r="C26" s="80">
        <v>450</v>
      </c>
      <c r="D26" s="22">
        <f t="shared" si="0"/>
        <v>0</v>
      </c>
      <c r="E26" s="69">
        <v>0</v>
      </c>
      <c r="F26" s="80">
        <v>13</v>
      </c>
      <c r="G26" s="22">
        <f t="shared" si="5"/>
        <v>0</v>
      </c>
      <c r="H26" s="69"/>
      <c r="I26" s="80"/>
      <c r="J26" s="22"/>
      <c r="K26" s="69">
        <v>0</v>
      </c>
      <c r="L26" s="80">
        <v>6</v>
      </c>
      <c r="M26" s="22">
        <f t="shared" si="4"/>
        <v>0</v>
      </c>
      <c r="N26" s="69">
        <v>0</v>
      </c>
      <c r="O26" s="80">
        <f t="shared" si="3"/>
        <v>469</v>
      </c>
      <c r="P26" s="22">
        <f t="shared" si="2"/>
        <v>0</v>
      </c>
    </row>
    <row r="27" spans="1:18" ht="13.5" thickBot="1">
      <c r="A27" s="16" t="s">
        <v>5</v>
      </c>
      <c r="B27" s="213">
        <f>SUM(B11:B26)</f>
        <v>0</v>
      </c>
      <c r="C27" s="214">
        <f>SUM(C11:C26)</f>
        <v>3648447</v>
      </c>
      <c r="D27" s="224">
        <f>B27/C27</f>
        <v>0</v>
      </c>
      <c r="E27" s="213">
        <f>SUM(E11:E26)</f>
        <v>0</v>
      </c>
      <c r="F27" s="214">
        <f>SUM(F11:F26)</f>
        <v>111000</v>
      </c>
      <c r="G27" s="224">
        <f>E27/F27</f>
        <v>0</v>
      </c>
      <c r="H27" s="213">
        <f>SUM(H11:H26)</f>
        <v>0</v>
      </c>
      <c r="I27" s="214">
        <f>SUM(I11:I26)</f>
        <v>13072</v>
      </c>
      <c r="J27" s="224">
        <f>H27/I27</f>
        <v>0</v>
      </c>
      <c r="K27" s="213">
        <f>SUM(K11:K26)</f>
        <v>0</v>
      </c>
      <c r="L27" s="214">
        <f>SUM(L11:L26)</f>
        <v>26330</v>
      </c>
      <c r="M27" s="224">
        <f>K27/L27</f>
        <v>0</v>
      </c>
      <c r="N27" s="213">
        <f>SUM(N11:N26)</f>
        <v>0</v>
      </c>
      <c r="O27" s="214">
        <f>SUM(O11:O26)</f>
        <v>3798849</v>
      </c>
      <c r="P27" s="224">
        <f>N27/O27</f>
        <v>0</v>
      </c>
      <c r="R27" s="92"/>
    </row>
    <row r="28" spans="1:18">
      <c r="A28" s="181"/>
      <c r="B28" s="137"/>
      <c r="C28" s="137"/>
      <c r="D28" s="225"/>
      <c r="E28" s="137"/>
      <c r="F28" s="137"/>
      <c r="G28" s="225"/>
      <c r="H28" s="137"/>
      <c r="I28" s="137"/>
      <c r="J28" s="225"/>
      <c r="K28" s="137"/>
      <c r="L28" s="137"/>
      <c r="M28" s="225"/>
      <c r="N28" s="137"/>
      <c r="O28" s="137"/>
      <c r="P28" s="225"/>
      <c r="R28" s="92"/>
    </row>
    <row r="29" spans="1:18">
      <c r="B29" s="18"/>
      <c r="C29" s="18"/>
      <c r="D29" s="18"/>
      <c r="E29" s="18"/>
    </row>
    <row r="30" spans="1:18">
      <c r="B30" s="18"/>
      <c r="C30" s="18"/>
      <c r="D30" s="18"/>
      <c r="E30" s="18"/>
    </row>
    <row r="31" spans="1:18">
      <c r="B31" s="18"/>
      <c r="C31" s="18"/>
      <c r="D31" s="18"/>
      <c r="E31" s="18"/>
    </row>
    <row r="32" spans="1:18">
      <c r="B32" s="18"/>
      <c r="C32" s="18"/>
      <c r="D32" s="18"/>
      <c r="E32" s="18"/>
    </row>
    <row r="33" spans="2:16">
      <c r="B33" s="18"/>
      <c r="C33" s="18"/>
      <c r="D33" s="18"/>
      <c r="E33" s="18"/>
    </row>
    <row r="34" spans="2:16">
      <c r="B34" s="18"/>
      <c r="C34" s="18"/>
      <c r="D34" s="18"/>
      <c r="E34" s="18"/>
    </row>
    <row r="35" spans="2:16">
      <c r="B35" s="18"/>
      <c r="C35" s="18"/>
      <c r="D35" s="18"/>
      <c r="E35" s="18"/>
    </row>
    <row r="36" spans="2:16">
      <c r="B36" s="18"/>
      <c r="C36" s="18"/>
      <c r="D36" s="18"/>
      <c r="E36" s="18"/>
    </row>
    <row r="37" spans="2:16">
      <c r="B37" s="18"/>
      <c r="C37" s="18"/>
      <c r="D37" s="18"/>
      <c r="E37" s="18"/>
    </row>
    <row r="38" spans="2:16">
      <c r="B38" s="18"/>
      <c r="C38" s="18"/>
      <c r="D38" s="18"/>
      <c r="E38" s="18"/>
    </row>
    <row r="39" spans="2:16">
      <c r="B39" s="18"/>
      <c r="C39" s="18"/>
      <c r="D39" s="18"/>
      <c r="E39" s="18"/>
    </row>
    <row r="40" spans="2:16">
      <c r="B40" s="18"/>
      <c r="C40" s="18"/>
      <c r="D40" s="18"/>
      <c r="E40" s="18"/>
    </row>
    <row r="41" spans="2:16">
      <c r="B41" s="18"/>
      <c r="C41" s="18"/>
      <c r="D41" s="18"/>
      <c r="E41" s="18"/>
      <c r="F41" s="18"/>
      <c r="G41" s="18"/>
      <c r="H41" s="18"/>
      <c r="I41" s="18"/>
      <c r="J41" s="18"/>
      <c r="K41" s="18"/>
      <c r="L41" s="18"/>
      <c r="M41" s="18"/>
      <c r="N41" s="18"/>
      <c r="O41" s="18"/>
      <c r="P41" s="18"/>
    </row>
    <row r="42" spans="2:16">
      <c r="B42" s="18"/>
      <c r="C42" s="18"/>
      <c r="D42" s="18"/>
      <c r="E42" s="18"/>
      <c r="F42" s="18"/>
      <c r="G42" s="18"/>
      <c r="H42" s="18"/>
      <c r="I42" s="18"/>
      <c r="J42" s="18"/>
      <c r="K42" s="18"/>
      <c r="L42" s="18"/>
      <c r="M42" s="18"/>
      <c r="N42" s="18"/>
      <c r="O42" s="18"/>
      <c r="P42" s="18"/>
    </row>
    <row r="43" spans="2:16">
      <c r="B43" s="18"/>
      <c r="C43" s="18"/>
      <c r="D43" s="18"/>
      <c r="E43" s="18"/>
      <c r="F43" s="18"/>
      <c r="G43" s="18"/>
      <c r="H43" s="18"/>
      <c r="I43" s="18"/>
      <c r="J43" s="18"/>
      <c r="K43" s="18"/>
      <c r="L43" s="18"/>
      <c r="M43" s="18"/>
      <c r="N43" s="18"/>
      <c r="O43" s="18"/>
      <c r="P43" s="18"/>
    </row>
    <row r="44" spans="2:16">
      <c r="B44" s="18"/>
      <c r="C44" s="18"/>
      <c r="D44" s="18"/>
      <c r="E44" s="18"/>
      <c r="F44" s="18"/>
      <c r="G44" s="18"/>
      <c r="H44" s="18"/>
      <c r="I44" s="18"/>
      <c r="J44" s="18"/>
      <c r="K44" s="18"/>
      <c r="L44" s="18"/>
      <c r="M44" s="18"/>
      <c r="N44" s="18"/>
      <c r="O44" s="18"/>
      <c r="P44" s="18"/>
    </row>
    <row r="45" spans="2:16">
      <c r="B45" s="18"/>
      <c r="C45" s="18"/>
      <c r="D45" s="18"/>
      <c r="E45" s="18"/>
      <c r="F45" s="18"/>
      <c r="G45" s="18"/>
      <c r="H45" s="18"/>
      <c r="I45" s="18"/>
      <c r="J45" s="18"/>
      <c r="K45" s="18"/>
      <c r="L45" s="18"/>
      <c r="M45" s="18"/>
      <c r="N45" s="18"/>
      <c r="O45" s="18"/>
      <c r="P45" s="18"/>
    </row>
    <row r="46" spans="2:16">
      <c r="B46" s="18"/>
      <c r="C46" s="18"/>
      <c r="D46" s="18"/>
      <c r="E46" s="18"/>
      <c r="F46" s="18"/>
      <c r="G46" s="18"/>
      <c r="H46" s="18"/>
      <c r="I46" s="18"/>
      <c r="J46" s="18"/>
      <c r="K46" s="18"/>
      <c r="L46" s="18"/>
      <c r="M46" s="18"/>
      <c r="N46" s="18"/>
      <c r="O46" s="18"/>
      <c r="P46" s="18"/>
    </row>
    <row r="47" spans="2:16">
      <c r="B47" s="18"/>
      <c r="C47" s="18"/>
      <c r="D47" s="18"/>
      <c r="E47" s="18"/>
      <c r="F47" s="18"/>
      <c r="G47" s="18"/>
      <c r="H47" s="18"/>
      <c r="I47" s="18"/>
      <c r="J47" s="18"/>
      <c r="K47" s="18"/>
      <c r="L47" s="18"/>
      <c r="M47" s="18"/>
      <c r="N47" s="18"/>
      <c r="O47" s="18"/>
      <c r="P47" s="18"/>
    </row>
    <row r="48" spans="2:16">
      <c r="B48" s="18"/>
      <c r="C48" s="18"/>
      <c r="D48" s="18"/>
      <c r="E48" s="18"/>
      <c r="F48" s="18"/>
      <c r="G48" s="18"/>
      <c r="H48" s="18"/>
      <c r="I48" s="18"/>
      <c r="J48" s="18"/>
      <c r="K48" s="18"/>
      <c r="L48" s="18"/>
      <c r="M48" s="18"/>
      <c r="N48" s="18"/>
      <c r="O48" s="18"/>
      <c r="P48" s="18"/>
    </row>
    <row r="49" spans="2:16">
      <c r="B49" s="18"/>
      <c r="C49" s="18"/>
      <c r="D49" s="18"/>
      <c r="E49" s="18"/>
      <c r="F49" s="18"/>
      <c r="G49" s="18"/>
      <c r="H49" s="18"/>
      <c r="I49" s="18"/>
      <c r="J49" s="18"/>
      <c r="K49" s="18"/>
      <c r="L49" s="18"/>
      <c r="M49" s="18"/>
      <c r="N49" s="18"/>
      <c r="O49" s="18"/>
      <c r="P49" s="18"/>
    </row>
    <row r="50" spans="2:16">
      <c r="B50" s="18"/>
      <c r="C50" s="18"/>
      <c r="D50" s="18"/>
      <c r="E50" s="18"/>
      <c r="F50" s="18"/>
      <c r="G50" s="18"/>
      <c r="H50" s="18"/>
      <c r="I50" s="18"/>
      <c r="J50" s="18"/>
      <c r="K50" s="18"/>
      <c r="L50" s="18"/>
      <c r="M50" s="18"/>
      <c r="N50" s="18"/>
      <c r="O50" s="18"/>
      <c r="P50" s="18"/>
    </row>
    <row r="51" spans="2:16">
      <c r="B51" s="18"/>
      <c r="C51" s="18"/>
      <c r="D51" s="18"/>
      <c r="E51" s="18"/>
      <c r="F51" s="18"/>
      <c r="G51" s="18"/>
      <c r="H51" s="18"/>
      <c r="I51" s="18"/>
      <c r="J51" s="18"/>
      <c r="K51" s="18"/>
      <c r="L51" s="18"/>
      <c r="M51" s="18"/>
      <c r="N51" s="18"/>
      <c r="O51" s="18"/>
      <c r="P51" s="18"/>
    </row>
    <row r="52" spans="2:16">
      <c r="B52" s="18"/>
      <c r="C52" s="18"/>
      <c r="D52" s="18"/>
      <c r="E52" s="18"/>
      <c r="F52" s="18"/>
      <c r="G52" s="18"/>
      <c r="H52" s="18"/>
      <c r="I52" s="18"/>
      <c r="J52" s="18"/>
      <c r="K52" s="18"/>
      <c r="L52" s="18"/>
      <c r="M52" s="18"/>
      <c r="N52" s="18"/>
      <c r="O52" s="18"/>
      <c r="P52" s="18"/>
    </row>
    <row r="53" spans="2:16">
      <c r="B53" s="18"/>
      <c r="C53" s="18"/>
      <c r="D53" s="18"/>
      <c r="E53" s="18"/>
      <c r="F53" s="18"/>
      <c r="G53" s="18"/>
      <c r="H53" s="18"/>
      <c r="I53" s="18"/>
      <c r="J53" s="18"/>
      <c r="K53" s="18"/>
      <c r="L53" s="18"/>
      <c r="M53" s="18"/>
      <c r="N53" s="18"/>
      <c r="O53" s="18"/>
      <c r="P53" s="18"/>
    </row>
    <row r="54" spans="2:16">
      <c r="B54" s="18"/>
      <c r="C54" s="18"/>
      <c r="D54" s="18"/>
      <c r="E54" s="18"/>
      <c r="F54" s="18"/>
      <c r="G54" s="18"/>
      <c r="H54" s="18"/>
      <c r="I54" s="18"/>
      <c r="J54" s="18"/>
      <c r="K54" s="18"/>
      <c r="L54" s="18"/>
      <c r="M54" s="18"/>
      <c r="N54" s="18"/>
      <c r="O54" s="18"/>
      <c r="P54" s="18"/>
    </row>
    <row r="55" spans="2:16">
      <c r="B55" s="18"/>
      <c r="C55" s="18"/>
      <c r="D55" s="18"/>
      <c r="E55" s="18"/>
      <c r="F55" s="18"/>
      <c r="G55" s="18"/>
      <c r="H55" s="18"/>
      <c r="I55" s="18"/>
      <c r="J55" s="18"/>
      <c r="K55" s="18"/>
      <c r="L55" s="18"/>
      <c r="M55" s="18"/>
      <c r="N55" s="18"/>
      <c r="O55" s="18"/>
      <c r="P55" s="18"/>
    </row>
    <row r="56" spans="2:16">
      <c r="B56" s="18"/>
      <c r="C56" s="18"/>
      <c r="D56" s="18"/>
      <c r="E56" s="18"/>
      <c r="F56" s="18"/>
      <c r="G56" s="18"/>
      <c r="H56" s="18"/>
      <c r="I56" s="18"/>
      <c r="J56" s="18"/>
      <c r="K56" s="18"/>
      <c r="L56" s="18"/>
      <c r="M56" s="18"/>
      <c r="N56" s="18"/>
      <c r="O56" s="18"/>
      <c r="P56" s="18"/>
    </row>
    <row r="57" spans="2:16">
      <c r="B57" s="18"/>
      <c r="C57" s="18"/>
      <c r="D57" s="18"/>
      <c r="E57" s="18"/>
      <c r="F57" s="18"/>
      <c r="G57" s="18"/>
      <c r="H57" s="18"/>
      <c r="I57" s="18"/>
      <c r="J57" s="18"/>
      <c r="K57" s="18"/>
      <c r="L57" s="18"/>
      <c r="M57" s="18"/>
      <c r="N57" s="18"/>
      <c r="O57" s="18"/>
      <c r="P57" s="18"/>
    </row>
    <row r="58" spans="2:16">
      <c r="B58" s="18"/>
      <c r="C58" s="18"/>
      <c r="D58" s="18"/>
      <c r="E58" s="18"/>
      <c r="F58" s="18"/>
      <c r="G58" s="18"/>
      <c r="H58" s="18"/>
      <c r="I58" s="18"/>
      <c r="J58" s="18"/>
      <c r="K58" s="18"/>
      <c r="L58" s="18"/>
      <c r="M58" s="18"/>
      <c r="N58" s="18"/>
      <c r="O58" s="18"/>
      <c r="P58" s="18"/>
    </row>
    <row r="59" spans="2:16">
      <c r="B59" s="18"/>
      <c r="C59" s="18"/>
      <c r="D59" s="18"/>
      <c r="E59" s="18"/>
      <c r="F59" s="18"/>
      <c r="G59" s="18"/>
      <c r="H59" s="18"/>
      <c r="I59" s="18"/>
      <c r="J59" s="18"/>
      <c r="K59" s="18"/>
      <c r="L59" s="18"/>
      <c r="M59" s="18"/>
      <c r="N59" s="18"/>
      <c r="O59" s="18"/>
      <c r="P59" s="18"/>
    </row>
    <row r="60" spans="2:16">
      <c r="B60" s="18"/>
      <c r="C60" s="18"/>
      <c r="D60" s="18"/>
      <c r="E60" s="18"/>
      <c r="F60" s="18"/>
      <c r="G60" s="18"/>
      <c r="H60" s="18"/>
      <c r="I60" s="18"/>
      <c r="J60" s="18"/>
      <c r="K60" s="18"/>
      <c r="L60" s="18"/>
      <c r="M60" s="18"/>
      <c r="N60" s="18"/>
      <c r="O60" s="18"/>
      <c r="P60" s="18"/>
    </row>
    <row r="61" spans="2:16">
      <c r="B61" s="18"/>
      <c r="C61" s="18"/>
      <c r="D61" s="18"/>
      <c r="E61" s="18"/>
      <c r="F61" s="18"/>
      <c r="G61" s="18"/>
      <c r="H61" s="18"/>
      <c r="I61" s="18"/>
      <c r="J61" s="18"/>
      <c r="K61" s="18"/>
      <c r="L61" s="18"/>
      <c r="M61" s="18"/>
      <c r="N61" s="18"/>
      <c r="O61" s="18"/>
      <c r="P61" s="18"/>
    </row>
    <row r="62" spans="2:16">
      <c r="B62" s="18"/>
      <c r="C62" s="18"/>
      <c r="D62" s="18"/>
      <c r="E62" s="18"/>
      <c r="F62" s="18"/>
      <c r="G62" s="18"/>
      <c r="H62" s="18"/>
      <c r="I62" s="18"/>
      <c r="J62" s="18"/>
      <c r="K62" s="18"/>
      <c r="L62" s="18"/>
      <c r="M62" s="18"/>
      <c r="N62" s="18"/>
      <c r="O62" s="18"/>
      <c r="P62" s="18"/>
    </row>
    <row r="63" spans="2:16">
      <c r="B63" s="18"/>
      <c r="C63" s="18"/>
      <c r="D63" s="18"/>
      <c r="E63" s="18"/>
      <c r="F63" s="18"/>
      <c r="G63" s="18"/>
      <c r="H63" s="18"/>
      <c r="I63" s="18"/>
      <c r="J63" s="18"/>
      <c r="K63" s="18"/>
      <c r="L63" s="18"/>
      <c r="M63" s="18"/>
      <c r="N63" s="18"/>
      <c r="O63" s="18"/>
      <c r="P63" s="18"/>
    </row>
    <row r="64" spans="2:16">
      <c r="B64" s="18"/>
      <c r="C64" s="18"/>
      <c r="D64" s="18"/>
      <c r="E64" s="18"/>
      <c r="F64" s="18"/>
      <c r="G64" s="18"/>
      <c r="H64" s="18"/>
      <c r="I64" s="18"/>
      <c r="J64" s="18"/>
      <c r="K64" s="18"/>
      <c r="L64" s="18"/>
      <c r="M64" s="18"/>
      <c r="N64" s="18"/>
      <c r="O64" s="18"/>
      <c r="P64" s="18"/>
    </row>
    <row r="65" spans="2:16">
      <c r="B65" s="18"/>
      <c r="C65" s="18"/>
      <c r="D65" s="18"/>
      <c r="E65" s="18"/>
      <c r="F65" s="18"/>
      <c r="G65" s="18"/>
      <c r="H65" s="18"/>
      <c r="I65" s="18"/>
      <c r="J65" s="18"/>
      <c r="K65" s="18"/>
      <c r="L65" s="18"/>
      <c r="M65" s="18"/>
      <c r="N65" s="18"/>
      <c r="O65" s="18"/>
      <c r="P65" s="18"/>
    </row>
    <row r="66" spans="2:16">
      <c r="B66" s="18"/>
      <c r="C66" s="18"/>
      <c r="D66" s="18"/>
      <c r="E66" s="18"/>
      <c r="F66" s="18"/>
      <c r="G66" s="18"/>
      <c r="H66" s="18"/>
      <c r="I66" s="18"/>
      <c r="J66" s="18"/>
      <c r="K66" s="18"/>
      <c r="L66" s="18"/>
      <c r="M66" s="18"/>
      <c r="N66" s="18"/>
      <c r="O66" s="18"/>
      <c r="P66" s="18"/>
    </row>
    <row r="67" spans="2:16">
      <c r="B67" s="18"/>
      <c r="C67" s="18"/>
      <c r="D67" s="18"/>
      <c r="E67" s="18"/>
      <c r="F67" s="18"/>
      <c r="G67" s="18"/>
      <c r="H67" s="18"/>
      <c r="I67" s="18"/>
      <c r="J67" s="18"/>
      <c r="K67" s="18"/>
      <c r="L67" s="18"/>
      <c r="M67" s="18"/>
      <c r="N67" s="18"/>
      <c r="O67" s="18"/>
      <c r="P67" s="18"/>
    </row>
    <row r="68" spans="2:16">
      <c r="B68" s="18"/>
      <c r="C68" s="18"/>
      <c r="D68" s="18"/>
      <c r="E68" s="18"/>
      <c r="F68" s="18"/>
      <c r="G68" s="18"/>
      <c r="H68" s="18"/>
      <c r="I68" s="18"/>
      <c r="J68" s="18"/>
      <c r="K68" s="18"/>
      <c r="L68" s="18"/>
      <c r="M68" s="18"/>
      <c r="N68" s="18"/>
      <c r="O68" s="18"/>
      <c r="P68" s="18"/>
    </row>
    <row r="69" spans="2:16">
      <c r="B69" s="18"/>
      <c r="C69" s="18"/>
      <c r="D69" s="18"/>
      <c r="E69" s="18"/>
      <c r="F69" s="18"/>
      <c r="G69" s="18"/>
      <c r="H69" s="18"/>
      <c r="I69" s="18"/>
      <c r="J69" s="18"/>
      <c r="K69" s="18"/>
      <c r="L69" s="18"/>
      <c r="M69" s="18"/>
      <c r="N69" s="18"/>
      <c r="O69" s="18"/>
      <c r="P69" s="18"/>
    </row>
    <row r="70" spans="2:16">
      <c r="B70" s="18"/>
      <c r="C70" s="18"/>
      <c r="D70" s="18"/>
      <c r="E70" s="18"/>
      <c r="F70" s="18"/>
      <c r="G70" s="18"/>
      <c r="H70" s="18"/>
      <c r="I70" s="18"/>
      <c r="J70" s="18"/>
      <c r="K70" s="18"/>
      <c r="L70" s="18"/>
      <c r="M70" s="18"/>
      <c r="N70" s="18"/>
      <c r="O70" s="18"/>
      <c r="P70" s="18"/>
    </row>
    <row r="71" spans="2:16">
      <c r="B71" s="18"/>
      <c r="C71" s="18"/>
      <c r="D71" s="18"/>
      <c r="E71" s="18"/>
      <c r="F71" s="18"/>
      <c r="G71" s="18"/>
      <c r="H71" s="18"/>
      <c r="I71" s="18"/>
      <c r="J71" s="18"/>
      <c r="K71" s="18"/>
      <c r="L71" s="18"/>
      <c r="M71" s="18"/>
      <c r="N71" s="18"/>
      <c r="O71" s="18"/>
      <c r="P71" s="18"/>
    </row>
    <row r="72" spans="2:16">
      <c r="B72" s="18"/>
      <c r="C72" s="18"/>
      <c r="D72" s="18"/>
      <c r="E72" s="18"/>
      <c r="F72" s="18"/>
      <c r="G72" s="18"/>
      <c r="H72" s="18"/>
      <c r="I72" s="18"/>
      <c r="J72" s="18"/>
      <c r="K72" s="18"/>
      <c r="L72" s="18"/>
      <c r="M72" s="18"/>
      <c r="N72" s="18"/>
      <c r="O72" s="18"/>
      <c r="P72" s="18"/>
    </row>
    <row r="73" spans="2:16">
      <c r="B73" s="18"/>
      <c r="C73" s="18"/>
      <c r="D73" s="18"/>
      <c r="E73" s="18"/>
      <c r="F73" s="18"/>
      <c r="G73" s="18"/>
      <c r="H73" s="18"/>
      <c r="I73" s="18"/>
      <c r="J73" s="18"/>
      <c r="K73" s="18"/>
      <c r="L73" s="18"/>
      <c r="M73" s="18"/>
      <c r="N73" s="18"/>
      <c r="O73" s="18"/>
      <c r="P73" s="18"/>
    </row>
    <row r="74" spans="2:16">
      <c r="B74" s="18"/>
      <c r="C74" s="18"/>
      <c r="D74" s="18"/>
      <c r="E74" s="18"/>
      <c r="F74" s="18"/>
      <c r="G74" s="18"/>
      <c r="H74" s="18"/>
      <c r="I74" s="18"/>
      <c r="J74" s="18"/>
      <c r="K74" s="18"/>
      <c r="L74" s="18"/>
      <c r="M74" s="18"/>
      <c r="N74" s="18"/>
      <c r="O74" s="18"/>
      <c r="P74" s="18"/>
    </row>
    <row r="75" spans="2:16">
      <c r="B75" s="18"/>
      <c r="C75" s="18"/>
      <c r="D75" s="18"/>
      <c r="E75" s="18"/>
      <c r="F75" s="18"/>
      <c r="G75" s="18"/>
      <c r="H75" s="18"/>
      <c r="I75" s="18"/>
      <c r="J75" s="18"/>
      <c r="K75" s="18"/>
      <c r="L75" s="18"/>
      <c r="M75" s="18"/>
      <c r="N75" s="18"/>
      <c r="O75" s="18"/>
      <c r="P75" s="18"/>
    </row>
    <row r="76" spans="2:16">
      <c r="B76" s="18"/>
      <c r="C76" s="18"/>
      <c r="D76" s="18"/>
      <c r="E76" s="18"/>
      <c r="F76" s="18"/>
      <c r="G76" s="18"/>
      <c r="H76" s="18"/>
      <c r="I76" s="18"/>
      <c r="J76" s="18"/>
      <c r="K76" s="18"/>
      <c r="L76" s="18"/>
      <c r="M76" s="18"/>
      <c r="N76" s="18"/>
      <c r="O76" s="18"/>
      <c r="P76" s="18"/>
    </row>
    <row r="77" spans="2:16">
      <c r="B77" s="18"/>
      <c r="C77" s="18"/>
      <c r="D77" s="18"/>
      <c r="E77" s="18"/>
      <c r="F77" s="18"/>
      <c r="G77" s="18"/>
      <c r="H77" s="18"/>
      <c r="I77" s="18"/>
      <c r="J77" s="18"/>
      <c r="K77" s="18"/>
      <c r="L77" s="18"/>
      <c r="M77" s="18"/>
      <c r="N77" s="18"/>
      <c r="O77" s="18"/>
      <c r="P77" s="18"/>
    </row>
    <row r="78" spans="2:16">
      <c r="B78" s="18"/>
      <c r="C78" s="18"/>
      <c r="D78" s="18"/>
      <c r="E78" s="18"/>
      <c r="F78" s="18"/>
      <c r="G78" s="18"/>
      <c r="H78" s="18"/>
      <c r="I78" s="18"/>
      <c r="J78" s="18"/>
      <c r="K78" s="18"/>
      <c r="L78" s="18"/>
      <c r="M78" s="18"/>
      <c r="N78" s="18"/>
      <c r="O78" s="18"/>
      <c r="P78" s="18"/>
    </row>
    <row r="79" spans="2:16">
      <c r="B79" s="18"/>
      <c r="C79" s="18"/>
      <c r="D79" s="18"/>
      <c r="E79" s="18"/>
      <c r="F79" s="18"/>
      <c r="G79" s="18"/>
      <c r="H79" s="18"/>
      <c r="I79" s="18"/>
      <c r="J79" s="18"/>
      <c r="K79" s="18"/>
      <c r="L79" s="18"/>
      <c r="M79" s="18"/>
      <c r="N79" s="18"/>
      <c r="O79" s="18"/>
      <c r="P79" s="18"/>
    </row>
    <row r="80" spans="2:16">
      <c r="B80" s="18"/>
      <c r="C80" s="18"/>
      <c r="D80" s="18"/>
      <c r="E80" s="18"/>
      <c r="F80" s="18"/>
      <c r="G80" s="18"/>
      <c r="H80" s="18"/>
      <c r="I80" s="18"/>
      <c r="J80" s="18"/>
      <c r="K80" s="18"/>
      <c r="L80" s="18"/>
      <c r="M80" s="18"/>
      <c r="N80" s="18"/>
      <c r="O80" s="18"/>
      <c r="P80" s="18"/>
    </row>
    <row r="81" spans="2:16">
      <c r="B81" s="18"/>
      <c r="C81" s="18"/>
      <c r="D81" s="18"/>
      <c r="E81" s="18"/>
      <c r="F81" s="18"/>
      <c r="G81" s="18"/>
      <c r="H81" s="18"/>
      <c r="I81" s="18"/>
      <c r="J81" s="18"/>
      <c r="K81" s="18"/>
      <c r="L81" s="18"/>
      <c r="M81" s="18"/>
      <c r="N81" s="18"/>
      <c r="O81" s="18"/>
      <c r="P81" s="18"/>
    </row>
    <row r="82" spans="2:16">
      <c r="B82" s="18"/>
      <c r="C82" s="18"/>
      <c r="D82" s="18"/>
      <c r="E82" s="18"/>
      <c r="F82" s="18"/>
      <c r="G82" s="18"/>
      <c r="H82" s="18"/>
      <c r="I82" s="18"/>
      <c r="J82" s="18"/>
      <c r="K82" s="18"/>
      <c r="L82" s="18"/>
      <c r="M82" s="18"/>
      <c r="N82" s="18"/>
      <c r="O82" s="18"/>
      <c r="P82" s="18"/>
    </row>
    <row r="83" spans="2:16">
      <c r="B83" s="18"/>
      <c r="C83" s="18"/>
      <c r="D83" s="18"/>
      <c r="E83" s="18"/>
      <c r="F83" s="18"/>
      <c r="G83" s="18"/>
      <c r="H83" s="18"/>
      <c r="I83" s="18"/>
      <c r="J83" s="18"/>
      <c r="K83" s="18"/>
      <c r="L83" s="18"/>
      <c r="M83" s="18"/>
      <c r="N83" s="18"/>
      <c r="O83" s="18"/>
      <c r="P83" s="18"/>
    </row>
    <row r="84" spans="2:16">
      <c r="B84" s="18"/>
      <c r="C84" s="18"/>
      <c r="D84" s="18"/>
      <c r="E84" s="18"/>
      <c r="F84" s="18"/>
      <c r="G84" s="18"/>
      <c r="H84" s="18"/>
      <c r="I84" s="18"/>
      <c r="J84" s="18"/>
      <c r="K84" s="18"/>
      <c r="L84" s="18"/>
      <c r="M84" s="18"/>
      <c r="N84" s="18"/>
      <c r="O84" s="18"/>
      <c r="P84" s="18"/>
    </row>
    <row r="85" spans="2:16">
      <c r="B85" s="18"/>
      <c r="C85" s="18"/>
      <c r="D85" s="18"/>
      <c r="E85" s="18"/>
      <c r="F85" s="18"/>
      <c r="G85" s="18"/>
      <c r="H85" s="18"/>
      <c r="I85" s="18"/>
      <c r="J85" s="18"/>
      <c r="K85" s="18"/>
      <c r="L85" s="18"/>
      <c r="M85" s="18"/>
      <c r="N85" s="18"/>
      <c r="O85" s="18"/>
      <c r="P85" s="18"/>
    </row>
    <row r="86" spans="2:16">
      <c r="B86" s="18"/>
      <c r="C86" s="18"/>
      <c r="D86" s="18"/>
      <c r="E86" s="18"/>
      <c r="F86" s="18"/>
      <c r="G86" s="18"/>
      <c r="H86" s="18"/>
      <c r="I86" s="18"/>
      <c r="J86" s="18"/>
      <c r="K86" s="18"/>
      <c r="L86" s="18"/>
      <c r="M86" s="18"/>
      <c r="N86" s="18"/>
      <c r="O86" s="18"/>
      <c r="P86" s="18"/>
    </row>
    <row r="87" spans="2:16">
      <c r="B87" s="18"/>
      <c r="C87" s="18"/>
      <c r="D87" s="18"/>
      <c r="E87" s="18"/>
      <c r="F87" s="18"/>
      <c r="G87" s="18"/>
      <c r="H87" s="18"/>
      <c r="I87" s="18"/>
      <c r="J87" s="18"/>
      <c r="K87" s="18"/>
      <c r="L87" s="18"/>
      <c r="M87" s="18"/>
      <c r="N87" s="18"/>
      <c r="O87" s="18"/>
      <c r="P87" s="18"/>
    </row>
    <row r="88" spans="2:16">
      <c r="B88" s="18"/>
      <c r="C88" s="18"/>
      <c r="D88" s="18"/>
      <c r="E88" s="18"/>
      <c r="F88" s="18"/>
      <c r="G88" s="18"/>
      <c r="H88" s="18"/>
      <c r="I88" s="18"/>
      <c r="J88" s="18"/>
      <c r="K88" s="18"/>
      <c r="L88" s="18"/>
      <c r="M88" s="18"/>
      <c r="N88" s="18"/>
      <c r="O88" s="18"/>
      <c r="P88" s="18"/>
    </row>
    <row r="89" spans="2:16">
      <c r="B89" s="18"/>
      <c r="C89" s="18"/>
      <c r="D89" s="18"/>
      <c r="E89" s="18"/>
      <c r="F89" s="18"/>
      <c r="G89" s="18"/>
      <c r="H89" s="18"/>
      <c r="I89" s="18"/>
      <c r="J89" s="18"/>
      <c r="K89" s="18"/>
      <c r="L89" s="18"/>
      <c r="M89" s="18"/>
      <c r="N89" s="18"/>
      <c r="O89" s="18"/>
      <c r="P89" s="18"/>
    </row>
    <row r="90" spans="2:16">
      <c r="B90" s="18"/>
      <c r="C90" s="18"/>
      <c r="D90" s="18"/>
      <c r="E90" s="18"/>
      <c r="F90" s="18"/>
      <c r="G90" s="18"/>
      <c r="H90" s="18"/>
      <c r="I90" s="18"/>
      <c r="J90" s="18"/>
      <c r="K90" s="18"/>
      <c r="L90" s="18"/>
      <c r="M90" s="18"/>
      <c r="N90" s="18"/>
      <c r="O90" s="18"/>
      <c r="P90" s="18"/>
    </row>
    <row r="91" spans="2:16">
      <c r="B91" s="18"/>
      <c r="C91" s="18"/>
      <c r="D91" s="18"/>
      <c r="E91" s="18"/>
      <c r="F91" s="18"/>
      <c r="G91" s="18"/>
      <c r="H91" s="18"/>
      <c r="I91" s="18"/>
      <c r="J91" s="18"/>
      <c r="K91" s="18"/>
      <c r="L91" s="18"/>
      <c r="M91" s="18"/>
      <c r="N91" s="18"/>
      <c r="O91" s="18"/>
      <c r="P91" s="18"/>
    </row>
    <row r="92" spans="2:16">
      <c r="B92" s="18"/>
      <c r="C92" s="18"/>
      <c r="D92" s="18"/>
      <c r="E92" s="18"/>
      <c r="F92" s="18"/>
      <c r="G92" s="18"/>
      <c r="H92" s="18"/>
      <c r="I92" s="18"/>
      <c r="J92" s="18"/>
      <c r="K92" s="18"/>
      <c r="L92" s="18"/>
      <c r="M92" s="18"/>
      <c r="N92" s="18"/>
      <c r="O92" s="18"/>
      <c r="P92" s="18"/>
    </row>
    <row r="93" spans="2:16">
      <c r="B93" s="18"/>
      <c r="C93" s="18"/>
      <c r="D93" s="18"/>
      <c r="E93" s="18"/>
      <c r="F93" s="18"/>
      <c r="G93" s="18"/>
      <c r="H93" s="18"/>
      <c r="I93" s="18"/>
      <c r="J93" s="18"/>
      <c r="K93" s="18"/>
      <c r="L93" s="18"/>
      <c r="M93" s="18"/>
      <c r="N93" s="18"/>
      <c r="O93" s="18"/>
      <c r="P93" s="18"/>
    </row>
    <row r="94" spans="2:16">
      <c r="B94" s="18"/>
      <c r="C94" s="18"/>
      <c r="D94" s="18"/>
      <c r="E94" s="18"/>
      <c r="F94" s="18"/>
      <c r="G94" s="18"/>
      <c r="H94" s="18"/>
      <c r="I94" s="18"/>
      <c r="J94" s="18"/>
      <c r="K94" s="18"/>
      <c r="L94" s="18"/>
      <c r="M94" s="18"/>
      <c r="N94" s="18"/>
      <c r="O94" s="18"/>
      <c r="P94" s="18"/>
    </row>
  </sheetData>
  <mergeCells count="7">
    <mergeCell ref="A4:Q7"/>
    <mergeCell ref="A9:A10"/>
    <mergeCell ref="B9:D9"/>
    <mergeCell ref="N9:P9"/>
    <mergeCell ref="K9:M9"/>
    <mergeCell ref="H9:J9"/>
    <mergeCell ref="E9:G9"/>
  </mergeCells>
  <phoneticPr fontId="0" type="noConversion"/>
  <pageMargins left="0.75" right="0.75" top="1" bottom="1" header="0.5" footer="0.5"/>
  <pageSetup scale="41" orientation="portrait" r:id="rId1"/>
  <headerFooter alignWithMargins="0">
    <oddFooter>&amp;C&amp;14B-&amp;P-4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P43"/>
  <sheetViews>
    <sheetView zoomScaleNormal="100" workbookViewId="0"/>
  </sheetViews>
  <sheetFormatPr defaultRowHeight="12.75"/>
  <cols>
    <col min="1" max="1" width="12.28515625" style="18" customWidth="1"/>
    <col min="2" max="2" width="8.7109375" style="39" customWidth="1"/>
    <col min="3" max="3" width="12" style="39" customWidth="1"/>
    <col min="4" max="4" width="12.28515625" style="39" customWidth="1"/>
    <col min="5" max="5" width="8.140625" style="39" customWidth="1"/>
    <col min="6" max="6" width="11.7109375" style="39" bestFit="1" customWidth="1"/>
    <col min="7" max="7" width="12.28515625" style="39" customWidth="1"/>
    <col min="8" max="8" width="9.28515625" style="39" customWidth="1"/>
    <col min="9" max="9" width="9.7109375" style="39" customWidth="1"/>
    <col min="10" max="10" width="12.28515625" style="39" customWidth="1"/>
    <col min="11" max="11" width="8.28515625" style="39" customWidth="1"/>
    <col min="12" max="12" width="10.42578125" style="39" customWidth="1"/>
    <col min="13" max="13" width="12.28515625" style="39" customWidth="1"/>
    <col min="14" max="14" width="13.28515625" style="39" customWidth="1"/>
    <col min="15" max="15" width="13.85546875" style="39" customWidth="1"/>
    <col min="16" max="16" width="11.85546875" style="39" customWidth="1"/>
    <col min="17" max="17" width="8.5703125" style="18" customWidth="1"/>
    <col min="18" max="16384" width="9.140625" style="18"/>
  </cols>
  <sheetData>
    <row r="1" spans="1:16" ht="26.25">
      <c r="A1" s="52" t="s">
        <v>96</v>
      </c>
    </row>
    <row r="2" spans="1:16" ht="18">
      <c r="A2" s="13" t="s">
        <v>73</v>
      </c>
      <c r="B2" s="25"/>
      <c r="C2" s="25"/>
      <c r="D2" s="25"/>
      <c r="E2" s="25"/>
      <c r="F2" s="25"/>
      <c r="G2" s="25"/>
      <c r="H2" s="25"/>
      <c r="I2" s="25"/>
      <c r="J2" s="25"/>
      <c r="K2" s="25"/>
      <c r="L2" s="25"/>
      <c r="M2" s="25"/>
      <c r="N2" s="25"/>
      <c r="O2" s="25"/>
      <c r="P2" s="25"/>
    </row>
    <row r="3" spans="1:16" ht="14.25">
      <c r="A3" s="20"/>
      <c r="B3" s="25"/>
      <c r="C3" s="25"/>
      <c r="D3" s="25"/>
      <c r="E3" s="25"/>
      <c r="F3" s="25"/>
      <c r="G3" s="25"/>
      <c r="H3" s="25"/>
      <c r="I3" s="25"/>
      <c r="J3" s="25"/>
      <c r="K3" s="25"/>
      <c r="L3" s="25"/>
      <c r="M3" s="25"/>
      <c r="N3" s="25"/>
      <c r="O3" s="25"/>
      <c r="P3" s="25"/>
    </row>
    <row r="4" spans="1:16" ht="14.25" customHeight="1">
      <c r="A4" s="455" t="s">
        <v>91</v>
      </c>
      <c r="B4" s="455"/>
      <c r="C4" s="455"/>
      <c r="D4" s="455"/>
      <c r="E4" s="455"/>
      <c r="F4" s="455"/>
      <c r="G4" s="455"/>
      <c r="H4" s="455"/>
      <c r="I4" s="455"/>
      <c r="J4" s="455"/>
      <c r="K4" s="455"/>
      <c r="L4" s="455"/>
      <c r="M4" s="455"/>
      <c r="N4" s="455"/>
      <c r="O4" s="455"/>
      <c r="P4" s="49"/>
    </row>
    <row r="5" spans="1:16" ht="17.25" customHeight="1">
      <c r="A5" s="455"/>
      <c r="B5" s="455"/>
      <c r="C5" s="455"/>
      <c r="D5" s="455"/>
      <c r="E5" s="455"/>
      <c r="F5" s="455"/>
      <c r="G5" s="455"/>
      <c r="H5" s="455"/>
      <c r="I5" s="455"/>
      <c r="J5" s="455"/>
      <c r="K5" s="455"/>
      <c r="L5" s="455"/>
      <c r="M5" s="455"/>
      <c r="N5" s="455"/>
      <c r="O5" s="455"/>
      <c r="P5" s="49"/>
    </row>
    <row r="6" spans="1:16" ht="17.25" customHeight="1">
      <c r="A6" s="49"/>
      <c r="B6" s="49"/>
      <c r="C6" s="49"/>
      <c r="D6" s="49"/>
      <c r="E6" s="49"/>
      <c r="F6" s="49"/>
      <c r="G6" s="49"/>
      <c r="H6" s="49"/>
      <c r="I6" s="49"/>
      <c r="J6" s="49"/>
      <c r="K6" s="49"/>
      <c r="L6" s="49"/>
      <c r="M6" s="49"/>
      <c r="N6" s="49"/>
      <c r="O6" s="49"/>
      <c r="P6" s="49"/>
    </row>
    <row r="7" spans="1:16" ht="15" thickBot="1">
      <c r="A7" s="14"/>
      <c r="B7" s="25"/>
      <c r="C7" s="25"/>
      <c r="D7" s="25"/>
      <c r="E7" s="25"/>
      <c r="F7" s="25"/>
      <c r="G7" s="25"/>
      <c r="H7" s="25"/>
      <c r="I7" s="25"/>
      <c r="J7" s="25"/>
      <c r="K7" s="25"/>
      <c r="L7" s="25"/>
      <c r="M7" s="25"/>
      <c r="N7" s="25"/>
      <c r="O7" s="25"/>
      <c r="P7" s="25"/>
    </row>
    <row r="8" spans="1:16" ht="13.5" customHeight="1" thickBot="1">
      <c r="A8" s="459" t="s">
        <v>6</v>
      </c>
      <c r="B8" s="468" t="s">
        <v>10</v>
      </c>
      <c r="C8" s="469"/>
      <c r="D8" s="470"/>
      <c r="E8" s="468" t="s">
        <v>29</v>
      </c>
      <c r="F8" s="469"/>
      <c r="G8" s="470"/>
      <c r="H8" s="468" t="s">
        <v>28</v>
      </c>
      <c r="I8" s="469"/>
      <c r="J8" s="470"/>
      <c r="K8" s="468" t="s">
        <v>30</v>
      </c>
      <c r="L8" s="469"/>
      <c r="M8" s="470"/>
      <c r="N8" s="468" t="s">
        <v>5</v>
      </c>
      <c r="O8" s="469"/>
      <c r="P8" s="470"/>
    </row>
    <row r="9" spans="1:16" ht="26.25" customHeight="1" thickBot="1">
      <c r="A9" s="460"/>
      <c r="B9" s="81" t="s">
        <v>52</v>
      </c>
      <c r="C9" s="100" t="s">
        <v>48</v>
      </c>
      <c r="D9" s="82" t="s">
        <v>54</v>
      </c>
      <c r="E9" s="81" t="s">
        <v>52</v>
      </c>
      <c r="F9" s="100" t="s">
        <v>48</v>
      </c>
      <c r="G9" s="82" t="s">
        <v>54</v>
      </c>
      <c r="H9" s="81" t="s">
        <v>52</v>
      </c>
      <c r="I9" s="100" t="s">
        <v>48</v>
      </c>
      <c r="J9" s="82" t="s">
        <v>54</v>
      </c>
      <c r="K9" s="81" t="s">
        <v>52</v>
      </c>
      <c r="L9" s="100" t="s">
        <v>48</v>
      </c>
      <c r="M9" s="82" t="s">
        <v>54</v>
      </c>
      <c r="N9" s="81" t="s">
        <v>52</v>
      </c>
      <c r="O9" s="100" t="s">
        <v>48</v>
      </c>
      <c r="P9" s="82" t="s">
        <v>54</v>
      </c>
    </row>
    <row r="10" spans="1:16">
      <c r="A10" s="121">
        <v>2005</v>
      </c>
      <c r="B10" s="53">
        <v>11588</v>
      </c>
      <c r="C10" s="79">
        <v>162078</v>
      </c>
      <c r="D10" s="21">
        <f t="shared" ref="D10:D25" si="0">IF(C10=0, "NA", B10/C10)</f>
        <v>7.1496439985685903E-2</v>
      </c>
      <c r="E10" s="53"/>
      <c r="F10" s="79"/>
      <c r="G10" s="21"/>
      <c r="H10" s="53">
        <v>20</v>
      </c>
      <c r="I10" s="79">
        <v>231</v>
      </c>
      <c r="J10" s="21">
        <f t="shared" ref="J10:J24" si="1">IF(I10=0, "NA", H10/I10)</f>
        <v>8.6580086580086577E-2</v>
      </c>
      <c r="K10" s="53"/>
      <c r="L10" s="79"/>
      <c r="M10" s="21"/>
      <c r="N10" s="53">
        <f>SUM(K10,H10,E10,B10)</f>
        <v>11608</v>
      </c>
      <c r="O10" s="79">
        <f>SUM(L10,I10,F10,C10)</f>
        <v>162309</v>
      </c>
      <c r="P10" s="21">
        <f t="shared" ref="P10:P25" si="2">IF(O10=0, "NA", N10/O10)</f>
        <v>7.1517907201695527E-2</v>
      </c>
    </row>
    <row r="11" spans="1:16">
      <c r="A11" s="121">
        <v>2006</v>
      </c>
      <c r="B11" s="54">
        <v>12653</v>
      </c>
      <c r="C11" s="78">
        <v>171804</v>
      </c>
      <c r="D11" s="15">
        <f t="shared" si="0"/>
        <v>7.3647877814253457E-2</v>
      </c>
      <c r="E11" s="54"/>
      <c r="F11" s="78"/>
      <c r="G11" s="15"/>
      <c r="H11" s="54">
        <v>21</v>
      </c>
      <c r="I11" s="78">
        <v>243</v>
      </c>
      <c r="J11" s="15">
        <f t="shared" si="1"/>
        <v>8.6419753086419748E-2</v>
      </c>
      <c r="K11" s="54"/>
      <c r="L11" s="78"/>
      <c r="M11" s="15"/>
      <c r="N11" s="54">
        <f t="shared" ref="N11:N25" si="3">SUM(K11,H11,E11,B11)</f>
        <v>12674</v>
      </c>
      <c r="O11" s="78">
        <f t="shared" ref="O11:O25" si="4">SUM(L11,I11,F11,C11)</f>
        <v>172047</v>
      </c>
      <c r="P11" s="15">
        <f t="shared" si="2"/>
        <v>7.3665916871552536E-2</v>
      </c>
    </row>
    <row r="12" spans="1:16">
      <c r="A12" s="121">
        <v>2007</v>
      </c>
      <c r="B12" s="54">
        <v>13033</v>
      </c>
      <c r="C12" s="78">
        <v>196765</v>
      </c>
      <c r="D12" s="15">
        <f t="shared" si="0"/>
        <v>6.6236373338754345E-2</v>
      </c>
      <c r="E12" s="54"/>
      <c r="F12" s="78"/>
      <c r="G12" s="15"/>
      <c r="H12" s="54">
        <v>8</v>
      </c>
      <c r="I12" s="78">
        <v>84</v>
      </c>
      <c r="J12" s="15">
        <f t="shared" si="1"/>
        <v>9.5238095238095233E-2</v>
      </c>
      <c r="K12" s="54">
        <v>141</v>
      </c>
      <c r="L12" s="78">
        <v>1829</v>
      </c>
      <c r="M12" s="15">
        <f t="shared" ref="M12:M25" si="5">IF(L12=0, "NA", K12/L12)</f>
        <v>7.7091306724986333E-2</v>
      </c>
      <c r="N12" s="54">
        <f t="shared" si="3"/>
        <v>13182</v>
      </c>
      <c r="O12" s="78">
        <f t="shared" si="4"/>
        <v>198678</v>
      </c>
      <c r="P12" s="15">
        <f t="shared" si="2"/>
        <v>6.6348564008093497E-2</v>
      </c>
    </row>
    <row r="13" spans="1:16">
      <c r="A13" s="121">
        <v>2008</v>
      </c>
      <c r="B13" s="54">
        <v>11826</v>
      </c>
      <c r="C13" s="78">
        <v>203733</v>
      </c>
      <c r="D13" s="15">
        <f t="shared" si="0"/>
        <v>5.8046560940053893E-2</v>
      </c>
      <c r="E13" s="54">
        <v>479</v>
      </c>
      <c r="F13" s="78">
        <v>8058</v>
      </c>
      <c r="G13" s="15">
        <f t="shared" ref="G13:G25" si="6">IF(F13=0, "NA", E13/F13)</f>
        <v>5.9444030776867711E-2</v>
      </c>
      <c r="H13" s="54">
        <v>8</v>
      </c>
      <c r="I13" s="78">
        <v>96</v>
      </c>
      <c r="J13" s="15">
        <f t="shared" si="1"/>
        <v>8.3333333333333329E-2</v>
      </c>
      <c r="K13" s="54">
        <v>173</v>
      </c>
      <c r="L13" s="78">
        <v>1997</v>
      </c>
      <c r="M13" s="15">
        <f t="shared" si="5"/>
        <v>8.6629944917376064E-2</v>
      </c>
      <c r="N13" s="54">
        <f t="shared" si="3"/>
        <v>12486</v>
      </c>
      <c r="O13" s="78">
        <f t="shared" si="4"/>
        <v>213884</v>
      </c>
      <c r="P13" s="15">
        <f t="shared" si="2"/>
        <v>5.8377438237549324E-2</v>
      </c>
    </row>
    <row r="14" spans="1:16">
      <c r="A14" s="121">
        <v>2009</v>
      </c>
      <c r="B14" s="54">
        <v>7521</v>
      </c>
      <c r="C14" s="78">
        <v>166505</v>
      </c>
      <c r="D14" s="15">
        <f t="shared" si="0"/>
        <v>4.5169814720278673E-2</v>
      </c>
      <c r="E14" s="54">
        <v>320</v>
      </c>
      <c r="F14" s="78">
        <v>5441</v>
      </c>
      <c r="G14" s="15">
        <f t="shared" si="6"/>
        <v>5.8812718250321631E-2</v>
      </c>
      <c r="H14" s="54">
        <v>25</v>
      </c>
      <c r="I14" s="78">
        <v>182</v>
      </c>
      <c r="J14" s="15">
        <f t="shared" si="1"/>
        <v>0.13736263736263737</v>
      </c>
      <c r="K14" s="54">
        <v>67</v>
      </c>
      <c r="L14" s="78">
        <v>764</v>
      </c>
      <c r="M14" s="15">
        <f t="shared" si="5"/>
        <v>8.7696335078534027E-2</v>
      </c>
      <c r="N14" s="54">
        <f t="shared" si="3"/>
        <v>7933</v>
      </c>
      <c r="O14" s="78">
        <f t="shared" si="4"/>
        <v>172892</v>
      </c>
      <c r="P14" s="15">
        <f t="shared" si="2"/>
        <v>4.5884135761053144E-2</v>
      </c>
    </row>
    <row r="15" spans="1:16">
      <c r="A15" s="121">
        <v>2010</v>
      </c>
      <c r="B15" s="54">
        <v>8936</v>
      </c>
      <c r="C15" s="78">
        <v>216208</v>
      </c>
      <c r="D15" s="15">
        <f t="shared" si="0"/>
        <v>4.1330570561681344E-2</v>
      </c>
      <c r="E15" s="54">
        <v>286</v>
      </c>
      <c r="F15" s="78">
        <v>5372</v>
      </c>
      <c r="G15" s="15">
        <f t="shared" si="6"/>
        <v>5.323901712583768E-2</v>
      </c>
      <c r="H15" s="54">
        <v>36</v>
      </c>
      <c r="I15" s="78">
        <v>339</v>
      </c>
      <c r="J15" s="15">
        <f t="shared" si="1"/>
        <v>0.10619469026548672</v>
      </c>
      <c r="K15" s="54">
        <v>72</v>
      </c>
      <c r="L15" s="78">
        <v>761</v>
      </c>
      <c r="M15" s="15">
        <f t="shared" si="5"/>
        <v>9.4612352168199743E-2</v>
      </c>
      <c r="N15" s="54">
        <f t="shared" si="3"/>
        <v>9330</v>
      </c>
      <c r="O15" s="78">
        <f t="shared" si="4"/>
        <v>222680</v>
      </c>
      <c r="P15" s="15">
        <f t="shared" si="2"/>
        <v>4.1898688701275374E-2</v>
      </c>
    </row>
    <row r="16" spans="1:16">
      <c r="A16" s="121">
        <v>2011</v>
      </c>
      <c r="B16" s="54">
        <v>9058</v>
      </c>
      <c r="C16" s="78">
        <v>238570</v>
      </c>
      <c r="D16" s="15">
        <f t="shared" si="0"/>
        <v>3.7967892023305527E-2</v>
      </c>
      <c r="E16" s="54">
        <v>368</v>
      </c>
      <c r="F16" s="78">
        <v>9083</v>
      </c>
      <c r="G16" s="15">
        <f t="shared" si="6"/>
        <v>4.0515248265991413E-2</v>
      </c>
      <c r="H16" s="54">
        <v>63</v>
      </c>
      <c r="I16" s="78">
        <v>895</v>
      </c>
      <c r="J16" s="15">
        <f t="shared" si="1"/>
        <v>7.0391061452513962E-2</v>
      </c>
      <c r="K16" s="54">
        <v>245</v>
      </c>
      <c r="L16" s="78">
        <v>2377</v>
      </c>
      <c r="M16" s="15">
        <f t="shared" si="5"/>
        <v>0.10307109802271772</v>
      </c>
      <c r="N16" s="54">
        <f t="shared" si="3"/>
        <v>9734</v>
      </c>
      <c r="O16" s="78">
        <f t="shared" si="4"/>
        <v>250925</v>
      </c>
      <c r="P16" s="15">
        <f t="shared" si="2"/>
        <v>3.8792467868885128E-2</v>
      </c>
    </row>
    <row r="17" spans="1:16">
      <c r="A17" s="121">
        <v>2012</v>
      </c>
      <c r="B17" s="54">
        <v>8988</v>
      </c>
      <c r="C17" s="78">
        <v>262429</v>
      </c>
      <c r="D17" s="15">
        <f t="shared" si="0"/>
        <v>3.4249263610347941E-2</v>
      </c>
      <c r="E17" s="54">
        <v>288</v>
      </c>
      <c r="F17" s="78">
        <v>9430</v>
      </c>
      <c r="G17" s="15">
        <f t="shared" si="6"/>
        <v>3.054082714740191E-2</v>
      </c>
      <c r="H17" s="54">
        <v>69</v>
      </c>
      <c r="I17" s="78">
        <v>1215</v>
      </c>
      <c r="J17" s="15">
        <f t="shared" si="1"/>
        <v>5.6790123456790124E-2</v>
      </c>
      <c r="K17" s="54">
        <v>258</v>
      </c>
      <c r="L17" s="78">
        <v>2190</v>
      </c>
      <c r="M17" s="15">
        <f t="shared" si="5"/>
        <v>0.11780821917808219</v>
      </c>
      <c r="N17" s="54">
        <f t="shared" si="3"/>
        <v>9603</v>
      </c>
      <c r="O17" s="78">
        <f t="shared" si="4"/>
        <v>275264</v>
      </c>
      <c r="P17" s="15">
        <f t="shared" si="2"/>
        <v>3.4886508951406651E-2</v>
      </c>
    </row>
    <row r="18" spans="1:16">
      <c r="A18" s="121">
        <v>2013</v>
      </c>
      <c r="B18" s="54">
        <v>9033</v>
      </c>
      <c r="C18" s="78">
        <v>292201</v>
      </c>
      <c r="D18" s="15">
        <f t="shared" si="0"/>
        <v>3.0913651903997592E-2</v>
      </c>
      <c r="E18" s="54">
        <v>231</v>
      </c>
      <c r="F18" s="78">
        <v>8771</v>
      </c>
      <c r="G18" s="15">
        <f t="shared" si="6"/>
        <v>2.6336791699920193E-2</v>
      </c>
      <c r="H18" s="54">
        <v>44</v>
      </c>
      <c r="I18" s="78">
        <v>1332</v>
      </c>
      <c r="J18" s="15">
        <f t="shared" si="1"/>
        <v>3.3033033033033031E-2</v>
      </c>
      <c r="K18" s="54">
        <v>161</v>
      </c>
      <c r="L18" s="78">
        <v>1849</v>
      </c>
      <c r="M18" s="15">
        <f t="shared" si="5"/>
        <v>8.7074094104921576E-2</v>
      </c>
      <c r="N18" s="54">
        <f t="shared" si="3"/>
        <v>9469</v>
      </c>
      <c r="O18" s="78">
        <f t="shared" si="4"/>
        <v>304153</v>
      </c>
      <c r="P18" s="15">
        <f t="shared" si="2"/>
        <v>3.1132357727854075E-2</v>
      </c>
    </row>
    <row r="19" spans="1:16">
      <c r="A19" s="121">
        <v>2014</v>
      </c>
      <c r="B19" s="54">
        <v>7181</v>
      </c>
      <c r="C19" s="78">
        <v>309805</v>
      </c>
      <c r="D19" s="15">
        <f t="shared" si="0"/>
        <v>2.3179096528461451E-2</v>
      </c>
      <c r="E19" s="54">
        <v>240</v>
      </c>
      <c r="F19" s="78">
        <v>10291</v>
      </c>
      <c r="G19" s="15">
        <f t="shared" si="6"/>
        <v>2.332134875133612E-2</v>
      </c>
      <c r="H19" s="54">
        <v>128</v>
      </c>
      <c r="I19" s="78">
        <v>3132</v>
      </c>
      <c r="J19" s="15">
        <f t="shared" si="1"/>
        <v>4.0868454661558112E-2</v>
      </c>
      <c r="K19" s="54">
        <v>186</v>
      </c>
      <c r="L19" s="78">
        <v>1908</v>
      </c>
      <c r="M19" s="15">
        <f t="shared" si="5"/>
        <v>9.7484276729559755E-2</v>
      </c>
      <c r="N19" s="54">
        <f t="shared" si="3"/>
        <v>7735</v>
      </c>
      <c r="O19" s="78">
        <f t="shared" si="4"/>
        <v>325136</v>
      </c>
      <c r="P19" s="15">
        <f t="shared" si="2"/>
        <v>2.3790044781260764E-2</v>
      </c>
    </row>
    <row r="20" spans="1:16">
      <c r="A20" s="121">
        <v>2015</v>
      </c>
      <c r="B20" s="54">
        <v>5180</v>
      </c>
      <c r="C20" s="78">
        <v>349779</v>
      </c>
      <c r="D20" s="15">
        <f t="shared" si="0"/>
        <v>1.4809351047375628E-2</v>
      </c>
      <c r="E20" s="54">
        <v>331</v>
      </c>
      <c r="F20" s="78">
        <v>15605</v>
      </c>
      <c r="G20" s="15">
        <f t="shared" si="6"/>
        <v>2.1211150272348607E-2</v>
      </c>
      <c r="H20" s="54">
        <v>117</v>
      </c>
      <c r="I20" s="78">
        <v>2702</v>
      </c>
      <c r="J20" s="15">
        <f t="shared" si="1"/>
        <v>4.3301258327165061E-2</v>
      </c>
      <c r="K20" s="54">
        <v>301</v>
      </c>
      <c r="L20" s="78">
        <v>3835</v>
      </c>
      <c r="M20" s="15">
        <f t="shared" si="5"/>
        <v>7.848761408083442E-2</v>
      </c>
      <c r="N20" s="54">
        <f t="shared" si="3"/>
        <v>5929</v>
      </c>
      <c r="O20" s="78">
        <f t="shared" si="4"/>
        <v>371921</v>
      </c>
      <c r="P20" s="15">
        <f t="shared" si="2"/>
        <v>1.594155748129307E-2</v>
      </c>
    </row>
    <row r="21" spans="1:16">
      <c r="A21" s="121">
        <v>2016</v>
      </c>
      <c r="B21" s="54">
        <v>4677</v>
      </c>
      <c r="C21" s="78">
        <v>353521</v>
      </c>
      <c r="D21" s="15">
        <f t="shared" si="0"/>
        <v>1.3229765699915987E-2</v>
      </c>
      <c r="E21" s="54">
        <v>144</v>
      </c>
      <c r="F21" s="78">
        <v>13511</v>
      </c>
      <c r="G21" s="15">
        <f t="shared" si="6"/>
        <v>1.0657982384723558E-2</v>
      </c>
      <c r="H21" s="54">
        <v>58</v>
      </c>
      <c r="I21" s="78">
        <v>1149</v>
      </c>
      <c r="J21" s="15">
        <f t="shared" si="1"/>
        <v>5.0478677110530897E-2</v>
      </c>
      <c r="K21" s="54">
        <v>216</v>
      </c>
      <c r="L21" s="78">
        <v>3548</v>
      </c>
      <c r="M21" s="15">
        <f t="shared" si="5"/>
        <v>6.0879368658399095E-2</v>
      </c>
      <c r="N21" s="54">
        <f t="shared" si="3"/>
        <v>5095</v>
      </c>
      <c r="O21" s="78">
        <f t="shared" si="4"/>
        <v>371729</v>
      </c>
      <c r="P21" s="15">
        <f t="shared" si="2"/>
        <v>1.3706221467789707E-2</v>
      </c>
    </row>
    <row r="22" spans="1:16">
      <c r="A22" s="121">
        <v>2017</v>
      </c>
      <c r="B22" s="54">
        <v>3675</v>
      </c>
      <c r="C22" s="78">
        <v>351672</v>
      </c>
      <c r="D22" s="15">
        <f t="shared" si="0"/>
        <v>1.0450078482222071E-2</v>
      </c>
      <c r="E22" s="54">
        <v>140</v>
      </c>
      <c r="F22" s="78">
        <v>13103</v>
      </c>
      <c r="G22" s="15">
        <f t="shared" si="6"/>
        <v>1.0684576051285965E-2</v>
      </c>
      <c r="H22" s="54">
        <v>25</v>
      </c>
      <c r="I22" s="78">
        <v>820</v>
      </c>
      <c r="J22" s="15">
        <f t="shared" si="1"/>
        <v>3.048780487804878E-2</v>
      </c>
      <c r="K22" s="54">
        <v>151</v>
      </c>
      <c r="L22" s="78">
        <v>2729</v>
      </c>
      <c r="M22" s="15">
        <f t="shared" si="5"/>
        <v>5.5331623305240017E-2</v>
      </c>
      <c r="N22" s="54">
        <f t="shared" si="3"/>
        <v>3991</v>
      </c>
      <c r="O22" s="78">
        <f t="shared" si="4"/>
        <v>368324</v>
      </c>
      <c r="P22" s="15">
        <f t="shared" si="2"/>
        <v>1.0835568684093353E-2</v>
      </c>
    </row>
    <row r="23" spans="1:16">
      <c r="A23" s="121">
        <v>2018</v>
      </c>
      <c r="B23" s="54">
        <v>2214</v>
      </c>
      <c r="C23" s="78">
        <v>318241</v>
      </c>
      <c r="D23" s="15">
        <f t="shared" si="0"/>
        <v>6.956991713826942E-3</v>
      </c>
      <c r="E23" s="54">
        <v>80</v>
      </c>
      <c r="F23" s="78">
        <v>10579</v>
      </c>
      <c r="G23" s="15">
        <f t="shared" si="6"/>
        <v>7.5621514320824276E-3</v>
      </c>
      <c r="H23" s="54">
        <v>18</v>
      </c>
      <c r="I23" s="78">
        <v>624</v>
      </c>
      <c r="J23" s="15">
        <f t="shared" si="1"/>
        <v>2.8846153846153848E-2</v>
      </c>
      <c r="K23" s="54">
        <v>88</v>
      </c>
      <c r="L23" s="78">
        <v>2141</v>
      </c>
      <c r="M23" s="15">
        <f t="shared" si="5"/>
        <v>4.1102288650163472E-2</v>
      </c>
      <c r="N23" s="54">
        <f t="shared" si="3"/>
        <v>2400</v>
      </c>
      <c r="O23" s="78">
        <f t="shared" si="4"/>
        <v>331585</v>
      </c>
      <c r="P23" s="15">
        <f t="shared" si="2"/>
        <v>7.2379631165462857E-3</v>
      </c>
    </row>
    <row r="24" spans="1:16">
      <c r="A24" s="121">
        <v>2019</v>
      </c>
      <c r="B24" s="54">
        <v>402</v>
      </c>
      <c r="C24" s="78">
        <v>54686</v>
      </c>
      <c r="D24" s="15">
        <f t="shared" si="0"/>
        <v>7.3510587718977434E-3</v>
      </c>
      <c r="E24" s="54">
        <v>10</v>
      </c>
      <c r="F24" s="78">
        <v>1743</v>
      </c>
      <c r="G24" s="15">
        <f t="shared" si="6"/>
        <v>5.7372346528973038E-3</v>
      </c>
      <c r="H24" s="54">
        <v>1</v>
      </c>
      <c r="I24" s="78">
        <v>28</v>
      </c>
      <c r="J24" s="15">
        <f t="shared" si="1"/>
        <v>3.5714285714285712E-2</v>
      </c>
      <c r="K24" s="54">
        <v>5</v>
      </c>
      <c r="L24" s="78">
        <v>396</v>
      </c>
      <c r="M24" s="15">
        <f t="shared" si="5"/>
        <v>1.2626262626262626E-2</v>
      </c>
      <c r="N24" s="54">
        <f t="shared" si="3"/>
        <v>418</v>
      </c>
      <c r="O24" s="78">
        <f t="shared" si="4"/>
        <v>56853</v>
      </c>
      <c r="P24" s="15">
        <f t="shared" si="2"/>
        <v>7.3522945139218683E-3</v>
      </c>
    </row>
    <row r="25" spans="1:16" ht="13.5" thickBot="1">
      <c r="A25" s="121">
        <v>2020</v>
      </c>
      <c r="B25" s="69">
        <v>7</v>
      </c>
      <c r="C25" s="80">
        <v>450</v>
      </c>
      <c r="D25" s="22">
        <f t="shared" si="0"/>
        <v>1.5555555555555555E-2</v>
      </c>
      <c r="E25" s="69">
        <v>0</v>
      </c>
      <c r="F25" s="80">
        <v>13</v>
      </c>
      <c r="G25" s="22">
        <f t="shared" si="6"/>
        <v>0</v>
      </c>
      <c r="H25" s="69"/>
      <c r="I25" s="80"/>
      <c r="J25" s="22"/>
      <c r="K25" s="69">
        <v>0</v>
      </c>
      <c r="L25" s="80">
        <v>6</v>
      </c>
      <c r="M25" s="22">
        <f t="shared" si="5"/>
        <v>0</v>
      </c>
      <c r="N25" s="69">
        <f t="shared" si="3"/>
        <v>7</v>
      </c>
      <c r="O25" s="80">
        <f t="shared" si="4"/>
        <v>469</v>
      </c>
      <c r="P25" s="22">
        <f t="shared" si="2"/>
        <v>1.4925373134328358E-2</v>
      </c>
    </row>
    <row r="26" spans="1:16" ht="13.5" thickBot="1">
      <c r="A26" s="16" t="s">
        <v>5</v>
      </c>
      <c r="B26" s="213">
        <f>SUM(B10:B25)</f>
        <v>115972</v>
      </c>
      <c r="C26" s="214">
        <f>SUM(C10:C25)</f>
        <v>3648447</v>
      </c>
      <c r="D26" s="224">
        <f>B26/C26</f>
        <v>3.1786675262104672E-2</v>
      </c>
      <c r="E26" s="213">
        <f>SUM(E10:E25)</f>
        <v>2917</v>
      </c>
      <c r="F26" s="214">
        <f>SUM(F10:F25)</f>
        <v>111000</v>
      </c>
      <c r="G26" s="224">
        <f>E26/F26</f>
        <v>2.6279279279279279E-2</v>
      </c>
      <c r="H26" s="213">
        <f>SUM(H10:H25)</f>
        <v>641</v>
      </c>
      <c r="I26" s="214">
        <f>SUM(I10:I25)</f>
        <v>13072</v>
      </c>
      <c r="J26" s="224">
        <f>H26/I26</f>
        <v>4.903610771113831E-2</v>
      </c>
      <c r="K26" s="213">
        <f>SUM(K10:K25)</f>
        <v>2064</v>
      </c>
      <c r="L26" s="214">
        <f>SUM(L10:L25)</f>
        <v>26330</v>
      </c>
      <c r="M26" s="224">
        <f>K26/L26</f>
        <v>7.8389669578427648E-2</v>
      </c>
      <c r="N26" s="213">
        <f>SUM(N10:N25)</f>
        <v>121594</v>
      </c>
      <c r="O26" s="214">
        <f>SUM(O10:O25)</f>
        <v>3798849</v>
      </c>
      <c r="P26" s="224">
        <f>N26/O26</f>
        <v>3.2008116142547387E-2</v>
      </c>
    </row>
    <row r="27" spans="1:16">
      <c r="K27" s="18"/>
      <c r="L27" s="18"/>
      <c r="M27" s="18"/>
      <c r="N27" s="18"/>
      <c r="O27" s="18"/>
      <c r="P27" s="18"/>
    </row>
    <row r="28" spans="1:16">
      <c r="J28" s="18"/>
      <c r="K28" s="18"/>
      <c r="L28" s="18"/>
      <c r="M28" s="18"/>
      <c r="N28" s="18"/>
      <c r="O28" s="18"/>
      <c r="P28" s="18"/>
    </row>
    <row r="29" spans="1:16">
      <c r="J29" s="18"/>
      <c r="K29" s="18"/>
      <c r="L29" s="18"/>
      <c r="M29" s="18"/>
      <c r="N29" s="18"/>
      <c r="O29" s="18"/>
      <c r="P29" s="18"/>
    </row>
    <row r="30" spans="1:16">
      <c r="J30" s="18"/>
      <c r="K30" s="18"/>
      <c r="L30" s="18"/>
      <c r="M30" s="18"/>
      <c r="N30" s="18"/>
      <c r="O30" s="18"/>
      <c r="P30" s="18"/>
    </row>
    <row r="31" spans="1:16">
      <c r="J31" s="18"/>
      <c r="K31" s="18"/>
      <c r="L31" s="18"/>
      <c r="M31" s="18"/>
      <c r="N31" s="18"/>
      <c r="O31" s="18"/>
      <c r="P31" s="18"/>
    </row>
    <row r="32" spans="1:16">
      <c r="J32" s="18"/>
      <c r="K32" s="18"/>
      <c r="L32" s="18"/>
      <c r="M32" s="18"/>
      <c r="N32" s="18"/>
      <c r="O32" s="18"/>
      <c r="P32" s="18"/>
    </row>
    <row r="33" s="18" customFormat="1"/>
    <row r="34" s="18" customFormat="1"/>
    <row r="35" s="18" customFormat="1"/>
    <row r="36" s="18" customFormat="1"/>
    <row r="37" s="18" customFormat="1"/>
    <row r="38" s="18" customFormat="1"/>
    <row r="39" s="18" customFormat="1"/>
    <row r="40" s="18" customFormat="1"/>
    <row r="41" s="18" customFormat="1"/>
    <row r="42" s="18" customFormat="1"/>
    <row r="43" s="18" customFormat="1"/>
  </sheetData>
  <mergeCells count="7">
    <mergeCell ref="N8:P8"/>
    <mergeCell ref="K8:M8"/>
    <mergeCell ref="A4:O5"/>
    <mergeCell ref="A8:A9"/>
    <mergeCell ref="B8:D8"/>
    <mergeCell ref="E8:G8"/>
    <mergeCell ref="H8:J8"/>
  </mergeCells>
  <phoneticPr fontId="0" type="noConversion"/>
  <pageMargins left="0.75" right="0.75" top="1" bottom="1" header="0.5" footer="0.5"/>
  <pageSetup scale="40" orientation="portrait" r:id="rId1"/>
  <headerFooter alignWithMargins="0">
    <oddFooter>&amp;C&amp;14B-&amp;P-4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Q135"/>
  <sheetViews>
    <sheetView zoomScaleNormal="100" workbookViewId="0"/>
  </sheetViews>
  <sheetFormatPr defaultRowHeight="12.75"/>
  <cols>
    <col min="1" max="1" width="11.85546875" style="18" customWidth="1"/>
    <col min="2" max="16" width="11.5703125" style="39" customWidth="1"/>
    <col min="17" max="17" width="10.140625" style="18" customWidth="1"/>
    <col min="18" max="16384" width="9.140625" style="18"/>
  </cols>
  <sheetData>
    <row r="1" spans="1:17" ht="26.25">
      <c r="A1" s="52" t="s">
        <v>96</v>
      </c>
    </row>
    <row r="2" spans="1:17" ht="18">
      <c r="A2" s="13" t="s">
        <v>78</v>
      </c>
      <c r="B2" s="25"/>
      <c r="C2" s="25"/>
      <c r="D2" s="25"/>
      <c r="E2" s="25"/>
      <c r="F2" s="25"/>
      <c r="G2" s="25"/>
      <c r="H2" s="25"/>
      <c r="I2" s="25"/>
      <c r="J2" s="25"/>
      <c r="K2" s="25"/>
      <c r="L2" s="25"/>
      <c r="M2" s="25"/>
      <c r="N2" s="25"/>
      <c r="O2" s="25"/>
      <c r="P2" s="25"/>
    </row>
    <row r="3" spans="1:17" ht="14.25">
      <c r="A3" s="20"/>
      <c r="B3" s="25"/>
      <c r="C3" s="25"/>
      <c r="D3" s="25"/>
      <c r="E3" s="25"/>
      <c r="F3" s="25"/>
      <c r="G3" s="25"/>
      <c r="H3" s="25"/>
      <c r="I3" s="25"/>
      <c r="J3" s="25"/>
      <c r="K3" s="25"/>
      <c r="L3" s="25"/>
      <c r="M3" s="25"/>
      <c r="N3" s="25"/>
      <c r="O3" s="25"/>
      <c r="P3" s="25"/>
    </row>
    <row r="4" spans="1:17" s="30" customFormat="1" ht="16.5" customHeight="1">
      <c r="A4" s="455" t="s">
        <v>80</v>
      </c>
      <c r="B4" s="455"/>
      <c r="C4" s="455"/>
      <c r="D4" s="455"/>
      <c r="E4" s="455"/>
      <c r="F4" s="455"/>
      <c r="G4" s="455"/>
      <c r="H4" s="455"/>
      <c r="I4" s="455"/>
      <c r="J4" s="455"/>
      <c r="K4" s="455"/>
      <c r="L4" s="455"/>
      <c r="M4" s="455"/>
      <c r="N4" s="455"/>
      <c r="O4" s="455"/>
      <c r="P4" s="455"/>
      <c r="Q4" s="455"/>
    </row>
    <row r="5" spans="1:17" s="30" customFormat="1" ht="16.5" customHeight="1">
      <c r="A5" s="455"/>
      <c r="B5" s="455"/>
      <c r="C5" s="455"/>
      <c r="D5" s="455"/>
      <c r="E5" s="455"/>
      <c r="F5" s="455"/>
      <c r="G5" s="455"/>
      <c r="H5" s="455"/>
      <c r="I5" s="455"/>
      <c r="J5" s="455"/>
      <c r="K5" s="455"/>
      <c r="L5" s="455"/>
      <c r="M5" s="455"/>
      <c r="N5" s="455"/>
      <c r="O5" s="455"/>
      <c r="P5" s="455"/>
      <c r="Q5" s="455"/>
    </row>
    <row r="6" spans="1:17" ht="15" thickBot="1">
      <c r="A6" s="14"/>
      <c r="B6" s="25"/>
      <c r="C6" s="25"/>
      <c r="D6" s="25"/>
      <c r="E6" s="25"/>
      <c r="F6" s="25"/>
      <c r="G6" s="25"/>
      <c r="H6" s="25"/>
      <c r="I6" s="25"/>
      <c r="J6" s="25"/>
      <c r="K6" s="25"/>
      <c r="L6" s="25"/>
      <c r="M6" s="25"/>
      <c r="N6" s="25"/>
      <c r="O6" s="25"/>
      <c r="P6" s="25"/>
    </row>
    <row r="7" spans="1:17" ht="13.5" customHeight="1" thickBot="1">
      <c r="A7" s="459" t="s">
        <v>6</v>
      </c>
      <c r="B7" s="468" t="s">
        <v>10</v>
      </c>
      <c r="C7" s="469"/>
      <c r="D7" s="470"/>
      <c r="E7" s="468" t="s">
        <v>29</v>
      </c>
      <c r="F7" s="469"/>
      <c r="G7" s="470"/>
      <c r="H7" s="468" t="s">
        <v>28</v>
      </c>
      <c r="I7" s="469"/>
      <c r="J7" s="470"/>
      <c r="K7" s="468" t="s">
        <v>30</v>
      </c>
      <c r="L7" s="469"/>
      <c r="M7" s="470"/>
      <c r="N7" s="468" t="s">
        <v>5</v>
      </c>
      <c r="O7" s="469"/>
      <c r="P7" s="470"/>
    </row>
    <row r="8" spans="1:17" ht="29.25" customHeight="1" thickBot="1">
      <c r="A8" s="460"/>
      <c r="B8" s="55" t="s">
        <v>53</v>
      </c>
      <c r="C8" s="56" t="s">
        <v>48</v>
      </c>
      <c r="D8" s="57" t="s">
        <v>54</v>
      </c>
      <c r="E8" s="55" t="s">
        <v>53</v>
      </c>
      <c r="F8" s="56" t="s">
        <v>48</v>
      </c>
      <c r="G8" s="57" t="s">
        <v>54</v>
      </c>
      <c r="H8" s="55" t="s">
        <v>53</v>
      </c>
      <c r="I8" s="56" t="s">
        <v>48</v>
      </c>
      <c r="J8" s="57" t="s">
        <v>54</v>
      </c>
      <c r="K8" s="55" t="s">
        <v>53</v>
      </c>
      <c r="L8" s="56" t="s">
        <v>48</v>
      </c>
      <c r="M8" s="57" t="s">
        <v>54</v>
      </c>
      <c r="N8" s="55" t="s">
        <v>53</v>
      </c>
      <c r="O8" s="100" t="s">
        <v>48</v>
      </c>
      <c r="P8" s="82" t="s">
        <v>54</v>
      </c>
    </row>
    <row r="9" spans="1:17">
      <c r="A9" s="121">
        <v>2005</v>
      </c>
      <c r="B9" s="53">
        <v>9526</v>
      </c>
      <c r="C9" s="79">
        <v>162078</v>
      </c>
      <c r="D9" s="21">
        <f t="shared" ref="D9:D24" si="0">IF(C9=0, "NA", B9/C9)</f>
        <v>5.8774170461135998E-2</v>
      </c>
      <c r="E9" s="53"/>
      <c r="F9" s="79"/>
      <c r="G9" s="21"/>
      <c r="H9" s="53">
        <v>14</v>
      </c>
      <c r="I9" s="79">
        <v>231</v>
      </c>
      <c r="J9" s="21">
        <f t="shared" ref="J9:J23" si="1">IF(I9=0, "NA", H9/I9)</f>
        <v>6.0606060606060608E-2</v>
      </c>
      <c r="K9" s="53"/>
      <c r="L9" s="79"/>
      <c r="M9" s="21"/>
      <c r="N9" s="53">
        <f>SUM(K9,H9,E9,B9)</f>
        <v>9540</v>
      </c>
      <c r="O9" s="79">
        <f>SUM(L9,I9,F9,C9)</f>
        <v>162309</v>
      </c>
      <c r="P9" s="21">
        <f t="shared" ref="P9:P24" si="2">IF(O9=0, "NA", N9/O9)</f>
        <v>5.8776777627857976E-2</v>
      </c>
    </row>
    <row r="10" spans="1:17">
      <c r="A10" s="121">
        <v>2006</v>
      </c>
      <c r="B10" s="54">
        <v>8294</v>
      </c>
      <c r="C10" s="78">
        <v>171804</v>
      </c>
      <c r="D10" s="15">
        <f t="shared" si="0"/>
        <v>4.8275942352913784E-2</v>
      </c>
      <c r="E10" s="54"/>
      <c r="F10" s="78"/>
      <c r="G10" s="15"/>
      <c r="H10" s="54">
        <v>18</v>
      </c>
      <c r="I10" s="78">
        <v>243</v>
      </c>
      <c r="J10" s="15">
        <f t="shared" si="1"/>
        <v>7.407407407407407E-2</v>
      </c>
      <c r="K10" s="54"/>
      <c r="L10" s="78"/>
      <c r="M10" s="15"/>
      <c r="N10" s="54">
        <f t="shared" ref="N10:O24" si="3">SUM(K10,H10,E10,B10)</f>
        <v>8312</v>
      </c>
      <c r="O10" s="78">
        <f t="shared" si="3"/>
        <v>172047</v>
      </c>
      <c r="P10" s="15">
        <f t="shared" si="2"/>
        <v>4.831237975669439E-2</v>
      </c>
    </row>
    <row r="11" spans="1:17">
      <c r="A11" s="121">
        <v>2007</v>
      </c>
      <c r="B11" s="54">
        <v>7236</v>
      </c>
      <c r="C11" s="78">
        <v>196765</v>
      </c>
      <c r="D11" s="15">
        <f t="shared" si="0"/>
        <v>3.6774832922521788E-2</v>
      </c>
      <c r="E11" s="54"/>
      <c r="F11" s="78"/>
      <c r="G11" s="15"/>
      <c r="H11" s="54">
        <v>5</v>
      </c>
      <c r="I11" s="78">
        <v>84</v>
      </c>
      <c r="J11" s="15">
        <f t="shared" si="1"/>
        <v>5.9523809523809521E-2</v>
      </c>
      <c r="K11" s="54">
        <v>168</v>
      </c>
      <c r="L11" s="78">
        <v>1829</v>
      </c>
      <c r="M11" s="15">
        <f t="shared" ref="M11:M24" si="4">IF(L11=0, "NA", K11/L11)</f>
        <v>9.1853471842536907E-2</v>
      </c>
      <c r="N11" s="54">
        <f t="shared" si="3"/>
        <v>7409</v>
      </c>
      <c r="O11" s="78">
        <f t="shared" si="3"/>
        <v>198678</v>
      </c>
      <c r="P11" s="15">
        <f t="shared" si="2"/>
        <v>3.7291496793807062E-2</v>
      </c>
    </row>
    <row r="12" spans="1:17">
      <c r="A12" s="121">
        <v>2008</v>
      </c>
      <c r="B12" s="54">
        <v>6130</v>
      </c>
      <c r="C12" s="78">
        <v>203733</v>
      </c>
      <c r="D12" s="15">
        <f t="shared" si="0"/>
        <v>3.0088400013743476E-2</v>
      </c>
      <c r="E12" s="54">
        <v>419</v>
      </c>
      <c r="F12" s="78">
        <v>8058</v>
      </c>
      <c r="G12" s="15">
        <f t="shared" ref="G12:G24" si="5">IF(F12=0, "NA", E12/F12)</f>
        <v>5.1998014395631668E-2</v>
      </c>
      <c r="H12" s="54">
        <v>8</v>
      </c>
      <c r="I12" s="78">
        <v>96</v>
      </c>
      <c r="J12" s="15">
        <f t="shared" si="1"/>
        <v>8.3333333333333329E-2</v>
      </c>
      <c r="K12" s="54">
        <v>163</v>
      </c>
      <c r="L12" s="78">
        <v>1997</v>
      </c>
      <c r="M12" s="15">
        <f t="shared" si="4"/>
        <v>8.1622433650475709E-2</v>
      </c>
      <c r="N12" s="54">
        <f t="shared" si="3"/>
        <v>6720</v>
      </c>
      <c r="O12" s="78">
        <f t="shared" si="3"/>
        <v>213884</v>
      </c>
      <c r="P12" s="15">
        <f t="shared" si="2"/>
        <v>3.1418899964466722E-2</v>
      </c>
    </row>
    <row r="13" spans="1:17">
      <c r="A13" s="121">
        <v>2009</v>
      </c>
      <c r="B13" s="54">
        <v>3879</v>
      </c>
      <c r="C13" s="78">
        <v>166505</v>
      </c>
      <c r="D13" s="15">
        <f t="shared" si="0"/>
        <v>2.3296597699768776E-2</v>
      </c>
      <c r="E13" s="54">
        <v>271</v>
      </c>
      <c r="F13" s="78">
        <v>5441</v>
      </c>
      <c r="G13" s="15">
        <f t="shared" si="5"/>
        <v>4.9807020768241131E-2</v>
      </c>
      <c r="H13" s="54">
        <v>14</v>
      </c>
      <c r="I13" s="78">
        <v>182</v>
      </c>
      <c r="J13" s="15">
        <f t="shared" si="1"/>
        <v>7.6923076923076927E-2</v>
      </c>
      <c r="K13" s="54">
        <v>50</v>
      </c>
      <c r="L13" s="78">
        <v>764</v>
      </c>
      <c r="M13" s="15">
        <f t="shared" si="4"/>
        <v>6.5445026178010471E-2</v>
      </c>
      <c r="N13" s="54">
        <f t="shared" si="3"/>
        <v>4214</v>
      </c>
      <c r="O13" s="78">
        <f t="shared" si="3"/>
        <v>172892</v>
      </c>
      <c r="P13" s="15">
        <f t="shared" si="2"/>
        <v>2.4373597390278324E-2</v>
      </c>
    </row>
    <row r="14" spans="1:17">
      <c r="A14" s="121">
        <v>2010</v>
      </c>
      <c r="B14" s="54">
        <v>3809</v>
      </c>
      <c r="C14" s="78">
        <v>216208</v>
      </c>
      <c r="D14" s="15">
        <f t="shared" si="0"/>
        <v>1.7617294457189372E-2</v>
      </c>
      <c r="E14" s="54">
        <v>236</v>
      </c>
      <c r="F14" s="78">
        <v>5372</v>
      </c>
      <c r="G14" s="15">
        <f t="shared" si="5"/>
        <v>4.3931496649292627E-2</v>
      </c>
      <c r="H14" s="54">
        <v>23</v>
      </c>
      <c r="I14" s="78">
        <v>339</v>
      </c>
      <c r="J14" s="15">
        <f t="shared" si="1"/>
        <v>6.7846607669616518E-2</v>
      </c>
      <c r="K14" s="54">
        <v>41</v>
      </c>
      <c r="L14" s="78">
        <v>761</v>
      </c>
      <c r="M14" s="15">
        <f t="shared" si="4"/>
        <v>5.387647831800263E-2</v>
      </c>
      <c r="N14" s="54">
        <f t="shared" si="3"/>
        <v>4109</v>
      </c>
      <c r="O14" s="78">
        <f t="shared" si="3"/>
        <v>222680</v>
      </c>
      <c r="P14" s="15">
        <f t="shared" si="2"/>
        <v>1.8452487874977545E-2</v>
      </c>
    </row>
    <row r="15" spans="1:17">
      <c r="A15" s="121">
        <v>2011</v>
      </c>
      <c r="B15" s="54">
        <v>3599</v>
      </c>
      <c r="C15" s="78">
        <v>238570</v>
      </c>
      <c r="D15" s="15">
        <f t="shared" si="0"/>
        <v>1.5085719076162133E-2</v>
      </c>
      <c r="E15" s="54">
        <v>244</v>
      </c>
      <c r="F15" s="78">
        <v>9083</v>
      </c>
      <c r="G15" s="15">
        <f t="shared" si="5"/>
        <v>2.6863371132885609E-2</v>
      </c>
      <c r="H15" s="54">
        <v>43</v>
      </c>
      <c r="I15" s="78">
        <v>895</v>
      </c>
      <c r="J15" s="15">
        <f t="shared" si="1"/>
        <v>4.8044692737430165E-2</v>
      </c>
      <c r="K15" s="54">
        <v>161</v>
      </c>
      <c r="L15" s="78">
        <v>2377</v>
      </c>
      <c r="M15" s="15">
        <f t="shared" si="4"/>
        <v>6.7732435843500208E-2</v>
      </c>
      <c r="N15" s="54">
        <f t="shared" si="3"/>
        <v>4047</v>
      </c>
      <c r="O15" s="78">
        <f t="shared" si="3"/>
        <v>250925</v>
      </c>
      <c r="P15" s="15">
        <f t="shared" si="2"/>
        <v>1.6128325196771945E-2</v>
      </c>
    </row>
    <row r="16" spans="1:17">
      <c r="A16" s="121">
        <v>2012</v>
      </c>
      <c r="B16" s="54">
        <v>3090</v>
      </c>
      <c r="C16" s="78">
        <v>262429</v>
      </c>
      <c r="D16" s="15">
        <f t="shared" si="0"/>
        <v>1.1774613323984773E-2</v>
      </c>
      <c r="E16" s="54">
        <v>205</v>
      </c>
      <c r="F16" s="78">
        <v>9430</v>
      </c>
      <c r="G16" s="15">
        <f t="shared" si="5"/>
        <v>2.1739130434782608E-2</v>
      </c>
      <c r="H16" s="54">
        <v>42</v>
      </c>
      <c r="I16" s="78">
        <v>1215</v>
      </c>
      <c r="J16" s="15">
        <f t="shared" si="1"/>
        <v>3.4567901234567898E-2</v>
      </c>
      <c r="K16" s="54">
        <v>118</v>
      </c>
      <c r="L16" s="78">
        <v>2190</v>
      </c>
      <c r="M16" s="15">
        <f t="shared" si="4"/>
        <v>5.3881278538812784E-2</v>
      </c>
      <c r="N16" s="54">
        <f t="shared" si="3"/>
        <v>3455</v>
      </c>
      <c r="O16" s="78">
        <f t="shared" si="3"/>
        <v>275264</v>
      </c>
      <c r="P16" s="15">
        <f t="shared" si="2"/>
        <v>1.2551586840269705E-2</v>
      </c>
    </row>
    <row r="17" spans="1:16">
      <c r="A17" s="121">
        <v>2013</v>
      </c>
      <c r="B17" s="54">
        <v>2670</v>
      </c>
      <c r="C17" s="78">
        <v>292201</v>
      </c>
      <c r="D17" s="15">
        <f t="shared" si="0"/>
        <v>9.137545730507424E-3</v>
      </c>
      <c r="E17" s="54">
        <v>155</v>
      </c>
      <c r="F17" s="78">
        <v>8771</v>
      </c>
      <c r="G17" s="15">
        <f t="shared" si="5"/>
        <v>1.7671873218561167E-2</v>
      </c>
      <c r="H17" s="54">
        <v>40</v>
      </c>
      <c r="I17" s="78">
        <v>1332</v>
      </c>
      <c r="J17" s="15">
        <f t="shared" si="1"/>
        <v>3.003003003003003E-2</v>
      </c>
      <c r="K17" s="54">
        <v>97</v>
      </c>
      <c r="L17" s="78">
        <v>1849</v>
      </c>
      <c r="M17" s="15">
        <f t="shared" si="4"/>
        <v>5.2460789616008655E-2</v>
      </c>
      <c r="N17" s="54">
        <f t="shared" si="3"/>
        <v>2962</v>
      </c>
      <c r="O17" s="78">
        <f t="shared" si="3"/>
        <v>304153</v>
      </c>
      <c r="P17" s="15">
        <f t="shared" si="2"/>
        <v>9.7385197581480367E-3</v>
      </c>
    </row>
    <row r="18" spans="1:16">
      <c r="A18" s="121">
        <v>2014</v>
      </c>
      <c r="B18" s="54">
        <v>2105</v>
      </c>
      <c r="C18" s="78">
        <v>309805</v>
      </c>
      <c r="D18" s="15">
        <f t="shared" si="0"/>
        <v>6.7945966010877811E-3</v>
      </c>
      <c r="E18" s="54">
        <v>143</v>
      </c>
      <c r="F18" s="78">
        <v>10291</v>
      </c>
      <c r="G18" s="15">
        <f t="shared" si="5"/>
        <v>1.389563696433777E-2</v>
      </c>
      <c r="H18" s="54">
        <v>72</v>
      </c>
      <c r="I18" s="78">
        <v>3132</v>
      </c>
      <c r="J18" s="15">
        <f t="shared" si="1"/>
        <v>2.2988505747126436E-2</v>
      </c>
      <c r="K18" s="54">
        <v>91</v>
      </c>
      <c r="L18" s="78">
        <v>1908</v>
      </c>
      <c r="M18" s="15">
        <f t="shared" si="4"/>
        <v>4.7693920335429768E-2</v>
      </c>
      <c r="N18" s="54">
        <f t="shared" si="3"/>
        <v>2411</v>
      </c>
      <c r="O18" s="78">
        <f t="shared" si="3"/>
        <v>325136</v>
      </c>
      <c r="P18" s="15">
        <f t="shared" si="2"/>
        <v>7.4153584961370008E-3</v>
      </c>
    </row>
    <row r="19" spans="1:16">
      <c r="A19" s="121">
        <v>2015</v>
      </c>
      <c r="B19" s="54">
        <v>1438</v>
      </c>
      <c r="C19" s="78">
        <v>349779</v>
      </c>
      <c r="D19" s="15">
        <f t="shared" si="0"/>
        <v>4.1111673370899911E-3</v>
      </c>
      <c r="E19" s="54">
        <v>163</v>
      </c>
      <c r="F19" s="78">
        <v>15605</v>
      </c>
      <c r="G19" s="15">
        <f t="shared" si="5"/>
        <v>1.0445370073694329E-2</v>
      </c>
      <c r="H19" s="54">
        <v>32</v>
      </c>
      <c r="I19" s="78">
        <v>2702</v>
      </c>
      <c r="J19" s="15">
        <f t="shared" si="1"/>
        <v>1.1843079200592153E-2</v>
      </c>
      <c r="K19" s="54">
        <v>119</v>
      </c>
      <c r="L19" s="78">
        <v>3835</v>
      </c>
      <c r="M19" s="15">
        <f t="shared" si="4"/>
        <v>3.1029986962190351E-2</v>
      </c>
      <c r="N19" s="54">
        <f t="shared" si="3"/>
        <v>1752</v>
      </c>
      <c r="O19" s="78">
        <f t="shared" si="3"/>
        <v>371921</v>
      </c>
      <c r="P19" s="15">
        <f t="shared" si="2"/>
        <v>4.7106778052328317E-3</v>
      </c>
    </row>
    <row r="20" spans="1:16">
      <c r="A20" s="121">
        <v>2016</v>
      </c>
      <c r="B20" s="54">
        <v>906</v>
      </c>
      <c r="C20" s="78">
        <v>353521</v>
      </c>
      <c r="D20" s="15">
        <f t="shared" si="0"/>
        <v>2.5627897635501144E-3</v>
      </c>
      <c r="E20" s="54">
        <v>110</v>
      </c>
      <c r="F20" s="78">
        <v>13511</v>
      </c>
      <c r="G20" s="15">
        <f t="shared" si="5"/>
        <v>8.14151432166383E-3</v>
      </c>
      <c r="H20" s="54">
        <v>20</v>
      </c>
      <c r="I20" s="78">
        <v>1149</v>
      </c>
      <c r="J20" s="15">
        <f t="shared" si="1"/>
        <v>1.7406440382941687E-2</v>
      </c>
      <c r="K20" s="54">
        <v>77</v>
      </c>
      <c r="L20" s="78">
        <v>3548</v>
      </c>
      <c r="M20" s="15">
        <f t="shared" si="4"/>
        <v>2.1702367531003384E-2</v>
      </c>
      <c r="N20" s="54">
        <f t="shared" si="3"/>
        <v>1113</v>
      </c>
      <c r="O20" s="78">
        <f t="shared" si="3"/>
        <v>371729</v>
      </c>
      <c r="P20" s="15">
        <f t="shared" si="2"/>
        <v>2.9941166817762403E-3</v>
      </c>
    </row>
    <row r="21" spans="1:16">
      <c r="A21" s="121">
        <v>2017</v>
      </c>
      <c r="B21" s="54">
        <v>613</v>
      </c>
      <c r="C21" s="78">
        <v>351672</v>
      </c>
      <c r="D21" s="15">
        <f t="shared" si="0"/>
        <v>1.7431015264223481E-3</v>
      </c>
      <c r="E21" s="54">
        <v>65</v>
      </c>
      <c r="F21" s="78">
        <v>13103</v>
      </c>
      <c r="G21" s="15">
        <f t="shared" si="5"/>
        <v>4.9606960238113406E-3</v>
      </c>
      <c r="H21" s="54">
        <v>9</v>
      </c>
      <c r="I21" s="78">
        <v>820</v>
      </c>
      <c r="J21" s="15">
        <f t="shared" si="1"/>
        <v>1.097560975609756E-2</v>
      </c>
      <c r="K21" s="54">
        <v>26</v>
      </c>
      <c r="L21" s="78">
        <v>2729</v>
      </c>
      <c r="M21" s="15">
        <f t="shared" si="4"/>
        <v>9.5272993770611943E-3</v>
      </c>
      <c r="N21" s="54">
        <f t="shared" si="3"/>
        <v>713</v>
      </c>
      <c r="O21" s="78">
        <f t="shared" si="3"/>
        <v>368324</v>
      </c>
      <c r="P21" s="15">
        <f t="shared" si="2"/>
        <v>1.9357956581705239E-3</v>
      </c>
    </row>
    <row r="22" spans="1:16">
      <c r="A22" s="121">
        <v>2018</v>
      </c>
      <c r="B22" s="54">
        <v>302</v>
      </c>
      <c r="C22" s="78">
        <v>318241</v>
      </c>
      <c r="D22" s="15">
        <f t="shared" si="0"/>
        <v>9.4896634940186842E-4</v>
      </c>
      <c r="E22" s="54">
        <v>17</v>
      </c>
      <c r="F22" s="78">
        <v>10579</v>
      </c>
      <c r="G22" s="15">
        <f t="shared" si="5"/>
        <v>1.6069571793175159E-3</v>
      </c>
      <c r="H22" s="54">
        <v>5</v>
      </c>
      <c r="I22" s="78">
        <v>624</v>
      </c>
      <c r="J22" s="15">
        <f t="shared" si="1"/>
        <v>8.0128205128205121E-3</v>
      </c>
      <c r="K22" s="54">
        <v>15</v>
      </c>
      <c r="L22" s="78">
        <v>2141</v>
      </c>
      <c r="M22" s="15">
        <f t="shared" si="4"/>
        <v>7.0060719290051376E-3</v>
      </c>
      <c r="N22" s="54">
        <f t="shared" si="3"/>
        <v>339</v>
      </c>
      <c r="O22" s="78">
        <f t="shared" si="3"/>
        <v>331585</v>
      </c>
      <c r="P22" s="15">
        <f t="shared" si="2"/>
        <v>1.0223622902121629E-3</v>
      </c>
    </row>
    <row r="23" spans="1:16">
      <c r="A23" s="121">
        <v>2019</v>
      </c>
      <c r="B23" s="54">
        <v>60</v>
      </c>
      <c r="C23" s="78">
        <v>54686</v>
      </c>
      <c r="D23" s="15">
        <f t="shared" si="0"/>
        <v>1.097172951029514E-3</v>
      </c>
      <c r="E23" s="54">
        <v>4</v>
      </c>
      <c r="F23" s="78">
        <v>1743</v>
      </c>
      <c r="G23" s="15">
        <f t="shared" si="5"/>
        <v>2.2948938611589212E-3</v>
      </c>
      <c r="H23" s="54">
        <v>0</v>
      </c>
      <c r="I23" s="78">
        <v>28</v>
      </c>
      <c r="J23" s="15">
        <f t="shared" si="1"/>
        <v>0</v>
      </c>
      <c r="K23" s="54">
        <v>3</v>
      </c>
      <c r="L23" s="78">
        <v>396</v>
      </c>
      <c r="M23" s="15">
        <f t="shared" si="4"/>
        <v>7.575757575757576E-3</v>
      </c>
      <c r="N23" s="54">
        <f t="shared" si="3"/>
        <v>67</v>
      </c>
      <c r="O23" s="78">
        <f t="shared" si="3"/>
        <v>56853</v>
      </c>
      <c r="P23" s="15">
        <f t="shared" si="2"/>
        <v>1.1784778287865197E-3</v>
      </c>
    </row>
    <row r="24" spans="1:16" ht="13.5" thickBot="1">
      <c r="A24" s="121">
        <v>2020</v>
      </c>
      <c r="B24" s="69">
        <v>2</v>
      </c>
      <c r="C24" s="80">
        <v>450</v>
      </c>
      <c r="D24" s="22">
        <f t="shared" si="0"/>
        <v>4.4444444444444444E-3</v>
      </c>
      <c r="E24" s="69">
        <v>0</v>
      </c>
      <c r="F24" s="80">
        <v>13</v>
      </c>
      <c r="G24" s="22">
        <f t="shared" si="5"/>
        <v>0</v>
      </c>
      <c r="H24" s="69"/>
      <c r="I24" s="80"/>
      <c r="J24" s="22"/>
      <c r="K24" s="69">
        <v>0</v>
      </c>
      <c r="L24" s="80">
        <v>6</v>
      </c>
      <c r="M24" s="22">
        <f t="shared" si="4"/>
        <v>0</v>
      </c>
      <c r="N24" s="69">
        <f t="shared" si="3"/>
        <v>2</v>
      </c>
      <c r="O24" s="80">
        <f t="shared" si="3"/>
        <v>469</v>
      </c>
      <c r="P24" s="22">
        <f t="shared" si="2"/>
        <v>4.2643923240938165E-3</v>
      </c>
    </row>
    <row r="25" spans="1:16" ht="13.5" thickBot="1">
      <c r="A25" s="16" t="s">
        <v>5</v>
      </c>
      <c r="B25" s="32">
        <f>SUM(B9:B24)</f>
        <v>53659</v>
      </c>
      <c r="C25" s="34">
        <f>SUM(C9:C24)</f>
        <v>3648447</v>
      </c>
      <c r="D25" s="101">
        <f>B25/C25</f>
        <v>1.4707353567147885E-2</v>
      </c>
      <c r="E25" s="32">
        <f>SUM(E9:E24)</f>
        <v>2032</v>
      </c>
      <c r="F25" s="34">
        <f>SUM(F9:F24)</f>
        <v>111000</v>
      </c>
      <c r="G25" s="101">
        <f>E25/F25</f>
        <v>1.8306306306306305E-2</v>
      </c>
      <c r="H25" s="32">
        <f>SUM(H9:H24)</f>
        <v>345</v>
      </c>
      <c r="I25" s="34">
        <f>SUM(I9:I24)</f>
        <v>13072</v>
      </c>
      <c r="J25" s="101">
        <f>H25/I25</f>
        <v>2.6392288861689105E-2</v>
      </c>
      <c r="K25" s="32">
        <f>SUM(K9:K24)</f>
        <v>1129</v>
      </c>
      <c r="L25" s="34">
        <f>SUM(L9:L24)</f>
        <v>26330</v>
      </c>
      <c r="M25" s="101">
        <f>K25/L25</f>
        <v>4.2878845423471326E-2</v>
      </c>
      <c r="N25" s="213">
        <f>SUM(N9:N24)</f>
        <v>57165</v>
      </c>
      <c r="O25" s="214">
        <f>SUM(O9:O24)</f>
        <v>3798849</v>
      </c>
      <c r="P25" s="224">
        <f>N25/O25</f>
        <v>1.504797900627269E-2</v>
      </c>
    </row>
    <row r="26" spans="1:16">
      <c r="A26" s="181"/>
      <c r="B26" s="137"/>
      <c r="C26" s="137"/>
      <c r="D26" s="225"/>
      <c r="E26" s="137"/>
      <c r="F26" s="137"/>
      <c r="G26" s="225"/>
      <c r="H26" s="137"/>
      <c r="I26" s="137"/>
      <c r="J26" s="225"/>
      <c r="K26" s="137"/>
      <c r="L26" s="137"/>
      <c r="M26" s="225"/>
      <c r="N26" s="137"/>
      <c r="O26" s="137"/>
      <c r="P26" s="225"/>
    </row>
    <row r="27" spans="1:16">
      <c r="A27" s="38"/>
    </row>
    <row r="28" spans="1:16">
      <c r="P28" s="135"/>
    </row>
    <row r="29" spans="1:16" ht="13.5" customHeight="1">
      <c r="P29" s="18"/>
    </row>
    <row r="30" spans="1:16">
      <c r="P30" s="18"/>
    </row>
    <row r="31" spans="1:16">
      <c r="P31" s="18"/>
    </row>
    <row r="32" spans="1:16">
      <c r="P32" s="18"/>
    </row>
    <row r="33" spans="16:17" s="18" customFormat="1">
      <c r="P33" s="62"/>
    </row>
    <row r="34" spans="16:17" s="18" customFormat="1">
      <c r="P34" s="62"/>
    </row>
    <row r="35" spans="16:17" s="18" customFormat="1">
      <c r="P35" s="62"/>
    </row>
    <row r="36" spans="16:17" s="18" customFormat="1">
      <c r="P36" s="62"/>
    </row>
    <row r="37" spans="16:17" s="18" customFormat="1">
      <c r="P37" s="62"/>
    </row>
    <row r="38" spans="16:17" s="18" customFormat="1">
      <c r="P38" s="62"/>
    </row>
    <row r="39" spans="16:17" s="18" customFormat="1">
      <c r="P39" s="62"/>
    </row>
    <row r="40" spans="16:17" s="18" customFormat="1">
      <c r="P40" s="62"/>
    </row>
    <row r="41" spans="16:17" s="18" customFormat="1">
      <c r="P41" s="62"/>
    </row>
    <row r="42" spans="16:17" s="18" customFormat="1">
      <c r="P42" s="62"/>
      <c r="Q42" s="62"/>
    </row>
    <row r="43" spans="16:17" s="18" customFormat="1">
      <c r="P43" s="62"/>
      <c r="Q43" s="228"/>
    </row>
    <row r="44" spans="16:17" s="18" customFormat="1">
      <c r="P44" s="62"/>
      <c r="Q44" s="227"/>
    </row>
    <row r="45" spans="16:17" s="18" customFormat="1">
      <c r="P45" s="62"/>
      <c r="Q45" s="227"/>
    </row>
    <row r="46" spans="16:17" s="18" customFormat="1">
      <c r="P46" s="62"/>
      <c r="Q46" s="227"/>
    </row>
    <row r="47" spans="16:17" s="18" customFormat="1">
      <c r="P47" s="62"/>
      <c r="Q47" s="227"/>
    </row>
    <row r="48" spans="16:17" s="18" customFormat="1">
      <c r="P48" s="62"/>
      <c r="Q48" s="227"/>
    </row>
    <row r="49" spans="16:17" s="18" customFormat="1">
      <c r="P49" s="62"/>
      <c r="Q49" s="227"/>
    </row>
    <row r="50" spans="16:17" s="18" customFormat="1">
      <c r="P50" s="62"/>
      <c r="Q50" s="227"/>
    </row>
    <row r="51" spans="16:17" s="18" customFormat="1">
      <c r="P51" s="62"/>
      <c r="Q51" s="227"/>
    </row>
    <row r="52" spans="16:17" s="18" customFormat="1">
      <c r="P52" s="62"/>
      <c r="Q52" s="227"/>
    </row>
    <row r="53" spans="16:17" s="18" customFormat="1">
      <c r="P53" s="62"/>
      <c r="Q53" s="227"/>
    </row>
    <row r="54" spans="16:17" s="18" customFormat="1" ht="13.5" customHeight="1">
      <c r="P54" s="62"/>
      <c r="Q54" s="227"/>
    </row>
    <row r="55" spans="16:17" s="18" customFormat="1">
      <c r="P55" s="62"/>
      <c r="Q55" s="227"/>
    </row>
    <row r="56" spans="16:17" s="18" customFormat="1">
      <c r="P56" s="62"/>
      <c r="Q56" s="227"/>
    </row>
    <row r="57" spans="16:17" s="18" customFormat="1">
      <c r="P57" s="62"/>
      <c r="Q57" s="227"/>
    </row>
    <row r="58" spans="16:17" s="18" customFormat="1">
      <c r="P58" s="62"/>
      <c r="Q58" s="227"/>
    </row>
    <row r="59" spans="16:17" s="18" customFormat="1">
      <c r="P59" s="62"/>
      <c r="Q59" s="62"/>
    </row>
    <row r="60" spans="16:17" s="18" customFormat="1">
      <c r="P60" s="135"/>
      <c r="Q60" s="62"/>
    </row>
    <row r="61" spans="16:17" s="18" customFormat="1">
      <c r="P61" s="135"/>
      <c r="Q61" s="62"/>
    </row>
    <row r="62" spans="16:17" s="18" customFormat="1">
      <c r="P62" s="135"/>
      <c r="Q62" s="62"/>
    </row>
    <row r="63" spans="16:17" s="18" customFormat="1">
      <c r="P63" s="135"/>
      <c r="Q63" s="62"/>
    </row>
    <row r="64" spans="16:17" s="18" customFormat="1">
      <c r="P64" s="135"/>
      <c r="Q64" s="62"/>
    </row>
    <row r="65" spans="16:17" s="18" customFormat="1">
      <c r="P65" s="135"/>
      <c r="Q65" s="62"/>
    </row>
    <row r="66" spans="16:17" s="18" customFormat="1">
      <c r="P66" s="135"/>
      <c r="Q66" s="62"/>
    </row>
    <row r="67" spans="16:17" s="18" customFormat="1" ht="12.75" customHeight="1">
      <c r="P67" s="135"/>
      <c r="Q67" s="62"/>
    </row>
    <row r="68" spans="16:17" s="18" customFormat="1" ht="12.75" customHeight="1">
      <c r="P68" s="135"/>
      <c r="Q68" s="62"/>
    </row>
    <row r="69" spans="16:17" s="18" customFormat="1" ht="12.75" customHeight="1">
      <c r="P69" s="135"/>
      <c r="Q69" s="62"/>
    </row>
    <row r="70" spans="16:17" s="18" customFormat="1" ht="12.75" customHeight="1">
      <c r="P70" s="62"/>
      <c r="Q70" s="62"/>
    </row>
    <row r="71" spans="16:17" s="18" customFormat="1" ht="12.75" customHeight="1">
      <c r="P71" s="62"/>
      <c r="Q71" s="62"/>
    </row>
    <row r="72" spans="16:17" s="18" customFormat="1" ht="12.75" customHeight="1">
      <c r="P72" s="62"/>
      <c r="Q72" s="62"/>
    </row>
    <row r="73" spans="16:17" s="18" customFormat="1" ht="12.75" customHeight="1">
      <c r="P73" s="62"/>
      <c r="Q73" s="62"/>
    </row>
    <row r="74" spans="16:17" s="18" customFormat="1" ht="12.75" customHeight="1">
      <c r="P74" s="62"/>
      <c r="Q74" s="62"/>
    </row>
    <row r="75" spans="16:17" s="18" customFormat="1">
      <c r="P75" s="62"/>
      <c r="Q75" s="62"/>
    </row>
    <row r="76" spans="16:17" s="18" customFormat="1">
      <c r="P76" s="62"/>
      <c r="Q76" s="62"/>
    </row>
    <row r="77" spans="16:17" s="18" customFormat="1">
      <c r="P77" s="62"/>
      <c r="Q77" s="62"/>
    </row>
    <row r="78" spans="16:17" s="18" customFormat="1">
      <c r="P78" s="62"/>
      <c r="Q78" s="62"/>
    </row>
    <row r="79" spans="16:17" s="18" customFormat="1">
      <c r="P79" s="62"/>
      <c r="Q79" s="62"/>
    </row>
    <row r="80" spans="16:17" s="18" customFormat="1">
      <c r="P80" s="62"/>
      <c r="Q80" s="62"/>
    </row>
    <row r="81" spans="16:17" s="18" customFormat="1">
      <c r="P81" s="62"/>
      <c r="Q81" s="62"/>
    </row>
    <row r="82" spans="16:17" s="18" customFormat="1">
      <c r="P82" s="62"/>
      <c r="Q82" s="62"/>
    </row>
    <row r="83" spans="16:17" s="18" customFormat="1">
      <c r="P83" s="62"/>
      <c r="Q83" s="62"/>
    </row>
    <row r="84" spans="16:17" s="18" customFormat="1">
      <c r="P84" s="62"/>
      <c r="Q84" s="62"/>
    </row>
    <row r="85" spans="16:17" s="18" customFormat="1">
      <c r="P85" s="62"/>
      <c r="Q85" s="62"/>
    </row>
    <row r="86" spans="16:17" s="18" customFormat="1">
      <c r="P86" s="62"/>
      <c r="Q86" s="62"/>
    </row>
    <row r="87" spans="16:17" s="18" customFormat="1">
      <c r="P87" s="62"/>
      <c r="Q87" s="62"/>
    </row>
    <row r="88" spans="16:17" s="18" customFormat="1">
      <c r="P88" s="62"/>
      <c r="Q88" s="62"/>
    </row>
    <row r="89" spans="16:17" s="18" customFormat="1"/>
    <row r="90" spans="16:17" s="18" customFormat="1"/>
    <row r="91" spans="16:17" s="18" customFormat="1"/>
    <row r="92" spans="16:17" s="18" customFormat="1"/>
    <row r="93" spans="16:17" s="18" customFormat="1"/>
    <row r="94" spans="16:17" s="18" customFormat="1"/>
    <row r="95" spans="16:17" s="18" customFormat="1"/>
    <row r="96" spans="16:17" s="18" customFormat="1"/>
    <row r="97" spans="2:16">
      <c r="P97" s="18"/>
    </row>
    <row r="98" spans="2:16">
      <c r="P98" s="18"/>
    </row>
    <row r="99" spans="2:16">
      <c r="P99" s="18"/>
    </row>
    <row r="100" spans="2:16">
      <c r="F100" s="18"/>
      <c r="G100" s="18"/>
      <c r="H100" s="18"/>
      <c r="I100" s="18"/>
      <c r="J100" s="18"/>
      <c r="K100" s="18"/>
      <c r="L100" s="18"/>
      <c r="M100" s="18"/>
      <c r="N100" s="18"/>
      <c r="O100" s="18"/>
      <c r="P100" s="18"/>
    </row>
    <row r="111" spans="2:16">
      <c r="B111" s="18"/>
      <c r="C111" s="18"/>
      <c r="D111" s="18"/>
      <c r="E111" s="18"/>
      <c r="F111" s="18"/>
      <c r="G111" s="18"/>
      <c r="H111" s="18"/>
      <c r="I111" s="18"/>
      <c r="J111" s="18"/>
      <c r="K111" s="18"/>
      <c r="L111" s="18"/>
      <c r="M111" s="18"/>
      <c r="N111" s="18"/>
      <c r="O111" s="18"/>
      <c r="P111" s="18"/>
    </row>
    <row r="112" spans="2:16">
      <c r="B112" s="18"/>
      <c r="C112" s="18"/>
      <c r="D112" s="18"/>
      <c r="E112" s="18"/>
      <c r="F112" s="18"/>
      <c r="G112" s="18"/>
      <c r="H112" s="18"/>
      <c r="I112" s="18"/>
      <c r="J112" s="18"/>
      <c r="K112" s="18"/>
      <c r="L112" s="18"/>
      <c r="M112" s="18"/>
      <c r="N112" s="18"/>
      <c r="O112" s="18"/>
      <c r="P112" s="18"/>
    </row>
    <row r="113" spans="2:16">
      <c r="B113" s="18"/>
      <c r="C113" s="18"/>
      <c r="D113" s="18"/>
      <c r="E113" s="18"/>
      <c r="F113" s="18"/>
      <c r="G113" s="18"/>
      <c r="H113" s="18"/>
      <c r="I113" s="18"/>
      <c r="J113" s="18"/>
      <c r="K113" s="18"/>
      <c r="L113" s="18"/>
      <c r="M113" s="18"/>
      <c r="N113" s="18"/>
      <c r="O113" s="18"/>
      <c r="P113" s="18"/>
    </row>
    <row r="114" spans="2:16">
      <c r="B114" s="18"/>
      <c r="C114" s="18"/>
      <c r="D114" s="18"/>
      <c r="E114" s="18"/>
      <c r="F114" s="18"/>
      <c r="G114" s="18"/>
      <c r="H114" s="18"/>
      <c r="I114" s="18"/>
      <c r="J114" s="18"/>
      <c r="K114" s="18"/>
      <c r="L114" s="18"/>
      <c r="M114" s="18"/>
      <c r="N114" s="18"/>
      <c r="O114" s="18"/>
      <c r="P114" s="18"/>
    </row>
    <row r="115" spans="2:16">
      <c r="B115" s="18"/>
      <c r="C115" s="18"/>
      <c r="D115" s="18"/>
      <c r="E115" s="18"/>
      <c r="F115" s="18"/>
      <c r="G115" s="18"/>
      <c r="H115" s="18"/>
      <c r="I115" s="18"/>
      <c r="J115" s="18"/>
      <c r="K115" s="18"/>
      <c r="L115" s="18"/>
      <c r="M115" s="18"/>
      <c r="N115" s="18"/>
      <c r="O115" s="18"/>
      <c r="P115" s="18"/>
    </row>
    <row r="116" spans="2:16">
      <c r="B116" s="18"/>
      <c r="C116" s="18"/>
      <c r="D116" s="18"/>
      <c r="E116" s="18"/>
      <c r="F116" s="18"/>
      <c r="G116" s="18"/>
      <c r="H116" s="18"/>
      <c r="I116" s="18"/>
      <c r="J116" s="18"/>
      <c r="K116" s="18"/>
      <c r="L116" s="18"/>
      <c r="M116" s="18"/>
      <c r="N116" s="18"/>
      <c r="O116" s="18"/>
      <c r="P116" s="18"/>
    </row>
    <row r="121" spans="2:16">
      <c r="B121" s="18"/>
      <c r="C121" s="18"/>
      <c r="D121" s="18"/>
      <c r="E121" s="18"/>
      <c r="F121" s="18"/>
      <c r="G121" s="18"/>
      <c r="H121" s="18"/>
      <c r="I121" s="18"/>
      <c r="J121" s="18"/>
      <c r="K121" s="18"/>
      <c r="L121" s="18"/>
      <c r="M121" s="18"/>
      <c r="N121" s="18"/>
      <c r="O121" s="18"/>
      <c r="P121" s="18"/>
    </row>
    <row r="122" spans="2:16">
      <c r="B122" s="18"/>
      <c r="C122" s="18"/>
      <c r="D122" s="18"/>
      <c r="E122" s="18"/>
      <c r="F122" s="18"/>
      <c r="G122" s="18"/>
      <c r="H122" s="18"/>
      <c r="I122" s="18"/>
      <c r="J122" s="18"/>
      <c r="K122" s="18"/>
      <c r="L122" s="18"/>
      <c r="M122" s="18"/>
      <c r="N122" s="18"/>
      <c r="O122" s="18"/>
      <c r="P122" s="18"/>
    </row>
    <row r="123" spans="2:16">
      <c r="B123" s="18"/>
      <c r="C123" s="18"/>
      <c r="D123" s="18"/>
      <c r="E123" s="18"/>
      <c r="F123" s="18"/>
      <c r="G123" s="18"/>
      <c r="H123" s="18"/>
      <c r="I123" s="18"/>
      <c r="J123" s="18"/>
      <c r="K123" s="18"/>
      <c r="L123" s="18"/>
      <c r="M123" s="18"/>
      <c r="N123" s="18"/>
      <c r="O123" s="18"/>
      <c r="P123" s="18"/>
    </row>
    <row r="124" spans="2:16">
      <c r="B124" s="18"/>
      <c r="C124" s="18"/>
      <c r="D124" s="18"/>
      <c r="E124" s="18"/>
      <c r="F124" s="18"/>
      <c r="G124" s="18"/>
      <c r="H124" s="18"/>
      <c r="I124" s="18"/>
      <c r="J124" s="18"/>
      <c r="K124" s="18"/>
      <c r="L124" s="18"/>
      <c r="M124" s="18"/>
      <c r="N124" s="18"/>
      <c r="O124" s="18"/>
      <c r="P124" s="18"/>
    </row>
    <row r="125" spans="2:16">
      <c r="B125" s="18"/>
      <c r="C125" s="18"/>
      <c r="D125" s="18"/>
      <c r="E125" s="18"/>
      <c r="F125" s="18"/>
      <c r="G125" s="18"/>
      <c r="H125" s="18"/>
      <c r="I125" s="18"/>
      <c r="J125" s="18"/>
      <c r="K125" s="18"/>
      <c r="L125" s="18"/>
      <c r="M125" s="18"/>
      <c r="N125" s="18"/>
      <c r="O125" s="18"/>
      <c r="P125" s="18"/>
    </row>
    <row r="126" spans="2:16">
      <c r="B126" s="18"/>
      <c r="C126" s="18"/>
      <c r="D126" s="18"/>
      <c r="E126" s="18"/>
      <c r="F126" s="18"/>
      <c r="G126" s="18"/>
      <c r="H126" s="18"/>
      <c r="I126" s="18"/>
      <c r="J126" s="18"/>
      <c r="K126" s="18"/>
      <c r="L126" s="18"/>
      <c r="M126" s="18"/>
      <c r="N126" s="18"/>
      <c r="O126" s="18"/>
      <c r="P126" s="18"/>
    </row>
    <row r="135" spans="2:16">
      <c r="B135" s="18"/>
      <c r="C135" s="18"/>
      <c r="D135" s="18"/>
      <c r="E135" s="18"/>
      <c r="F135" s="18"/>
      <c r="G135" s="18"/>
      <c r="H135" s="18"/>
      <c r="I135" s="18"/>
      <c r="J135" s="18"/>
      <c r="K135" s="18"/>
      <c r="L135" s="18"/>
      <c r="M135" s="18"/>
      <c r="N135" s="18"/>
      <c r="O135" s="18"/>
      <c r="P135" s="18"/>
    </row>
  </sheetData>
  <mergeCells count="7">
    <mergeCell ref="K7:M7"/>
    <mergeCell ref="A4:Q5"/>
    <mergeCell ref="A7:A8"/>
    <mergeCell ref="B7:D7"/>
    <mergeCell ref="E7:G7"/>
    <mergeCell ref="H7:J7"/>
    <mergeCell ref="N7:P7"/>
  </mergeCells>
  <phoneticPr fontId="0" type="noConversion"/>
  <pageMargins left="0.75" right="0.75" top="1" bottom="1" header="0.5" footer="0.5"/>
  <pageSetup scale="35" orientation="portrait" r:id="rId1"/>
  <headerFooter alignWithMargins="0">
    <oddFooter>&amp;C&amp;14B-&amp;P-4</oddFooter>
  </headerFooter>
  <ignoredErrors>
    <ignoredError sqref="D25:G25 L25:P25 H25:K25"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P111"/>
  <sheetViews>
    <sheetView zoomScaleNormal="100" workbookViewId="0"/>
  </sheetViews>
  <sheetFormatPr defaultRowHeight="12.75"/>
  <cols>
    <col min="1" max="1" width="11.42578125" style="18" customWidth="1"/>
    <col min="2" max="3" width="10.85546875" style="39" customWidth="1"/>
    <col min="4" max="4" width="12" style="39" customWidth="1"/>
    <col min="5" max="6" width="10.85546875" style="39" customWidth="1"/>
    <col min="7" max="7" width="12" style="39" customWidth="1"/>
    <col min="8" max="9" width="10.85546875" style="39" customWidth="1"/>
    <col min="10" max="10" width="12" style="39" customWidth="1"/>
    <col min="11" max="12" width="10.85546875" style="39" customWidth="1"/>
    <col min="13" max="13" width="12" style="39" customWidth="1"/>
    <col min="14" max="15" width="10.85546875" style="39" customWidth="1"/>
    <col min="16" max="16" width="12" style="39" customWidth="1"/>
    <col min="17" max="16384" width="9.140625" style="18"/>
  </cols>
  <sheetData>
    <row r="1" spans="1:16" ht="26.25">
      <c r="A1" s="52" t="s">
        <v>96</v>
      </c>
    </row>
    <row r="2" spans="1:16" ht="18">
      <c r="A2" s="13" t="s">
        <v>74</v>
      </c>
      <c r="B2" s="25"/>
      <c r="C2" s="25"/>
      <c r="D2" s="25"/>
      <c r="E2" s="25"/>
      <c r="F2" s="25"/>
      <c r="G2" s="25"/>
      <c r="H2" s="25"/>
      <c r="I2" s="25"/>
      <c r="J2" s="25"/>
      <c r="K2" s="25"/>
      <c r="L2" s="25"/>
      <c r="M2" s="25"/>
      <c r="N2" s="25"/>
      <c r="O2" s="25"/>
      <c r="P2" s="25"/>
    </row>
    <row r="3" spans="1:16" ht="14.25">
      <c r="A3" s="20"/>
      <c r="B3" s="25"/>
      <c r="C3" s="25"/>
      <c r="D3" s="25"/>
      <c r="E3" s="25"/>
      <c r="F3" s="25"/>
      <c r="G3" s="25"/>
      <c r="H3" s="25"/>
      <c r="I3" s="25"/>
      <c r="J3" s="25"/>
      <c r="K3" s="25"/>
      <c r="L3" s="25"/>
      <c r="M3" s="25"/>
      <c r="N3" s="25"/>
      <c r="O3" s="25"/>
      <c r="P3" s="25"/>
    </row>
    <row r="4" spans="1:16" ht="15" customHeight="1">
      <c r="A4" s="455" t="s">
        <v>81</v>
      </c>
      <c r="B4" s="455"/>
      <c r="C4" s="455"/>
      <c r="D4" s="455"/>
      <c r="E4" s="455"/>
      <c r="F4" s="455"/>
      <c r="G4" s="455"/>
      <c r="H4" s="455"/>
      <c r="I4" s="455"/>
      <c r="J4" s="455"/>
      <c r="K4" s="455"/>
      <c r="L4" s="455"/>
      <c r="M4" s="455"/>
      <c r="N4" s="455"/>
      <c r="O4" s="455"/>
      <c r="P4" s="455"/>
    </row>
    <row r="5" spans="1:16" ht="15" customHeight="1">
      <c r="A5" s="455"/>
      <c r="B5" s="455"/>
      <c r="C5" s="455"/>
      <c r="D5" s="455"/>
      <c r="E5" s="455"/>
      <c r="F5" s="455"/>
      <c r="G5" s="455"/>
      <c r="H5" s="455"/>
      <c r="I5" s="455"/>
      <c r="J5" s="455"/>
      <c r="K5" s="455"/>
      <c r="L5" s="455"/>
      <c r="M5" s="455"/>
      <c r="N5" s="455"/>
      <c r="O5" s="455"/>
      <c r="P5" s="455"/>
    </row>
    <row r="6" spans="1:16" ht="15" customHeight="1">
      <c r="A6" s="49"/>
      <c r="B6" s="49"/>
      <c r="C6" s="49"/>
      <c r="D6" s="49"/>
      <c r="E6" s="49"/>
      <c r="F6" s="49"/>
      <c r="G6" s="49"/>
      <c r="H6" s="49"/>
      <c r="I6" s="49"/>
      <c r="J6" s="49"/>
      <c r="K6" s="49"/>
      <c r="L6" s="49"/>
      <c r="M6" s="49"/>
      <c r="N6" s="49"/>
      <c r="O6" s="49"/>
      <c r="P6" s="49"/>
    </row>
    <row r="7" spans="1:16" ht="15" thickBot="1">
      <c r="A7" s="14"/>
      <c r="B7" s="25"/>
      <c r="C7" s="25"/>
      <c r="D7" s="25"/>
      <c r="E7" s="25"/>
      <c r="F7" s="25"/>
      <c r="G7" s="25"/>
      <c r="H7" s="25"/>
      <c r="I7" s="25"/>
      <c r="J7" s="25"/>
      <c r="K7" s="25"/>
      <c r="L7" s="25"/>
      <c r="M7" s="25"/>
      <c r="N7" s="25"/>
      <c r="O7" s="25"/>
      <c r="P7" s="25"/>
    </row>
    <row r="8" spans="1:16" ht="13.5" customHeight="1" thickBot="1">
      <c r="A8" s="459" t="s">
        <v>6</v>
      </c>
      <c r="B8" s="468" t="s">
        <v>10</v>
      </c>
      <c r="C8" s="469"/>
      <c r="D8" s="470"/>
      <c r="E8" s="468" t="s">
        <v>29</v>
      </c>
      <c r="F8" s="469"/>
      <c r="G8" s="470"/>
      <c r="H8" s="468" t="s">
        <v>28</v>
      </c>
      <c r="I8" s="469"/>
      <c r="J8" s="470"/>
      <c r="K8" s="468" t="s">
        <v>30</v>
      </c>
      <c r="L8" s="469"/>
      <c r="M8" s="470"/>
      <c r="N8" s="468" t="s">
        <v>5</v>
      </c>
      <c r="O8" s="469"/>
      <c r="P8" s="470"/>
    </row>
    <row r="9" spans="1:16" ht="43.5" customHeight="1" thickBot="1">
      <c r="A9" s="460"/>
      <c r="B9" s="55" t="s">
        <v>50</v>
      </c>
      <c r="C9" s="100" t="s">
        <v>48</v>
      </c>
      <c r="D9" s="82" t="s">
        <v>54</v>
      </c>
      <c r="E9" s="55" t="s">
        <v>50</v>
      </c>
      <c r="F9" s="100" t="s">
        <v>48</v>
      </c>
      <c r="G9" s="82" t="s">
        <v>54</v>
      </c>
      <c r="H9" s="55" t="s">
        <v>50</v>
      </c>
      <c r="I9" s="100" t="s">
        <v>48</v>
      </c>
      <c r="J9" s="82" t="s">
        <v>54</v>
      </c>
      <c r="K9" s="55" t="s">
        <v>50</v>
      </c>
      <c r="L9" s="100" t="s">
        <v>48</v>
      </c>
      <c r="M9" s="82" t="s">
        <v>54</v>
      </c>
      <c r="N9" s="55" t="s">
        <v>50</v>
      </c>
      <c r="O9" s="100" t="s">
        <v>48</v>
      </c>
      <c r="P9" s="82" t="s">
        <v>54</v>
      </c>
    </row>
    <row r="10" spans="1:16">
      <c r="A10" s="121">
        <v>2005</v>
      </c>
      <c r="B10" s="53">
        <v>140964</v>
      </c>
      <c r="C10" s="79">
        <v>162078</v>
      </c>
      <c r="D10" s="21">
        <f t="shared" ref="D10:D25" si="0">IF(C10=0, "NA", B10/C10)</f>
        <v>0.86972938955317813</v>
      </c>
      <c r="E10" s="53"/>
      <c r="F10" s="79"/>
      <c r="G10" s="21"/>
      <c r="H10" s="53">
        <v>197</v>
      </c>
      <c r="I10" s="79">
        <v>231</v>
      </c>
      <c r="J10" s="21">
        <f t="shared" ref="J10:J24" si="1">IF(I10=0, "NA", H10/I10)</f>
        <v>0.8528138528138528</v>
      </c>
      <c r="K10" s="53"/>
      <c r="L10" s="79"/>
      <c r="M10" s="21"/>
      <c r="N10" s="53">
        <f>SUM(K10,H10,E10,B10)</f>
        <v>141161</v>
      </c>
      <c r="O10" s="79">
        <f>SUM(L10,I10,F10,C10)</f>
        <v>162309</v>
      </c>
      <c r="P10" s="21">
        <f t="shared" ref="P10:P25" si="2">IF(O10=0, "NA", N10/O10)</f>
        <v>0.86970531517044647</v>
      </c>
    </row>
    <row r="11" spans="1:16">
      <c r="A11" s="121">
        <v>2006</v>
      </c>
      <c r="B11" s="54">
        <v>150857</v>
      </c>
      <c r="C11" s="78">
        <v>171804</v>
      </c>
      <c r="D11" s="15">
        <f t="shared" si="0"/>
        <v>0.87807617983283281</v>
      </c>
      <c r="E11" s="54"/>
      <c r="F11" s="78"/>
      <c r="G11" s="15"/>
      <c r="H11" s="54">
        <v>204</v>
      </c>
      <c r="I11" s="78">
        <v>243</v>
      </c>
      <c r="J11" s="15">
        <f t="shared" si="1"/>
        <v>0.83950617283950613</v>
      </c>
      <c r="K11" s="54"/>
      <c r="L11" s="78"/>
      <c r="M11" s="15"/>
      <c r="N11" s="54">
        <f t="shared" ref="N11:O25" si="3">SUM(K11,H11,E11,B11)</f>
        <v>151061</v>
      </c>
      <c r="O11" s="78">
        <f t="shared" si="3"/>
        <v>172047</v>
      </c>
      <c r="P11" s="15">
        <f t="shared" si="2"/>
        <v>0.87802170337175311</v>
      </c>
    </row>
    <row r="12" spans="1:16">
      <c r="A12" s="121">
        <v>2007</v>
      </c>
      <c r="B12" s="54">
        <v>176496</v>
      </c>
      <c r="C12" s="78">
        <v>196765</v>
      </c>
      <c r="D12" s="15">
        <f t="shared" si="0"/>
        <v>0.89698879373872387</v>
      </c>
      <c r="E12" s="54"/>
      <c r="F12" s="78"/>
      <c r="G12" s="15"/>
      <c r="H12" s="54">
        <v>71</v>
      </c>
      <c r="I12" s="78">
        <v>84</v>
      </c>
      <c r="J12" s="15">
        <f t="shared" si="1"/>
        <v>0.84523809523809523</v>
      </c>
      <c r="K12" s="54">
        <v>1520</v>
      </c>
      <c r="L12" s="78">
        <v>1829</v>
      </c>
      <c r="M12" s="15">
        <f t="shared" ref="M12:M25" si="4">IF(L12=0, "NA", K12/L12)</f>
        <v>0.83105522143247679</v>
      </c>
      <c r="N12" s="54">
        <f t="shared" si="3"/>
        <v>178087</v>
      </c>
      <c r="O12" s="78">
        <f t="shared" si="3"/>
        <v>198678</v>
      </c>
      <c r="P12" s="15">
        <f t="shared" si="2"/>
        <v>0.89635993919809942</v>
      </c>
    </row>
    <row r="13" spans="1:16">
      <c r="A13" s="121">
        <v>2008</v>
      </c>
      <c r="B13" s="54">
        <v>185777</v>
      </c>
      <c r="C13" s="78">
        <v>203733</v>
      </c>
      <c r="D13" s="15">
        <f t="shared" si="0"/>
        <v>0.91186503904620264</v>
      </c>
      <c r="E13" s="54">
        <v>7160</v>
      </c>
      <c r="F13" s="78">
        <v>8058</v>
      </c>
      <c r="G13" s="15">
        <f t="shared" ref="G13:G25" si="5">IF(F13=0, "NA", E13/F13)</f>
        <v>0.88855795482750066</v>
      </c>
      <c r="H13" s="54">
        <v>80</v>
      </c>
      <c r="I13" s="78">
        <v>96</v>
      </c>
      <c r="J13" s="15">
        <f t="shared" si="1"/>
        <v>0.83333333333333337</v>
      </c>
      <c r="K13" s="54">
        <v>1661</v>
      </c>
      <c r="L13" s="78">
        <v>1997</v>
      </c>
      <c r="M13" s="15">
        <f t="shared" si="4"/>
        <v>0.8317476214321482</v>
      </c>
      <c r="N13" s="54">
        <f t="shared" si="3"/>
        <v>194678</v>
      </c>
      <c r="O13" s="78">
        <f t="shared" si="3"/>
        <v>213884</v>
      </c>
      <c r="P13" s="15">
        <f t="shared" si="2"/>
        <v>0.91020366179798395</v>
      </c>
    </row>
    <row r="14" spans="1:16">
      <c r="A14" s="121">
        <v>2009</v>
      </c>
      <c r="B14" s="54">
        <v>155105</v>
      </c>
      <c r="C14" s="78">
        <v>166505</v>
      </c>
      <c r="D14" s="15">
        <f t="shared" si="0"/>
        <v>0.93153358757995253</v>
      </c>
      <c r="E14" s="54">
        <v>4850</v>
      </c>
      <c r="F14" s="78">
        <v>5441</v>
      </c>
      <c r="G14" s="15">
        <f t="shared" si="5"/>
        <v>0.89138026098143719</v>
      </c>
      <c r="H14" s="54">
        <v>143</v>
      </c>
      <c r="I14" s="78">
        <v>182</v>
      </c>
      <c r="J14" s="15">
        <f t="shared" si="1"/>
        <v>0.7857142857142857</v>
      </c>
      <c r="K14" s="54">
        <v>647</v>
      </c>
      <c r="L14" s="78">
        <v>764</v>
      </c>
      <c r="M14" s="15">
        <f t="shared" si="4"/>
        <v>0.84685863874345546</v>
      </c>
      <c r="N14" s="54">
        <f t="shared" si="3"/>
        <v>160745</v>
      </c>
      <c r="O14" s="78">
        <f t="shared" si="3"/>
        <v>172892</v>
      </c>
      <c r="P14" s="15">
        <f t="shared" si="2"/>
        <v>0.92974226684866856</v>
      </c>
    </row>
    <row r="15" spans="1:16">
      <c r="A15" s="121">
        <v>2010</v>
      </c>
      <c r="B15" s="54">
        <v>203463</v>
      </c>
      <c r="C15" s="78">
        <v>216208</v>
      </c>
      <c r="D15" s="15">
        <f t="shared" si="0"/>
        <v>0.94105213498112927</v>
      </c>
      <c r="E15" s="54">
        <v>4850</v>
      </c>
      <c r="F15" s="78">
        <v>5372</v>
      </c>
      <c r="G15" s="15">
        <f t="shared" si="5"/>
        <v>0.90282948622486969</v>
      </c>
      <c r="H15" s="54">
        <v>280</v>
      </c>
      <c r="I15" s="78">
        <v>339</v>
      </c>
      <c r="J15" s="15">
        <f t="shared" si="1"/>
        <v>0.82595870206489674</v>
      </c>
      <c r="K15" s="54">
        <v>648</v>
      </c>
      <c r="L15" s="78">
        <v>761</v>
      </c>
      <c r="M15" s="15">
        <f t="shared" si="4"/>
        <v>0.85151116951379768</v>
      </c>
      <c r="N15" s="54">
        <f t="shared" si="3"/>
        <v>209241</v>
      </c>
      <c r="O15" s="78">
        <f t="shared" si="3"/>
        <v>222680</v>
      </c>
      <c r="P15" s="15">
        <f t="shared" si="2"/>
        <v>0.93964882342374711</v>
      </c>
    </row>
    <row r="16" spans="1:16">
      <c r="A16" s="121">
        <v>2011</v>
      </c>
      <c r="B16" s="54">
        <v>225913</v>
      </c>
      <c r="C16" s="78">
        <v>238570</v>
      </c>
      <c r="D16" s="15">
        <f t="shared" si="0"/>
        <v>0.94694638890053229</v>
      </c>
      <c r="E16" s="54">
        <v>8471</v>
      </c>
      <c r="F16" s="78">
        <v>9083</v>
      </c>
      <c r="G16" s="15">
        <f t="shared" si="5"/>
        <v>0.93262138060112298</v>
      </c>
      <c r="H16" s="54">
        <v>789</v>
      </c>
      <c r="I16" s="78">
        <v>895</v>
      </c>
      <c r="J16" s="15">
        <f t="shared" si="1"/>
        <v>0.88156424581005588</v>
      </c>
      <c r="K16" s="54">
        <v>1971</v>
      </c>
      <c r="L16" s="78">
        <v>2377</v>
      </c>
      <c r="M16" s="15">
        <f t="shared" si="4"/>
        <v>0.82919646613378206</v>
      </c>
      <c r="N16" s="54">
        <f t="shared" si="3"/>
        <v>237144</v>
      </c>
      <c r="O16" s="78">
        <f t="shared" si="3"/>
        <v>250925</v>
      </c>
      <c r="P16" s="15">
        <f t="shared" si="2"/>
        <v>0.94507920693434289</v>
      </c>
    </row>
    <row r="17" spans="1:16">
      <c r="A17" s="121">
        <v>2012</v>
      </c>
      <c r="B17" s="54">
        <v>250351</v>
      </c>
      <c r="C17" s="78">
        <v>262429</v>
      </c>
      <c r="D17" s="15">
        <f t="shared" si="0"/>
        <v>0.95397612306566726</v>
      </c>
      <c r="E17" s="54">
        <v>8937</v>
      </c>
      <c r="F17" s="78">
        <v>9430</v>
      </c>
      <c r="G17" s="15">
        <f t="shared" si="5"/>
        <v>0.94772004241781549</v>
      </c>
      <c r="H17" s="54">
        <v>1104</v>
      </c>
      <c r="I17" s="78">
        <v>1215</v>
      </c>
      <c r="J17" s="15">
        <f t="shared" si="1"/>
        <v>0.90864197530864199</v>
      </c>
      <c r="K17" s="54">
        <v>1814</v>
      </c>
      <c r="L17" s="78">
        <v>2190</v>
      </c>
      <c r="M17" s="15">
        <f t="shared" si="4"/>
        <v>0.82831050228310499</v>
      </c>
      <c r="N17" s="54">
        <f t="shared" si="3"/>
        <v>262206</v>
      </c>
      <c r="O17" s="78">
        <f t="shared" si="3"/>
        <v>275264</v>
      </c>
      <c r="P17" s="15">
        <f t="shared" si="2"/>
        <v>0.95256190420832365</v>
      </c>
    </row>
    <row r="18" spans="1:16">
      <c r="A18" s="121">
        <v>2013</v>
      </c>
      <c r="B18" s="54">
        <v>280498</v>
      </c>
      <c r="C18" s="78">
        <v>292201</v>
      </c>
      <c r="D18" s="15">
        <f t="shared" si="0"/>
        <v>0.95994880236549496</v>
      </c>
      <c r="E18" s="54">
        <v>8385</v>
      </c>
      <c r="F18" s="78">
        <v>8771</v>
      </c>
      <c r="G18" s="15">
        <f t="shared" si="5"/>
        <v>0.95599133508151868</v>
      </c>
      <c r="H18" s="54">
        <v>1248</v>
      </c>
      <c r="I18" s="78">
        <v>1332</v>
      </c>
      <c r="J18" s="15">
        <f t="shared" si="1"/>
        <v>0.93693693693693691</v>
      </c>
      <c r="K18" s="54">
        <v>1591</v>
      </c>
      <c r="L18" s="78">
        <v>1849</v>
      </c>
      <c r="M18" s="15">
        <f t="shared" si="4"/>
        <v>0.86046511627906974</v>
      </c>
      <c r="N18" s="54">
        <f t="shared" si="3"/>
        <v>291722</v>
      </c>
      <c r="O18" s="78">
        <f t="shared" si="3"/>
        <v>304153</v>
      </c>
      <c r="P18" s="15">
        <f t="shared" si="2"/>
        <v>0.95912912251399784</v>
      </c>
    </row>
    <row r="19" spans="1:16">
      <c r="A19" s="121">
        <v>2014</v>
      </c>
      <c r="B19" s="54">
        <v>300519</v>
      </c>
      <c r="C19" s="78">
        <v>309805</v>
      </c>
      <c r="D19" s="15">
        <f t="shared" si="0"/>
        <v>0.97002630687045077</v>
      </c>
      <c r="E19" s="54">
        <v>9908</v>
      </c>
      <c r="F19" s="78">
        <v>10291</v>
      </c>
      <c r="G19" s="15">
        <f t="shared" si="5"/>
        <v>0.96278301428432611</v>
      </c>
      <c r="H19" s="54">
        <v>2932</v>
      </c>
      <c r="I19" s="78">
        <v>3132</v>
      </c>
      <c r="J19" s="15">
        <f t="shared" si="1"/>
        <v>0.93614303959131551</v>
      </c>
      <c r="K19" s="54">
        <v>1631</v>
      </c>
      <c r="L19" s="78">
        <v>1908</v>
      </c>
      <c r="M19" s="15">
        <f t="shared" si="4"/>
        <v>0.85482180293501053</v>
      </c>
      <c r="N19" s="54">
        <f t="shared" si="3"/>
        <v>314990</v>
      </c>
      <c r="O19" s="78">
        <f t="shared" si="3"/>
        <v>325136</v>
      </c>
      <c r="P19" s="15">
        <f t="shared" si="2"/>
        <v>0.96879459672260226</v>
      </c>
    </row>
    <row r="20" spans="1:16">
      <c r="A20" s="121">
        <v>2015</v>
      </c>
      <c r="B20" s="54">
        <v>343161</v>
      </c>
      <c r="C20" s="78">
        <v>349779</v>
      </c>
      <c r="D20" s="15">
        <f t="shared" si="0"/>
        <v>0.98107948161553438</v>
      </c>
      <c r="E20" s="54">
        <v>15111</v>
      </c>
      <c r="F20" s="78">
        <v>15605</v>
      </c>
      <c r="G20" s="15">
        <f t="shared" si="5"/>
        <v>0.96834347965395706</v>
      </c>
      <c r="H20" s="54">
        <v>2553</v>
      </c>
      <c r="I20" s="78">
        <v>2702</v>
      </c>
      <c r="J20" s="15">
        <f t="shared" si="1"/>
        <v>0.94485566247224273</v>
      </c>
      <c r="K20" s="54">
        <v>3415</v>
      </c>
      <c r="L20" s="78">
        <v>3835</v>
      </c>
      <c r="M20" s="15">
        <f t="shared" si="4"/>
        <v>0.89048239895697523</v>
      </c>
      <c r="N20" s="54">
        <f t="shared" si="3"/>
        <v>364240</v>
      </c>
      <c r="O20" s="78">
        <f t="shared" si="3"/>
        <v>371921</v>
      </c>
      <c r="P20" s="15">
        <f t="shared" si="2"/>
        <v>0.97934776471347407</v>
      </c>
    </row>
    <row r="21" spans="1:16">
      <c r="A21" s="121">
        <v>2016</v>
      </c>
      <c r="B21" s="54">
        <v>347938</v>
      </c>
      <c r="C21" s="78">
        <v>353521</v>
      </c>
      <c r="D21" s="15">
        <f t="shared" si="0"/>
        <v>0.98420744453653386</v>
      </c>
      <c r="E21" s="54">
        <v>13257</v>
      </c>
      <c r="F21" s="78">
        <v>13511</v>
      </c>
      <c r="G21" s="15">
        <f t="shared" si="5"/>
        <v>0.98120050329361264</v>
      </c>
      <c r="H21" s="54">
        <v>1071</v>
      </c>
      <c r="I21" s="78">
        <v>1149</v>
      </c>
      <c r="J21" s="15">
        <f t="shared" si="1"/>
        <v>0.93211488250652741</v>
      </c>
      <c r="K21" s="54">
        <v>3255</v>
      </c>
      <c r="L21" s="78">
        <v>3548</v>
      </c>
      <c r="M21" s="15">
        <f t="shared" si="4"/>
        <v>0.91741826381059755</v>
      </c>
      <c r="N21" s="54">
        <f t="shared" si="3"/>
        <v>365521</v>
      </c>
      <c r="O21" s="78">
        <f t="shared" si="3"/>
        <v>371729</v>
      </c>
      <c r="P21" s="15">
        <f t="shared" si="2"/>
        <v>0.98329966185043405</v>
      </c>
    </row>
    <row r="22" spans="1:16">
      <c r="A22" s="121">
        <v>2017</v>
      </c>
      <c r="B22" s="54">
        <v>347384</v>
      </c>
      <c r="C22" s="78">
        <v>351672</v>
      </c>
      <c r="D22" s="15">
        <f t="shared" si="0"/>
        <v>0.98780681999135556</v>
      </c>
      <c r="E22" s="54">
        <v>12898</v>
      </c>
      <c r="F22" s="78">
        <v>13103</v>
      </c>
      <c r="G22" s="15">
        <f t="shared" si="5"/>
        <v>0.98435472792490264</v>
      </c>
      <c r="H22" s="54">
        <v>786</v>
      </c>
      <c r="I22" s="78">
        <v>820</v>
      </c>
      <c r="J22" s="15">
        <f t="shared" si="1"/>
        <v>0.95853658536585362</v>
      </c>
      <c r="K22" s="54">
        <v>2552</v>
      </c>
      <c r="L22" s="78">
        <v>2729</v>
      </c>
      <c r="M22" s="15">
        <f t="shared" si="4"/>
        <v>0.9351410773176988</v>
      </c>
      <c r="N22" s="54">
        <f t="shared" si="3"/>
        <v>363620</v>
      </c>
      <c r="O22" s="78">
        <f t="shared" si="3"/>
        <v>368324</v>
      </c>
      <c r="P22" s="15">
        <f t="shared" si="2"/>
        <v>0.98722863565773611</v>
      </c>
    </row>
    <row r="23" spans="1:16">
      <c r="A23" s="121">
        <v>2018</v>
      </c>
      <c r="B23" s="54">
        <v>315725</v>
      </c>
      <c r="C23" s="78">
        <v>318241</v>
      </c>
      <c r="D23" s="15">
        <f t="shared" si="0"/>
        <v>0.9920940419367712</v>
      </c>
      <c r="E23" s="54">
        <v>10482</v>
      </c>
      <c r="F23" s="78">
        <v>10579</v>
      </c>
      <c r="G23" s="15">
        <f t="shared" si="5"/>
        <v>0.99083089138860003</v>
      </c>
      <c r="H23" s="54">
        <v>601</v>
      </c>
      <c r="I23" s="78">
        <v>624</v>
      </c>
      <c r="J23" s="15">
        <f t="shared" si="1"/>
        <v>0.96314102564102566</v>
      </c>
      <c r="K23" s="54">
        <v>2038</v>
      </c>
      <c r="L23" s="78">
        <v>2141</v>
      </c>
      <c r="M23" s="15">
        <f t="shared" si="4"/>
        <v>0.95189163942083144</v>
      </c>
      <c r="N23" s="54">
        <f t="shared" si="3"/>
        <v>328846</v>
      </c>
      <c r="O23" s="78">
        <f t="shared" si="3"/>
        <v>331585</v>
      </c>
      <c r="P23" s="15">
        <f t="shared" si="2"/>
        <v>0.99173967459324153</v>
      </c>
    </row>
    <row r="24" spans="1:16">
      <c r="A24" s="121">
        <v>2019</v>
      </c>
      <c r="B24" s="54">
        <v>54224</v>
      </c>
      <c r="C24" s="78">
        <v>54686</v>
      </c>
      <c r="D24" s="15">
        <f t="shared" si="0"/>
        <v>0.9915517682770727</v>
      </c>
      <c r="E24" s="54">
        <v>1729</v>
      </c>
      <c r="F24" s="78">
        <v>1743</v>
      </c>
      <c r="G24" s="15">
        <f t="shared" si="5"/>
        <v>0.99196787148594379</v>
      </c>
      <c r="H24" s="54">
        <v>27</v>
      </c>
      <c r="I24" s="78">
        <v>28</v>
      </c>
      <c r="J24" s="15">
        <f t="shared" si="1"/>
        <v>0.9642857142857143</v>
      </c>
      <c r="K24" s="54">
        <v>388</v>
      </c>
      <c r="L24" s="78">
        <v>396</v>
      </c>
      <c r="M24" s="15">
        <f t="shared" si="4"/>
        <v>0.97979797979797978</v>
      </c>
      <c r="N24" s="54">
        <f t="shared" si="3"/>
        <v>56368</v>
      </c>
      <c r="O24" s="78">
        <f t="shared" si="3"/>
        <v>56853</v>
      </c>
      <c r="P24" s="15">
        <f t="shared" si="2"/>
        <v>0.99146922765729162</v>
      </c>
    </row>
    <row r="25" spans="1:16" ht="13.5" thickBot="1">
      <c r="A25" s="121">
        <v>2020</v>
      </c>
      <c r="B25" s="69">
        <v>441</v>
      </c>
      <c r="C25" s="80">
        <v>450</v>
      </c>
      <c r="D25" s="22">
        <f t="shared" si="0"/>
        <v>0.98</v>
      </c>
      <c r="E25" s="69">
        <v>13</v>
      </c>
      <c r="F25" s="80">
        <v>13</v>
      </c>
      <c r="G25" s="22">
        <f t="shared" si="5"/>
        <v>1</v>
      </c>
      <c r="H25" s="69"/>
      <c r="I25" s="80"/>
      <c r="J25" s="22"/>
      <c r="K25" s="69">
        <v>6</v>
      </c>
      <c r="L25" s="80">
        <v>6</v>
      </c>
      <c r="M25" s="22">
        <f t="shared" si="4"/>
        <v>1</v>
      </c>
      <c r="N25" s="69">
        <f t="shared" si="3"/>
        <v>460</v>
      </c>
      <c r="O25" s="80">
        <f t="shared" si="3"/>
        <v>469</v>
      </c>
      <c r="P25" s="22">
        <f t="shared" si="2"/>
        <v>0.98081023454157779</v>
      </c>
    </row>
    <row r="26" spans="1:16" ht="13.5" thickBot="1">
      <c r="A26" s="16" t="s">
        <v>5</v>
      </c>
      <c r="B26" s="213">
        <f>SUM(B10:B25)</f>
        <v>3478816</v>
      </c>
      <c r="C26" s="214">
        <f>SUM(C10:C25)</f>
        <v>3648447</v>
      </c>
      <c r="D26" s="215">
        <f>B26/C26</f>
        <v>0.95350597117074742</v>
      </c>
      <c r="E26" s="213">
        <f>SUM(E10:E25)</f>
        <v>106051</v>
      </c>
      <c r="F26" s="214">
        <f>SUM(F10:F25)</f>
        <v>111000</v>
      </c>
      <c r="G26" s="215">
        <f>E26/F26</f>
        <v>0.95541441441441444</v>
      </c>
      <c r="H26" s="213">
        <f>SUM(H10:H25)</f>
        <v>12086</v>
      </c>
      <c r="I26" s="214">
        <f>SUM(I10:I25)</f>
        <v>13072</v>
      </c>
      <c r="J26" s="215">
        <f>H26/I26</f>
        <v>0.92457160342717259</v>
      </c>
      <c r="K26" s="213">
        <f>SUM(K10:K25)</f>
        <v>23137</v>
      </c>
      <c r="L26" s="214">
        <f>SUM(L10:L25)</f>
        <v>26330</v>
      </c>
      <c r="M26" s="215">
        <f>K26/L26</f>
        <v>0.87873148499810105</v>
      </c>
      <c r="N26" s="213">
        <f>SUM(N10:N25)</f>
        <v>3620090</v>
      </c>
      <c r="O26" s="214">
        <f>SUM(O10:O25)</f>
        <v>3798849</v>
      </c>
      <c r="P26" s="215">
        <f>N26/O26</f>
        <v>0.95294390485117997</v>
      </c>
    </row>
    <row r="27" spans="1:16" s="62" customFormat="1">
      <c r="A27" s="47"/>
      <c r="B27" s="71"/>
      <c r="C27" s="71"/>
      <c r="D27" s="76"/>
      <c r="E27" s="71"/>
      <c r="F27" s="71"/>
      <c r="G27" s="76"/>
      <c r="H27" s="71"/>
      <c r="I27" s="71"/>
      <c r="J27" s="76"/>
      <c r="N27" s="71"/>
      <c r="O27" s="71"/>
      <c r="P27" s="76"/>
    </row>
    <row r="28" spans="1:16">
      <c r="P28" s="62"/>
    </row>
    <row r="29" spans="1:16">
      <c r="A29" s="38"/>
      <c r="P29" s="105"/>
    </row>
    <row r="30" spans="1:16" ht="13.5" customHeight="1">
      <c r="O30" s="18"/>
      <c r="P30" s="229"/>
    </row>
    <row r="31" spans="1:16">
      <c r="O31" s="18"/>
      <c r="P31" s="230"/>
    </row>
    <row r="32" spans="1:16">
      <c r="O32" s="18"/>
      <c r="P32" s="230"/>
    </row>
    <row r="33" spans="16:16" s="18" customFormat="1">
      <c r="P33" s="137"/>
    </row>
    <row r="34" spans="16:16" s="18" customFormat="1" ht="13.5" customHeight="1">
      <c r="P34" s="230"/>
    </row>
    <row r="35" spans="16:16" s="18" customFormat="1">
      <c r="P35" s="230"/>
    </row>
    <row r="36" spans="16:16" s="18" customFormat="1">
      <c r="P36" s="230"/>
    </row>
    <row r="37" spans="16:16" s="18" customFormat="1">
      <c r="P37" s="230"/>
    </row>
    <row r="38" spans="16:16" s="18" customFormat="1">
      <c r="P38" s="230"/>
    </row>
    <row r="39" spans="16:16" s="18" customFormat="1">
      <c r="P39" s="230"/>
    </row>
    <row r="40" spans="16:16" s="18" customFormat="1">
      <c r="P40" s="230"/>
    </row>
    <row r="41" spans="16:16" s="18" customFormat="1">
      <c r="P41" s="230"/>
    </row>
    <row r="42" spans="16:16" s="18" customFormat="1">
      <c r="P42" s="230"/>
    </row>
    <row r="43" spans="16:16" s="18" customFormat="1">
      <c r="P43" s="230"/>
    </row>
    <row r="44" spans="16:16" s="18" customFormat="1">
      <c r="P44" s="230"/>
    </row>
    <row r="45" spans="16:16" s="18" customFormat="1">
      <c r="P45" s="230"/>
    </row>
    <row r="46" spans="16:16" s="18" customFormat="1">
      <c r="P46" s="230"/>
    </row>
    <row r="47" spans="16:16" s="18" customFormat="1">
      <c r="P47" s="62"/>
    </row>
    <row r="48" spans="16:16" s="18" customFormat="1">
      <c r="P48" s="62"/>
    </row>
    <row r="49" spans="15:16" s="18" customFormat="1">
      <c r="P49" s="62"/>
    </row>
    <row r="50" spans="15:16" s="18" customFormat="1"/>
    <row r="51" spans="15:16" s="18" customFormat="1"/>
    <row r="52" spans="15:16" s="18" customFormat="1"/>
    <row r="53" spans="15:16" s="18" customFormat="1"/>
    <row r="54" spans="15:16" s="18" customFormat="1" ht="13.5" customHeight="1"/>
    <row r="55" spans="15:16" s="18" customFormat="1"/>
    <row r="56" spans="15:16" s="18" customFormat="1"/>
    <row r="57" spans="15:16" s="18" customFormat="1"/>
    <row r="58" spans="15:16" s="18" customFormat="1"/>
    <row r="59" spans="15:16" s="18" customFormat="1"/>
    <row r="60" spans="15:16" s="18" customFormat="1">
      <c r="O60" s="39"/>
      <c r="P60" s="136"/>
    </row>
    <row r="61" spans="15:16" s="18" customFormat="1">
      <c r="O61" s="39"/>
      <c r="P61" s="136"/>
    </row>
    <row r="62" spans="15:16" s="18" customFormat="1">
      <c r="O62" s="39"/>
      <c r="P62" s="136"/>
    </row>
    <row r="63" spans="15:16" s="18" customFormat="1">
      <c r="O63" s="39"/>
      <c r="P63" s="136"/>
    </row>
    <row r="64" spans="15:16" s="18" customFormat="1">
      <c r="O64" s="39"/>
      <c r="P64" s="136"/>
    </row>
    <row r="65" spans="16:16" s="18" customFormat="1">
      <c r="P65" s="136"/>
    </row>
    <row r="66" spans="16:16" s="18" customFormat="1">
      <c r="P66" s="136"/>
    </row>
    <row r="67" spans="16:16" s="18" customFormat="1">
      <c r="P67" s="136"/>
    </row>
    <row r="68" spans="16:16" s="18" customFormat="1">
      <c r="P68" s="136"/>
    </row>
    <row r="69" spans="16:16" s="18" customFormat="1">
      <c r="P69" s="136"/>
    </row>
    <row r="70" spans="16:16" s="18" customFormat="1">
      <c r="P70" s="136"/>
    </row>
    <row r="71" spans="16:16" s="18" customFormat="1">
      <c r="P71" s="136"/>
    </row>
    <row r="72" spans="16:16" s="18" customFormat="1">
      <c r="P72" s="62"/>
    </row>
    <row r="73" spans="16:16" s="18" customFormat="1">
      <c r="P73" s="62"/>
    </row>
    <row r="74" spans="16:16" s="18" customFormat="1">
      <c r="P74" s="62"/>
    </row>
    <row r="75" spans="16:16" s="18" customFormat="1">
      <c r="P75" s="62"/>
    </row>
    <row r="76" spans="16:16" s="18" customFormat="1">
      <c r="P76" s="62"/>
    </row>
    <row r="77" spans="16:16" s="18" customFormat="1">
      <c r="P77" s="62"/>
    </row>
    <row r="78" spans="16:16" s="18" customFormat="1">
      <c r="P78" s="62"/>
    </row>
    <row r="79" spans="16:16" s="18" customFormat="1">
      <c r="P79" s="62"/>
    </row>
    <row r="80" spans="16:16" s="18" customFormat="1">
      <c r="P80" s="62"/>
    </row>
    <row r="81" spans="16:16" s="18" customFormat="1"/>
    <row r="82" spans="16:16" s="18" customFormat="1"/>
    <row r="83" spans="16:16" s="18" customFormat="1"/>
    <row r="84" spans="16:16" s="18" customFormat="1"/>
    <row r="85" spans="16:16" s="18" customFormat="1"/>
    <row r="86" spans="16:16" s="18" customFormat="1"/>
    <row r="87" spans="16:16" s="18" customFormat="1"/>
    <row r="88" spans="16:16" s="18" customFormat="1"/>
    <row r="89" spans="16:16" s="18" customFormat="1"/>
    <row r="90" spans="16:16" s="18" customFormat="1"/>
    <row r="91" spans="16:16" s="18" customFormat="1"/>
    <row r="92" spans="16:16" s="18" customFormat="1"/>
    <row r="93" spans="16:16" s="18" customFormat="1"/>
    <row r="94" spans="16:16" s="18" customFormat="1">
      <c r="P94" s="39"/>
    </row>
    <row r="95" spans="16:16" s="18" customFormat="1">
      <c r="P95" s="39"/>
    </row>
    <row r="96" spans="16:16" s="18" customFormat="1">
      <c r="P96" s="39"/>
    </row>
    <row r="101" spans="2:16">
      <c r="B101" s="18"/>
      <c r="C101" s="18"/>
      <c r="D101" s="18"/>
      <c r="E101" s="18"/>
      <c r="F101" s="18"/>
      <c r="G101" s="18"/>
      <c r="H101" s="18"/>
      <c r="I101" s="18"/>
      <c r="J101" s="18"/>
      <c r="K101" s="18"/>
      <c r="L101" s="18"/>
      <c r="M101" s="18"/>
      <c r="N101" s="18"/>
      <c r="O101" s="18"/>
      <c r="P101" s="18"/>
    </row>
    <row r="102" spans="2:16">
      <c r="B102" s="18"/>
      <c r="C102" s="18"/>
      <c r="D102" s="18"/>
      <c r="E102" s="18"/>
      <c r="F102" s="18"/>
      <c r="G102" s="18"/>
      <c r="H102" s="18"/>
      <c r="I102" s="18"/>
      <c r="J102" s="18"/>
      <c r="K102" s="18"/>
      <c r="L102" s="18"/>
      <c r="M102" s="18"/>
      <c r="N102" s="18"/>
      <c r="O102" s="18"/>
      <c r="P102" s="18"/>
    </row>
    <row r="111" spans="2:16">
      <c r="B111" s="18"/>
      <c r="C111" s="18"/>
      <c r="D111" s="18"/>
      <c r="E111" s="18"/>
      <c r="F111" s="18"/>
      <c r="G111" s="18"/>
      <c r="H111" s="18"/>
      <c r="I111" s="18"/>
      <c r="J111" s="18"/>
      <c r="K111" s="18"/>
      <c r="L111" s="18"/>
      <c r="M111" s="18"/>
      <c r="N111" s="18"/>
      <c r="O111" s="18"/>
      <c r="P111" s="18"/>
    </row>
  </sheetData>
  <mergeCells count="7">
    <mergeCell ref="A8:A9"/>
    <mergeCell ref="H8:J8"/>
    <mergeCell ref="A4:P5"/>
    <mergeCell ref="N8:P8"/>
    <mergeCell ref="K8:M8"/>
    <mergeCell ref="B8:D8"/>
    <mergeCell ref="E8:G8"/>
  </mergeCells>
  <phoneticPr fontId="0" type="noConversion"/>
  <pageMargins left="0.75" right="0.75" top="1" bottom="1" header="0.5" footer="0.5"/>
  <pageSetup scale="36" orientation="portrait" r:id="rId1"/>
  <headerFooter alignWithMargins="0">
    <oddFooter>&amp;C&amp;14B-&amp;P-4</oddFooter>
  </headerFooter>
  <ignoredErrors>
    <ignoredError sqref="D26:F26 H26:I26 K26:L26 N26:O2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39"/>
  <sheetViews>
    <sheetView zoomScaleNormal="100" workbookViewId="0"/>
  </sheetViews>
  <sheetFormatPr defaultRowHeight="12.75"/>
  <cols>
    <col min="1" max="1" width="6.28515625" customWidth="1"/>
    <col min="2" max="2" width="84.42578125" customWidth="1"/>
    <col min="3" max="3" width="7.42578125" style="44" bestFit="1" customWidth="1"/>
  </cols>
  <sheetData>
    <row r="1" spans="1:4" ht="18">
      <c r="A1" s="12" t="s">
        <v>51</v>
      </c>
    </row>
    <row r="2" spans="1:4" ht="15">
      <c r="A2" s="41" t="s">
        <v>25</v>
      </c>
    </row>
    <row r="4" spans="1:4" ht="15">
      <c r="A4" s="74" t="s">
        <v>4</v>
      </c>
      <c r="B4" s="42"/>
      <c r="C4" s="45"/>
    </row>
    <row r="5" spans="1:4">
      <c r="B5" s="178" t="str">
        <f>+'(1) VINs tested'!A2</f>
        <v>51.366 (a)(1) The number of vehicles tested by model year and vehicle type</v>
      </c>
    </row>
    <row r="6" spans="1:4" ht="15">
      <c r="A6" s="74" t="s">
        <v>26</v>
      </c>
      <c r="B6" s="42"/>
    </row>
    <row r="7" spans="1:4" ht="25.5">
      <c r="B7" s="178" t="s">
        <v>23</v>
      </c>
      <c r="D7" s="163"/>
    </row>
    <row r="8" spans="1:4" ht="15">
      <c r="A8" s="74" t="s">
        <v>37</v>
      </c>
      <c r="B8" s="42"/>
    </row>
    <row r="9" spans="1:4">
      <c r="B9" s="43" t="str">
        <f>+'(2)(i) OBD'!A2</f>
        <v xml:space="preserve">51.366 (a)(2)(i) Initial OBD Tests Failing by model year and vehicle type </v>
      </c>
    </row>
    <row r="10" spans="1:4" ht="15">
      <c r="A10" s="74" t="s">
        <v>38</v>
      </c>
      <c r="B10" s="43"/>
    </row>
    <row r="11" spans="1:4">
      <c r="B11" s="75" t="s">
        <v>36</v>
      </c>
    </row>
    <row r="12" spans="1:4" ht="15">
      <c r="A12" s="74" t="s">
        <v>39</v>
      </c>
      <c r="B12" s="42"/>
    </row>
    <row r="13" spans="1:4">
      <c r="B13" s="43" t="str">
        <f>'(2)(ii) OBD'!A2</f>
        <v xml:space="preserve">51.366 (a)(2)(ii) OBD 1st Retests Failing by model year and vehicle type </v>
      </c>
    </row>
    <row r="14" spans="1:4">
      <c r="B14" s="43" t="str">
        <f>'(2)(iii) OBD'!A2</f>
        <v xml:space="preserve">51.366 (a)(2)(iii) OBD 1st Retests Passing by model year and vehicle type </v>
      </c>
    </row>
    <row r="15" spans="1:4" ht="15">
      <c r="A15" s="74" t="s">
        <v>40</v>
      </c>
      <c r="B15" s="42"/>
    </row>
    <row r="16" spans="1:4">
      <c r="B16" s="43" t="str">
        <f>'(2)(iv) OBD'!A2</f>
        <v xml:space="preserve">51.366 (a)(2)(iv) OBD 2nd and Subsequent Retests Passing by model year and vehicle type </v>
      </c>
    </row>
    <row r="17" spans="1:23" ht="15">
      <c r="A17" s="74" t="s">
        <v>27</v>
      </c>
      <c r="B17" s="48"/>
      <c r="C17" s="73"/>
      <c r="D17" s="48"/>
      <c r="E17" s="48"/>
      <c r="F17" s="48"/>
      <c r="G17" s="48"/>
      <c r="H17" s="48"/>
      <c r="I17" s="48"/>
    </row>
    <row r="18" spans="1:23">
      <c r="B18" s="178" t="str">
        <f>'(2)(v) Waivers'!A2</f>
        <v xml:space="preserve">51.366 (a)(2)(v) Initial Failing Emissions Tests Receiving a Waiver by model year and vehicle type </v>
      </c>
      <c r="D18" s="163"/>
    </row>
    <row r="19" spans="1:23">
      <c r="B19" s="43" t="str">
        <f>'(2)(vi) No Outcome'!A2</f>
        <v>51.366 (a)(2)(vi) Vehicles with no known final outcome (regardless of reason)</v>
      </c>
    </row>
    <row r="20" spans="1:23" ht="15">
      <c r="A20" s="74" t="s">
        <v>66</v>
      </c>
      <c r="B20" s="42"/>
    </row>
    <row r="21" spans="1:23">
      <c r="B21" s="43" t="str">
        <f>'(2)(xi) Pass OBD'!A2</f>
        <v xml:space="preserve">51.366 (a)(2)(xi) Passing OBD Tests by model year and vehicle type </v>
      </c>
    </row>
    <row r="22" spans="1:23">
      <c r="B22" s="43" t="str">
        <f>'(2)(xii) Fail OBD'!A2</f>
        <v xml:space="preserve">51.366 (a)(2)(xii) Failing OBD Tests by model year and vehicle type </v>
      </c>
    </row>
    <row r="23" spans="1:23" ht="25.5">
      <c r="B23" s="43" t="str">
        <f>'(2)(xix) MIL on no DTCs'!A2</f>
        <v xml:space="preserve">51.366 (a)(2)(xix) OBD tests where the MIL is commanded on and no codes (DTCs) are stored by model year and vehicle type </v>
      </c>
    </row>
    <row r="24" spans="1:23" ht="25.5">
      <c r="B24" s="43" t="str">
        <f>'(2)(xx) MIL off w  DTCs'!A2</f>
        <v xml:space="preserve">51.366 (a)(2)(xx) OBD tests where the MIL is NOT commanded on but codes (DTCs) are stored by model year and vehicle type </v>
      </c>
    </row>
    <row r="25" spans="1:23" ht="25.5">
      <c r="B25" s="43" t="str">
        <f>'(2)(xxi) MIL on w DTCs '!A2</f>
        <v>51.366 (a)(2)(xxi) OBD tests where the MIL is commanded and codes (DTCs) are stored by model year and vehicle type.</v>
      </c>
    </row>
    <row r="26" spans="1:23" ht="25.5">
      <c r="B26" s="43" t="str">
        <f>'(2)(xxii) MIL off no DTCs '!A2</f>
        <v xml:space="preserve">51.366 (a)(2)(xxii) OBD tests where the MIL is not commanded on and no codes (DTCs) are stored by model year and vehicle type </v>
      </c>
    </row>
    <row r="27" spans="1:23">
      <c r="B27" s="384" t="s">
        <v>75</v>
      </c>
      <c r="C27" s="385"/>
      <c r="D27" s="35"/>
      <c r="E27" s="35"/>
      <c r="F27" s="35"/>
      <c r="G27" s="35"/>
      <c r="H27" s="35"/>
      <c r="I27" s="35"/>
      <c r="J27" s="35"/>
      <c r="K27" s="35"/>
      <c r="L27" s="35"/>
    </row>
    <row r="28" spans="1:23">
      <c r="B28" s="384"/>
      <c r="C28" s="385"/>
      <c r="D28" s="35"/>
      <c r="E28" s="35"/>
      <c r="F28" s="35"/>
      <c r="G28" s="35"/>
      <c r="H28" s="35"/>
      <c r="I28" s="35"/>
      <c r="J28" s="35"/>
      <c r="K28" s="35"/>
      <c r="L28" s="35"/>
    </row>
    <row r="29" spans="1:23">
      <c r="B29" s="384" t="s">
        <v>79</v>
      </c>
      <c r="C29" s="385"/>
      <c r="D29" s="35"/>
      <c r="E29" s="35"/>
      <c r="F29" s="35"/>
      <c r="G29" s="35"/>
      <c r="H29" s="35"/>
      <c r="I29" s="35"/>
      <c r="J29" s="35"/>
      <c r="K29" s="35"/>
      <c r="L29" s="35"/>
      <c r="M29" s="35"/>
      <c r="N29" s="35"/>
      <c r="O29" s="35"/>
      <c r="P29" s="35"/>
      <c r="Q29" s="35"/>
      <c r="R29" s="35"/>
      <c r="S29" s="35"/>
      <c r="T29" s="35"/>
      <c r="U29" s="35"/>
      <c r="V29" s="35"/>
      <c r="W29" s="35"/>
    </row>
    <row r="30" spans="1:23">
      <c r="B30" s="384"/>
      <c r="C30" s="385"/>
      <c r="D30" s="35"/>
      <c r="E30" s="35"/>
      <c r="F30" s="35"/>
      <c r="G30" s="35"/>
      <c r="H30" s="35"/>
      <c r="I30" s="35"/>
      <c r="J30" s="35"/>
      <c r="K30" s="35"/>
      <c r="L30" s="35"/>
      <c r="M30" s="35"/>
      <c r="N30" s="35"/>
      <c r="O30" s="35"/>
      <c r="P30" s="35"/>
      <c r="Q30" s="35"/>
      <c r="R30" s="35"/>
      <c r="S30" s="35"/>
      <c r="T30" s="35"/>
      <c r="U30" s="35"/>
      <c r="V30" s="35"/>
      <c r="W30" s="35"/>
    </row>
    <row r="31" spans="1:23" s="2" customFormat="1">
      <c r="B31" s="98" t="s">
        <v>47</v>
      </c>
      <c r="C31" s="99"/>
      <c r="D31" s="179"/>
    </row>
    <row r="32" spans="1:23">
      <c r="B32" s="70"/>
    </row>
    <row r="39" spans="2:2">
      <c r="B39" t="s">
        <v>21</v>
      </c>
    </row>
  </sheetData>
  <mergeCells count="4">
    <mergeCell ref="B27:B28"/>
    <mergeCell ref="C27:C28"/>
    <mergeCell ref="B29:B30"/>
    <mergeCell ref="C29:C30"/>
  </mergeCells>
  <phoneticPr fontId="0" type="noConversion"/>
  <hyperlinks>
    <hyperlink ref="B5" location="'(1) VINs tested'!Print_Area" display="'(1) VINs tested'!Print_Area"/>
    <hyperlink ref="B7" location="'(1) Total Tests'!Print_Area" display="51.366 (a)(1) The number of total emissions tests (initial and retest) performed by model year and vehicle type"/>
    <hyperlink ref="B9" location="'(2)(i) OBD'!Print_Area" display="'(2)(i) OBD'!Print_Area"/>
    <hyperlink ref="B13" location="'(2)(ii) OBD'!Print_Area" display="'(2)(ii) OBD'!Print_Area"/>
    <hyperlink ref="B14" location="'(2)(iii) OBD'!Print_Area" display="'(2)(iii) OBD'!Print_Area"/>
    <hyperlink ref="B16" location="'(2)(iv) OBD'!Print_Area" display="'(2)(iv) OBD'!Print_Area"/>
    <hyperlink ref="B18" location="'(2)(v) Waivers'!Print_Area" display="'(2)(v) Waivers'!Print_Area"/>
    <hyperlink ref="B19" location="'(2)(vi) No Outcome'!Print_Area" display="'(2)(vi) No Outcome'!Print_Area"/>
    <hyperlink ref="B21" location="'(2)(xi) Pass OBD'!Print_Area" display="'(2)(xi) Pass OBD'!Print_Area"/>
    <hyperlink ref="B22" location="'(2)(xii) Fail OBD'!Print_Area" display="'(2)(xii) Fail OBD'!Print_Area"/>
    <hyperlink ref="B23" location="'(2)(xix) MIL on no DTCs'!Print_Area" display="'(2)(xix) MIL on no DTCs'!Print_Area"/>
    <hyperlink ref="B24" location="'(2)(xx) MIL off w  DTCs'!Print_Area" display="'(2)(xx) MIL off w  DTCs'!Print_Area"/>
    <hyperlink ref="B25" location="'(2)(xxi) MIL on w DTCs '!Print_Area" display="'(2)(xxi) MIL on w DTCs '!Print_Area"/>
    <hyperlink ref="B26" location="'(2)(xxii) MIL off no DTCs '!Print_Area" display="'(2)(xxii) MIL off no DTCs '!Print_Area"/>
    <hyperlink ref="B11" location="'(2)(i) Opacity'!A1" display="51.366 (a)(2)(v) Initial Diesel Tests Failing by Model Year "/>
    <hyperlink ref="B27:B28" location="'(2)(xxiii) Not Ready Failures'!A1" display="51.366 (a)(2)(xxiii) Readiness status indicates that the evaluation is not complete for any module supported by on-board diagnostic systems.   Fail OBD test for Not Ready condition."/>
    <hyperlink ref="B29:B30" location="'(2)(xxiii) Not Ready Turnaways'!A1" display="51.366 (a)(2)(xxiii) Readiness status indicates that the evaluation is not complete for any module supported by on-board diagnostic systems.   Turned away from OBD retest for Not Ready."/>
    <hyperlink ref="B31" location="'Alternative OBD Tests'!A1" display="Alternative OBD Tests"/>
  </hyperlinks>
  <pageMargins left="0.75" right="0.75" top="1" bottom="1" header="0.5" footer="0.5"/>
  <pageSetup scale="92"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S61"/>
  <sheetViews>
    <sheetView zoomScaleNormal="100" workbookViewId="0"/>
  </sheetViews>
  <sheetFormatPr defaultRowHeight="12.75"/>
  <cols>
    <col min="1" max="1" width="10.140625" style="36" customWidth="1"/>
    <col min="2" max="2" width="9.85546875" style="35" customWidth="1"/>
    <col min="3" max="3" width="11.7109375" style="35" customWidth="1"/>
    <col min="4" max="4" width="12" style="35" customWidth="1"/>
    <col min="5" max="5" width="9.85546875" style="35" customWidth="1"/>
    <col min="6" max="7" width="11.7109375" style="35" customWidth="1"/>
    <col min="8" max="9" width="9.28515625" style="35" customWidth="1"/>
    <col min="10" max="10" width="12.140625" style="35" customWidth="1"/>
    <col min="11" max="12" width="9.42578125" style="35" customWidth="1"/>
    <col min="13" max="13" width="12.140625" style="35" customWidth="1"/>
    <col min="14" max="15" width="10.28515625" style="35" customWidth="1"/>
    <col min="16" max="16" width="13" style="35" customWidth="1"/>
    <col min="17" max="17" width="9.28515625" style="36" customWidth="1"/>
    <col min="18" max="16384" width="9.140625" style="36"/>
  </cols>
  <sheetData>
    <row r="1" spans="1:18" ht="26.25">
      <c r="A1" s="52" t="s">
        <v>96</v>
      </c>
    </row>
    <row r="2" spans="1:18" ht="22.5" customHeight="1">
      <c r="A2" s="471" t="s">
        <v>82</v>
      </c>
      <c r="B2" s="471"/>
      <c r="C2" s="471"/>
      <c r="D2" s="471"/>
      <c r="E2" s="471"/>
      <c r="F2" s="471"/>
      <c r="G2" s="471"/>
      <c r="H2" s="471"/>
      <c r="I2" s="471"/>
      <c r="J2" s="471"/>
      <c r="K2" s="471"/>
      <c r="L2" s="471"/>
      <c r="M2" s="471"/>
      <c r="N2" s="471"/>
      <c r="O2" s="471"/>
      <c r="P2" s="471"/>
      <c r="Q2" s="471"/>
      <c r="R2" s="471"/>
    </row>
    <row r="3" spans="1:18" ht="12.75" customHeight="1">
      <c r="A3" s="471"/>
      <c r="B3" s="471"/>
      <c r="C3" s="471"/>
      <c r="D3" s="471"/>
      <c r="E3" s="471"/>
      <c r="F3" s="471"/>
      <c r="G3" s="471"/>
      <c r="H3" s="471"/>
      <c r="I3" s="471"/>
      <c r="J3" s="471"/>
      <c r="K3" s="471"/>
      <c r="L3" s="471"/>
      <c r="M3" s="471"/>
      <c r="N3" s="471"/>
      <c r="O3" s="471"/>
      <c r="P3" s="471"/>
      <c r="Q3" s="471"/>
      <c r="R3" s="471"/>
    </row>
    <row r="4" spans="1:18" ht="14.25">
      <c r="A4" s="68" t="s">
        <v>19</v>
      </c>
      <c r="B4" s="10"/>
      <c r="C4" s="10"/>
      <c r="D4" s="10"/>
      <c r="E4" s="10"/>
      <c r="F4" s="10"/>
      <c r="G4" s="10"/>
      <c r="H4" s="10"/>
      <c r="I4" s="10"/>
      <c r="J4" s="10"/>
      <c r="K4" s="10"/>
      <c r="L4" s="10"/>
      <c r="M4" s="10"/>
      <c r="N4" s="10"/>
      <c r="O4" s="10"/>
      <c r="P4" s="10"/>
    </row>
    <row r="5" spans="1:18" ht="15" customHeight="1">
      <c r="A5" s="467" t="s">
        <v>257</v>
      </c>
      <c r="B5" s="467"/>
      <c r="C5" s="467"/>
      <c r="D5" s="467"/>
      <c r="E5" s="467"/>
      <c r="F5" s="467"/>
      <c r="G5" s="467"/>
      <c r="H5" s="467"/>
      <c r="I5" s="467"/>
      <c r="J5" s="467"/>
      <c r="K5" s="467"/>
      <c r="L5" s="467"/>
      <c r="M5" s="467"/>
      <c r="N5" s="467"/>
      <c r="O5" s="467"/>
      <c r="P5" s="467"/>
      <c r="Q5" s="467"/>
      <c r="R5" s="467"/>
    </row>
    <row r="6" spans="1:18" ht="14.25" customHeight="1">
      <c r="A6" s="467"/>
      <c r="B6" s="467"/>
      <c r="C6" s="467"/>
      <c r="D6" s="467"/>
      <c r="E6" s="467"/>
      <c r="F6" s="467"/>
      <c r="G6" s="467"/>
      <c r="H6" s="467"/>
      <c r="I6" s="467"/>
      <c r="J6" s="467"/>
      <c r="K6" s="467"/>
      <c r="L6" s="467"/>
      <c r="M6" s="467"/>
      <c r="N6" s="467"/>
      <c r="O6" s="467"/>
      <c r="P6" s="467"/>
      <c r="Q6" s="467"/>
      <c r="R6" s="467"/>
    </row>
    <row r="7" spans="1:18" ht="9.75" customHeight="1">
      <c r="A7" s="467"/>
      <c r="B7" s="467"/>
      <c r="C7" s="467"/>
      <c r="D7" s="467"/>
      <c r="E7" s="467"/>
      <c r="F7" s="467"/>
      <c r="G7" s="467"/>
      <c r="H7" s="467"/>
      <c r="I7" s="467"/>
      <c r="J7" s="467"/>
      <c r="K7" s="467"/>
      <c r="L7" s="467"/>
      <c r="M7" s="467"/>
      <c r="N7" s="467"/>
      <c r="O7" s="467"/>
      <c r="P7" s="467"/>
      <c r="Q7" s="467"/>
      <c r="R7" s="467"/>
    </row>
    <row r="8" spans="1:18" ht="15" thickBot="1">
      <c r="A8" s="1"/>
      <c r="B8" s="10"/>
      <c r="C8" s="10"/>
      <c r="D8" s="10"/>
      <c r="E8" s="10"/>
      <c r="F8" s="10"/>
      <c r="G8" s="10"/>
      <c r="H8" s="10"/>
      <c r="I8" s="10"/>
      <c r="J8" s="10"/>
      <c r="K8" s="10"/>
      <c r="L8" s="10"/>
      <c r="M8" s="10"/>
      <c r="N8" s="10"/>
      <c r="O8" s="10"/>
      <c r="P8" s="10"/>
    </row>
    <row r="9" spans="1:18" ht="13.5" customHeight="1">
      <c r="A9" s="442" t="s">
        <v>6</v>
      </c>
      <c r="B9" s="451" t="s">
        <v>10</v>
      </c>
      <c r="C9" s="452"/>
      <c r="D9" s="453"/>
      <c r="E9" s="451" t="s">
        <v>29</v>
      </c>
      <c r="F9" s="452"/>
      <c r="G9" s="453"/>
      <c r="H9" s="451" t="s">
        <v>28</v>
      </c>
      <c r="I9" s="452"/>
      <c r="J9" s="453"/>
      <c r="K9" s="451" t="s">
        <v>30</v>
      </c>
      <c r="L9" s="452"/>
      <c r="M9" s="453"/>
      <c r="N9" s="451" t="s">
        <v>5</v>
      </c>
      <c r="O9" s="452"/>
      <c r="P9" s="453"/>
    </row>
    <row r="10" spans="1:18" ht="42.75" customHeight="1" thickBot="1">
      <c r="A10" s="443"/>
      <c r="B10" s="58" t="s">
        <v>24</v>
      </c>
      <c r="C10" s="59" t="s">
        <v>83</v>
      </c>
      <c r="D10" s="60" t="s">
        <v>54</v>
      </c>
      <c r="E10" s="58" t="s">
        <v>24</v>
      </c>
      <c r="F10" s="59" t="s">
        <v>83</v>
      </c>
      <c r="G10" s="60" t="s">
        <v>54</v>
      </c>
      <c r="H10" s="58" t="s">
        <v>24</v>
      </c>
      <c r="I10" s="59" t="s">
        <v>83</v>
      </c>
      <c r="J10" s="60" t="s">
        <v>54</v>
      </c>
      <c r="K10" s="58" t="s">
        <v>24</v>
      </c>
      <c r="L10" s="59" t="s">
        <v>83</v>
      </c>
      <c r="M10" s="60" t="s">
        <v>54</v>
      </c>
      <c r="N10" s="27" t="s">
        <v>24</v>
      </c>
      <c r="O10" s="28" t="s">
        <v>1</v>
      </c>
      <c r="P10" s="29" t="s">
        <v>54</v>
      </c>
    </row>
    <row r="11" spans="1:18" s="37" customFormat="1">
      <c r="A11" s="318">
        <v>2005</v>
      </c>
      <c r="B11" s="117">
        <v>14413</v>
      </c>
      <c r="C11" s="118">
        <v>148340</v>
      </c>
      <c r="D11" s="112">
        <f t="shared" ref="D11:D26" si="0">IF(C11=0, "NA", B11/C11)</f>
        <v>9.7161925306727792E-2</v>
      </c>
      <c r="E11" s="117"/>
      <c r="F11" s="118"/>
      <c r="G11" s="112"/>
      <c r="H11" s="117">
        <v>7</v>
      </c>
      <c r="I11" s="118">
        <v>221</v>
      </c>
      <c r="J11" s="112">
        <f t="shared" ref="J11:J25" si="1">IF(I11=0, "NA", H11/I11)</f>
        <v>3.1674208144796379E-2</v>
      </c>
      <c r="K11" s="117"/>
      <c r="L11" s="118"/>
      <c r="M11" s="112"/>
      <c r="N11" s="117">
        <f>SUM(K11,H11,E11,B11)</f>
        <v>14420</v>
      </c>
      <c r="O11" s="118">
        <f>SUM(L11,I11,F11,C11)</f>
        <v>148561</v>
      </c>
      <c r="P11" s="112">
        <f>IF(O11=0, "NA", N11/O11)</f>
        <v>9.7064505489327615E-2</v>
      </c>
    </row>
    <row r="12" spans="1:18" s="37" customFormat="1">
      <c r="A12" s="318">
        <v>2006</v>
      </c>
      <c r="B12" s="119">
        <v>12912</v>
      </c>
      <c r="C12" s="116">
        <v>158571</v>
      </c>
      <c r="D12" s="111">
        <f t="shared" si="0"/>
        <v>8.1427247100667843E-2</v>
      </c>
      <c r="E12" s="119"/>
      <c r="F12" s="116"/>
      <c r="G12" s="111"/>
      <c r="H12" s="119">
        <v>2</v>
      </c>
      <c r="I12" s="116">
        <v>233</v>
      </c>
      <c r="J12" s="111">
        <f t="shared" si="1"/>
        <v>8.5836909871244635E-3</v>
      </c>
      <c r="K12" s="119"/>
      <c r="L12" s="116"/>
      <c r="M12" s="111"/>
      <c r="N12" s="119">
        <f t="shared" ref="N12:O26" si="2">SUM(K12,H12,E12,B12)</f>
        <v>12914</v>
      </c>
      <c r="O12" s="116">
        <f t="shared" si="2"/>
        <v>158804</v>
      </c>
      <c r="P12" s="111">
        <f>IF(O12=0, "NA", N12/O12)</f>
        <v>8.1320369763985795E-2</v>
      </c>
    </row>
    <row r="13" spans="1:18" s="37" customFormat="1">
      <c r="A13" s="318">
        <v>2007</v>
      </c>
      <c r="B13" s="119">
        <v>11775</v>
      </c>
      <c r="C13" s="116">
        <v>184518</v>
      </c>
      <c r="D13" s="111">
        <f t="shared" si="0"/>
        <v>6.3814912366273208E-2</v>
      </c>
      <c r="E13" s="119"/>
      <c r="F13" s="116"/>
      <c r="G13" s="111"/>
      <c r="H13" s="119">
        <v>2</v>
      </c>
      <c r="I13" s="116">
        <v>82</v>
      </c>
      <c r="J13" s="111">
        <f t="shared" si="1"/>
        <v>2.4390243902439025E-2</v>
      </c>
      <c r="K13" s="119">
        <v>49</v>
      </c>
      <c r="L13" s="116">
        <v>1697</v>
      </c>
      <c r="M13" s="111">
        <f t="shared" ref="M13:M26" si="3">IF(L13=0, "NA", K13/L13)</f>
        <v>2.8874484384207425E-2</v>
      </c>
      <c r="N13" s="119">
        <f t="shared" si="2"/>
        <v>11826</v>
      </c>
      <c r="O13" s="116">
        <f t="shared" si="2"/>
        <v>186297</v>
      </c>
      <c r="P13" s="111">
        <f t="shared" ref="P13:P26" si="4">IF(O13=0, "NA", N13/O13)</f>
        <v>6.3479283080242838E-2</v>
      </c>
    </row>
    <row r="14" spans="1:18" s="37" customFormat="1">
      <c r="A14" s="318">
        <v>2008</v>
      </c>
      <c r="B14" s="119">
        <v>10800</v>
      </c>
      <c r="C14" s="116">
        <v>192311</v>
      </c>
      <c r="D14" s="111">
        <f t="shared" si="0"/>
        <v>5.6159034064614088E-2</v>
      </c>
      <c r="E14" s="119">
        <v>720</v>
      </c>
      <c r="F14" s="116">
        <v>7288</v>
      </c>
      <c r="G14" s="111">
        <f t="shared" ref="G14:G26" si="5">IF(F14=0, "NA", E14/F14)</f>
        <v>9.8792535675082324E-2</v>
      </c>
      <c r="H14" s="119">
        <v>2</v>
      </c>
      <c r="I14" s="116">
        <v>89</v>
      </c>
      <c r="J14" s="111">
        <f t="shared" si="1"/>
        <v>2.247191011235955E-2</v>
      </c>
      <c r="K14" s="119">
        <v>182</v>
      </c>
      <c r="L14" s="116">
        <v>1833</v>
      </c>
      <c r="M14" s="111">
        <f t="shared" si="3"/>
        <v>9.9290780141843976E-2</v>
      </c>
      <c r="N14" s="119">
        <f t="shared" si="2"/>
        <v>11704</v>
      </c>
      <c r="O14" s="116">
        <f t="shared" si="2"/>
        <v>201521</v>
      </c>
      <c r="P14" s="111">
        <f t="shared" si="4"/>
        <v>5.8078314418844687E-2</v>
      </c>
    </row>
    <row r="15" spans="1:18" s="37" customFormat="1">
      <c r="A15" s="318">
        <v>2009</v>
      </c>
      <c r="B15" s="119">
        <v>7677</v>
      </c>
      <c r="C15" s="116">
        <v>158249</v>
      </c>
      <c r="D15" s="111">
        <f t="shared" si="0"/>
        <v>4.8512154895133622E-2</v>
      </c>
      <c r="E15" s="119">
        <v>575</v>
      </c>
      <c r="F15" s="116">
        <v>4851</v>
      </c>
      <c r="G15" s="111">
        <f t="shared" si="5"/>
        <v>0.11853226138940424</v>
      </c>
      <c r="H15" s="119">
        <v>25</v>
      </c>
      <c r="I15" s="116">
        <v>157</v>
      </c>
      <c r="J15" s="111">
        <f t="shared" si="1"/>
        <v>0.15923566878980891</v>
      </c>
      <c r="K15" s="119">
        <v>32</v>
      </c>
      <c r="L15" s="116">
        <v>714</v>
      </c>
      <c r="M15" s="111">
        <f t="shared" si="3"/>
        <v>4.4817927170868348E-2</v>
      </c>
      <c r="N15" s="119">
        <f t="shared" si="2"/>
        <v>8309</v>
      </c>
      <c r="O15" s="116">
        <f t="shared" si="2"/>
        <v>163971</v>
      </c>
      <c r="P15" s="111">
        <f t="shared" si="4"/>
        <v>5.0673594721017741E-2</v>
      </c>
    </row>
    <row r="16" spans="1:18" s="37" customFormat="1">
      <c r="A16" s="318">
        <v>2010</v>
      </c>
      <c r="B16" s="119">
        <v>8038</v>
      </c>
      <c r="C16" s="116">
        <v>207406</v>
      </c>
      <c r="D16" s="111">
        <f t="shared" si="0"/>
        <v>3.8754905836861038E-2</v>
      </c>
      <c r="E16" s="119">
        <v>544</v>
      </c>
      <c r="F16" s="116">
        <v>4812</v>
      </c>
      <c r="G16" s="111">
        <f t="shared" si="5"/>
        <v>0.11305070656691604</v>
      </c>
      <c r="H16" s="119">
        <v>60</v>
      </c>
      <c r="I16" s="116">
        <v>293</v>
      </c>
      <c r="J16" s="111">
        <f t="shared" si="1"/>
        <v>0.20477815699658702</v>
      </c>
      <c r="K16" s="119">
        <v>78</v>
      </c>
      <c r="L16" s="116">
        <v>691</v>
      </c>
      <c r="M16" s="111">
        <f t="shared" si="3"/>
        <v>0.11287988422575977</v>
      </c>
      <c r="N16" s="119">
        <f t="shared" si="2"/>
        <v>8720</v>
      </c>
      <c r="O16" s="116">
        <f t="shared" si="2"/>
        <v>213202</v>
      </c>
      <c r="P16" s="111">
        <f t="shared" si="4"/>
        <v>4.090017917280326E-2</v>
      </c>
    </row>
    <row r="17" spans="1:18" s="37" customFormat="1">
      <c r="A17" s="318">
        <v>2011</v>
      </c>
      <c r="B17" s="119">
        <v>7636</v>
      </c>
      <c r="C17" s="116">
        <v>230012</v>
      </c>
      <c r="D17" s="111">
        <f t="shared" si="0"/>
        <v>3.3198267916456532E-2</v>
      </c>
      <c r="E17" s="119">
        <v>821</v>
      </c>
      <c r="F17" s="116">
        <v>8309</v>
      </c>
      <c r="G17" s="111">
        <f t="shared" si="5"/>
        <v>9.8808520880972445E-2</v>
      </c>
      <c r="H17" s="119">
        <v>138</v>
      </c>
      <c r="I17" s="116">
        <v>757</v>
      </c>
      <c r="J17" s="111">
        <f t="shared" si="1"/>
        <v>0.18229854689564068</v>
      </c>
      <c r="K17" s="119">
        <v>366</v>
      </c>
      <c r="L17" s="116">
        <v>1995</v>
      </c>
      <c r="M17" s="111">
        <f t="shared" si="3"/>
        <v>0.18345864661654135</v>
      </c>
      <c r="N17" s="119">
        <f t="shared" si="2"/>
        <v>8961</v>
      </c>
      <c r="O17" s="116">
        <f t="shared" si="2"/>
        <v>241073</v>
      </c>
      <c r="P17" s="111">
        <f t="shared" si="4"/>
        <v>3.7171313253661756E-2</v>
      </c>
    </row>
    <row r="18" spans="1:18" s="37" customFormat="1">
      <c r="A18" s="318">
        <v>2012</v>
      </c>
      <c r="B18" s="119">
        <v>7720</v>
      </c>
      <c r="C18" s="116">
        <v>253996</v>
      </c>
      <c r="D18" s="111">
        <f t="shared" si="0"/>
        <v>3.0394179435896628E-2</v>
      </c>
      <c r="E18" s="119">
        <v>660</v>
      </c>
      <c r="F18" s="116">
        <v>8772</v>
      </c>
      <c r="G18" s="111">
        <f t="shared" si="5"/>
        <v>7.523939808481532E-2</v>
      </c>
      <c r="H18" s="119">
        <v>158</v>
      </c>
      <c r="I18" s="116">
        <v>1060</v>
      </c>
      <c r="J18" s="111">
        <f t="shared" si="1"/>
        <v>0.1490566037735849</v>
      </c>
      <c r="K18" s="119">
        <v>316</v>
      </c>
      <c r="L18" s="116">
        <v>1882</v>
      </c>
      <c r="M18" s="111">
        <f t="shared" si="3"/>
        <v>0.16790648246546228</v>
      </c>
      <c r="N18" s="119">
        <f t="shared" si="2"/>
        <v>8854</v>
      </c>
      <c r="O18" s="116">
        <f t="shared" si="2"/>
        <v>265710</v>
      </c>
      <c r="P18" s="111">
        <f t="shared" si="4"/>
        <v>3.3322042828647772E-2</v>
      </c>
    </row>
    <row r="19" spans="1:18" s="37" customFormat="1">
      <c r="A19" s="318">
        <v>2013</v>
      </c>
      <c r="B19" s="119">
        <v>6977</v>
      </c>
      <c r="C19" s="116">
        <v>284445</v>
      </c>
      <c r="D19" s="111">
        <f t="shared" si="0"/>
        <v>2.452846771783649E-2</v>
      </c>
      <c r="E19" s="119">
        <v>570</v>
      </c>
      <c r="F19" s="116">
        <v>8194</v>
      </c>
      <c r="G19" s="111">
        <f t="shared" si="5"/>
        <v>6.956309494752258E-2</v>
      </c>
      <c r="H19" s="119">
        <v>133</v>
      </c>
      <c r="I19" s="116">
        <v>1205</v>
      </c>
      <c r="J19" s="111">
        <f t="shared" si="1"/>
        <v>0.11037344398340249</v>
      </c>
      <c r="K19" s="119">
        <v>277</v>
      </c>
      <c r="L19" s="116">
        <v>1590</v>
      </c>
      <c r="M19" s="111">
        <f t="shared" si="3"/>
        <v>0.17421383647798741</v>
      </c>
      <c r="N19" s="119">
        <f t="shared" si="2"/>
        <v>7957</v>
      </c>
      <c r="O19" s="116">
        <f t="shared" si="2"/>
        <v>295434</v>
      </c>
      <c r="P19" s="111">
        <f t="shared" si="4"/>
        <v>2.6933257512676265E-2</v>
      </c>
    </row>
    <row r="20" spans="1:18" s="37" customFormat="1">
      <c r="A20" s="318">
        <v>2014</v>
      </c>
      <c r="B20" s="119">
        <v>5989</v>
      </c>
      <c r="C20" s="116">
        <v>303271</v>
      </c>
      <c r="D20" s="111">
        <f t="shared" si="0"/>
        <v>1.9748014152358783E-2</v>
      </c>
      <c r="E20" s="119">
        <v>537</v>
      </c>
      <c r="F20" s="116">
        <v>9772</v>
      </c>
      <c r="G20" s="111">
        <f t="shared" si="5"/>
        <v>5.4952926729431029E-2</v>
      </c>
      <c r="H20" s="119">
        <v>280</v>
      </c>
      <c r="I20" s="116">
        <v>2844</v>
      </c>
      <c r="J20" s="111">
        <f t="shared" si="1"/>
        <v>9.8452883263009841E-2</v>
      </c>
      <c r="K20" s="119">
        <v>266</v>
      </c>
      <c r="L20" s="116">
        <v>1667</v>
      </c>
      <c r="M20" s="111">
        <f t="shared" si="3"/>
        <v>0.15956808638272346</v>
      </c>
      <c r="N20" s="119">
        <f t="shared" si="2"/>
        <v>7072</v>
      </c>
      <c r="O20" s="116">
        <f t="shared" si="2"/>
        <v>317554</v>
      </c>
      <c r="P20" s="111">
        <f t="shared" si="4"/>
        <v>2.2270228055700763E-2</v>
      </c>
    </row>
    <row r="21" spans="1:18" s="37" customFormat="1">
      <c r="A21" s="318">
        <v>2015</v>
      </c>
      <c r="B21" s="119">
        <v>5902</v>
      </c>
      <c r="C21" s="116">
        <v>343623</v>
      </c>
      <c r="D21" s="111">
        <f t="shared" si="0"/>
        <v>1.7175800222918723E-2</v>
      </c>
      <c r="E21" s="119">
        <v>628</v>
      </c>
      <c r="F21" s="116">
        <v>14976</v>
      </c>
      <c r="G21" s="111">
        <f t="shared" si="5"/>
        <v>4.193376068376068E-2</v>
      </c>
      <c r="H21" s="119">
        <v>155</v>
      </c>
      <c r="I21" s="116">
        <v>2541</v>
      </c>
      <c r="J21" s="111">
        <f t="shared" si="1"/>
        <v>6.0999606454151908E-2</v>
      </c>
      <c r="K21" s="119">
        <v>389</v>
      </c>
      <c r="L21" s="116">
        <v>3457</v>
      </c>
      <c r="M21" s="111">
        <f t="shared" si="3"/>
        <v>0.11252531096326295</v>
      </c>
      <c r="N21" s="119">
        <f t="shared" si="2"/>
        <v>7074</v>
      </c>
      <c r="O21" s="116">
        <f t="shared" si="2"/>
        <v>364597</v>
      </c>
      <c r="P21" s="111">
        <f t="shared" si="4"/>
        <v>1.9402244121591784E-2</v>
      </c>
    </row>
    <row r="22" spans="1:18" s="37" customFormat="1">
      <c r="A22" s="318">
        <v>2016</v>
      </c>
      <c r="B22" s="119">
        <v>6753</v>
      </c>
      <c r="C22" s="116">
        <v>346749</v>
      </c>
      <c r="D22" s="111">
        <f t="shared" si="0"/>
        <v>1.9475182336502774E-2</v>
      </c>
      <c r="E22" s="119">
        <v>321</v>
      </c>
      <c r="F22" s="116">
        <v>13172</v>
      </c>
      <c r="G22" s="111">
        <f t="shared" si="5"/>
        <v>2.4369875493470999E-2</v>
      </c>
      <c r="H22" s="119">
        <v>90</v>
      </c>
      <c r="I22" s="116">
        <v>1061</v>
      </c>
      <c r="J22" s="111">
        <f t="shared" si="1"/>
        <v>8.4825636192271445E-2</v>
      </c>
      <c r="K22" s="119">
        <v>273</v>
      </c>
      <c r="L22" s="116">
        <v>3286</v>
      </c>
      <c r="M22" s="111">
        <f t="shared" si="3"/>
        <v>8.3079732197200246E-2</v>
      </c>
      <c r="N22" s="119">
        <f t="shared" si="2"/>
        <v>7437</v>
      </c>
      <c r="O22" s="116">
        <f t="shared" si="2"/>
        <v>364268</v>
      </c>
      <c r="P22" s="111">
        <f t="shared" si="4"/>
        <v>2.0416286909637957E-2</v>
      </c>
    </row>
    <row r="23" spans="1:18" s="37" customFormat="1">
      <c r="A23" s="318">
        <v>2017</v>
      </c>
      <c r="B23" s="119">
        <v>4284</v>
      </c>
      <c r="C23" s="116">
        <v>347422</v>
      </c>
      <c r="D23" s="111">
        <f t="shared" si="0"/>
        <v>1.2330825336334486E-2</v>
      </c>
      <c r="E23" s="119">
        <v>195</v>
      </c>
      <c r="F23" s="116">
        <v>12892</v>
      </c>
      <c r="G23" s="111">
        <f t="shared" si="5"/>
        <v>1.5125659323611542E-2</v>
      </c>
      <c r="H23" s="119">
        <v>48</v>
      </c>
      <c r="I23" s="116">
        <v>777</v>
      </c>
      <c r="J23" s="111">
        <f t="shared" si="1"/>
        <v>6.1776061776061778E-2</v>
      </c>
      <c r="K23" s="119">
        <v>150</v>
      </c>
      <c r="L23" s="116">
        <v>2597</v>
      </c>
      <c r="M23" s="111">
        <f t="shared" si="3"/>
        <v>5.7758952637658838E-2</v>
      </c>
      <c r="N23" s="119">
        <f t="shared" si="2"/>
        <v>4677</v>
      </c>
      <c r="O23" s="116">
        <f t="shared" si="2"/>
        <v>363688</v>
      </c>
      <c r="P23" s="111">
        <f t="shared" si="4"/>
        <v>1.2859923890807505E-2</v>
      </c>
    </row>
    <row r="24" spans="1:18" s="37" customFormat="1">
      <c r="A24" s="318">
        <v>2018</v>
      </c>
      <c r="B24" s="119">
        <v>3458</v>
      </c>
      <c r="C24" s="116">
        <v>314955</v>
      </c>
      <c r="D24" s="111">
        <f t="shared" si="0"/>
        <v>1.0979346255814322E-2</v>
      </c>
      <c r="E24" s="119">
        <v>137</v>
      </c>
      <c r="F24" s="116">
        <v>10452</v>
      </c>
      <c r="G24" s="111">
        <f t="shared" si="5"/>
        <v>1.3107539226942211E-2</v>
      </c>
      <c r="H24" s="119">
        <v>28</v>
      </c>
      <c r="I24" s="116">
        <v>596</v>
      </c>
      <c r="J24" s="111">
        <f t="shared" si="1"/>
        <v>4.6979865771812082E-2</v>
      </c>
      <c r="K24" s="119">
        <v>135</v>
      </c>
      <c r="L24" s="116">
        <v>2024</v>
      </c>
      <c r="M24" s="111">
        <f t="shared" si="3"/>
        <v>6.6699604743083007E-2</v>
      </c>
      <c r="N24" s="119">
        <f t="shared" si="2"/>
        <v>3758</v>
      </c>
      <c r="O24" s="116">
        <f t="shared" si="2"/>
        <v>328027</v>
      </c>
      <c r="P24" s="111">
        <f t="shared" si="4"/>
        <v>1.1456374017992422E-2</v>
      </c>
    </row>
    <row r="25" spans="1:18" s="37" customFormat="1">
      <c r="A25" s="318">
        <v>2019</v>
      </c>
      <c r="B25" s="119">
        <v>1327</v>
      </c>
      <c r="C25" s="116">
        <v>53567</v>
      </c>
      <c r="D25" s="111">
        <f t="shared" si="0"/>
        <v>2.4772714544402337E-2</v>
      </c>
      <c r="E25" s="119">
        <v>79</v>
      </c>
      <c r="F25" s="116">
        <v>1690</v>
      </c>
      <c r="G25" s="111">
        <f t="shared" si="5"/>
        <v>4.6745562130177512E-2</v>
      </c>
      <c r="H25" s="119">
        <v>2</v>
      </c>
      <c r="I25" s="116">
        <v>26</v>
      </c>
      <c r="J25" s="111">
        <f t="shared" si="1"/>
        <v>7.6923076923076927E-2</v>
      </c>
      <c r="K25" s="119">
        <v>37</v>
      </c>
      <c r="L25" s="116">
        <v>378</v>
      </c>
      <c r="M25" s="111">
        <f t="shared" si="3"/>
        <v>9.7883597883597878E-2</v>
      </c>
      <c r="N25" s="119">
        <f t="shared" si="2"/>
        <v>1445</v>
      </c>
      <c r="O25" s="116">
        <f t="shared" si="2"/>
        <v>55661</v>
      </c>
      <c r="P25" s="111">
        <f t="shared" si="4"/>
        <v>2.5960726541025134E-2</v>
      </c>
    </row>
    <row r="26" spans="1:18" s="37" customFormat="1" ht="13.5" thickBot="1">
      <c r="A26" s="318">
        <v>2020</v>
      </c>
      <c r="B26" s="216">
        <v>54</v>
      </c>
      <c r="C26" s="217">
        <v>422</v>
      </c>
      <c r="D26" s="159">
        <f t="shared" si="0"/>
        <v>0.12796208530805686</v>
      </c>
      <c r="E26" s="216">
        <v>4</v>
      </c>
      <c r="F26" s="217">
        <v>11</v>
      </c>
      <c r="G26" s="159">
        <f t="shared" si="5"/>
        <v>0.36363636363636365</v>
      </c>
      <c r="H26" s="216"/>
      <c r="I26" s="217"/>
      <c r="J26" s="159"/>
      <c r="K26" s="216">
        <v>2</v>
      </c>
      <c r="L26" s="217">
        <v>4</v>
      </c>
      <c r="M26" s="159">
        <f t="shared" si="3"/>
        <v>0.5</v>
      </c>
      <c r="N26" s="216">
        <f t="shared" si="2"/>
        <v>60</v>
      </c>
      <c r="O26" s="217">
        <f t="shared" si="2"/>
        <v>437</v>
      </c>
      <c r="P26" s="159">
        <f t="shared" si="4"/>
        <v>0.13729977116704806</v>
      </c>
    </row>
    <row r="27" spans="1:18" s="37" customFormat="1" ht="13.5" thickBot="1">
      <c r="A27" s="16" t="s">
        <v>5</v>
      </c>
      <c r="B27" s="32">
        <f>SUM(B11:B26)</f>
        <v>115715</v>
      </c>
      <c r="C27" s="34">
        <f>SUM(C11:C26)</f>
        <v>3527857</v>
      </c>
      <c r="D27" s="23">
        <f>B27/C27</f>
        <v>3.2800365774463082E-2</v>
      </c>
      <c r="E27" s="32">
        <f>SUM(E11:E26)</f>
        <v>5791</v>
      </c>
      <c r="F27" s="34">
        <f>SUM(F11:F26)</f>
        <v>105191</v>
      </c>
      <c r="G27" s="23">
        <f>E27/F27</f>
        <v>5.5052238309361068E-2</v>
      </c>
      <c r="H27" s="32">
        <f>SUM(H11:H26)</f>
        <v>1130</v>
      </c>
      <c r="I27" s="34">
        <f>SUM(I11:I26)</f>
        <v>11942</v>
      </c>
      <c r="J27" s="23">
        <f>H27/I27</f>
        <v>9.4624016077708928E-2</v>
      </c>
      <c r="K27" s="32">
        <f>SUM(K11:K26)</f>
        <v>2552</v>
      </c>
      <c r="L27" s="34">
        <f>SUM(L11:L26)</f>
        <v>23815</v>
      </c>
      <c r="M27" s="23">
        <f>K27/L27</f>
        <v>0.10715935334872979</v>
      </c>
      <c r="N27" s="213">
        <f>SUM(N11:N26)</f>
        <v>125188</v>
      </c>
      <c r="O27" s="214">
        <f>SUM(O11:O26)</f>
        <v>3668805</v>
      </c>
      <c r="P27" s="215">
        <f>N27/O27</f>
        <v>3.4122282323535869E-2</v>
      </c>
    </row>
    <row r="28" spans="1:18" s="37" customFormat="1"/>
    <row r="29" spans="1:18" s="37" customFormat="1"/>
    <row r="30" spans="1:18" s="37" customFormat="1">
      <c r="A30" s="47"/>
      <c r="B30" s="71"/>
      <c r="C30" s="71"/>
      <c r="D30" s="76"/>
      <c r="E30" s="71"/>
      <c r="F30" s="71"/>
      <c r="G30" s="76"/>
      <c r="H30" s="77"/>
      <c r="I30" s="77"/>
      <c r="J30" s="77"/>
      <c r="K30" s="71"/>
      <c r="L30" s="71"/>
      <c r="M30" s="76"/>
      <c r="N30" s="165"/>
      <c r="O30" s="165"/>
      <c r="P30" s="166"/>
      <c r="Q30" s="71"/>
      <c r="R30" s="71"/>
    </row>
    <row r="32" spans="1:18">
      <c r="Q32" s="62"/>
      <c r="R32" s="62"/>
    </row>
    <row r="33" spans="1:19" ht="12.75" customHeight="1">
      <c r="A33" s="38"/>
      <c r="Q33" s="149"/>
      <c r="R33" s="149"/>
      <c r="S33" s="149"/>
    </row>
    <row r="34" spans="1:19">
      <c r="P34" s="36"/>
      <c r="Q34" s="62"/>
      <c r="R34" s="62"/>
    </row>
    <row r="35" spans="1:19">
      <c r="P35" s="36"/>
      <c r="Q35" s="62"/>
      <c r="R35" s="232"/>
    </row>
    <row r="36" spans="1:19">
      <c r="P36" s="36"/>
      <c r="Q36" s="62"/>
      <c r="R36" s="231"/>
    </row>
    <row r="37" spans="1:19">
      <c r="P37" s="36"/>
      <c r="Q37" s="62"/>
      <c r="R37" s="231"/>
    </row>
    <row r="38" spans="1:19">
      <c r="P38" s="36"/>
      <c r="Q38" s="62"/>
      <c r="R38" s="231"/>
    </row>
    <row r="39" spans="1:19">
      <c r="P39" s="36"/>
      <c r="Q39" s="62"/>
      <c r="R39" s="231"/>
    </row>
    <row r="40" spans="1:19">
      <c r="P40" s="36"/>
      <c r="Q40" s="62"/>
      <c r="R40" s="231"/>
    </row>
    <row r="41" spans="1:19">
      <c r="P41" s="36"/>
      <c r="Q41" s="62"/>
      <c r="R41" s="231"/>
    </row>
    <row r="42" spans="1:19">
      <c r="P42" s="36"/>
      <c r="Q42" s="62"/>
      <c r="R42" s="231"/>
    </row>
    <row r="43" spans="1:19">
      <c r="P43" s="36"/>
      <c r="Q43" s="62"/>
      <c r="R43" s="231"/>
    </row>
    <row r="44" spans="1:19">
      <c r="P44" s="36"/>
      <c r="Q44" s="62"/>
      <c r="R44" s="231"/>
    </row>
    <row r="45" spans="1:19">
      <c r="P45" s="36"/>
      <c r="Q45" s="62"/>
      <c r="R45" s="231"/>
    </row>
    <row r="46" spans="1:19">
      <c r="P46" s="36"/>
      <c r="Q46" s="62"/>
      <c r="R46" s="231"/>
    </row>
    <row r="47" spans="1:19">
      <c r="P47" s="36"/>
      <c r="Q47" s="62"/>
      <c r="R47" s="231"/>
    </row>
    <row r="48" spans="1:19">
      <c r="P48" s="36"/>
      <c r="Q48" s="62"/>
      <c r="R48" s="231"/>
    </row>
    <row r="49" spans="16:18">
      <c r="P49" s="36"/>
      <c r="Q49" s="62"/>
      <c r="R49" s="231"/>
    </row>
    <row r="50" spans="16:18">
      <c r="P50" s="36"/>
      <c r="Q50" s="62"/>
      <c r="R50" s="231"/>
    </row>
    <row r="51" spans="16:18">
      <c r="P51" s="36"/>
      <c r="Q51" s="62"/>
      <c r="R51" s="231"/>
    </row>
    <row r="52" spans="16:18">
      <c r="P52" s="36"/>
      <c r="Q52" s="62"/>
      <c r="R52" s="62"/>
    </row>
    <row r="53" spans="16:18">
      <c r="P53" s="36"/>
    </row>
    <row r="54" spans="16:18">
      <c r="P54" s="36"/>
    </row>
    <row r="55" spans="16:18">
      <c r="P55" s="36"/>
    </row>
    <row r="56" spans="16:18" ht="12.75" customHeight="1">
      <c r="P56" s="36"/>
    </row>
    <row r="57" spans="16:18">
      <c r="P57" s="36"/>
    </row>
    <row r="58" spans="16:18">
      <c r="P58" s="36"/>
    </row>
    <row r="59" spans="16:18">
      <c r="P59" s="36"/>
    </row>
    <row r="60" spans="16:18">
      <c r="P60" s="36"/>
    </row>
    <row r="61" spans="16:18">
      <c r="P61" s="36"/>
    </row>
  </sheetData>
  <mergeCells count="8">
    <mergeCell ref="A2:R3"/>
    <mergeCell ref="A5:R7"/>
    <mergeCell ref="N9:P9"/>
    <mergeCell ref="B9:D9"/>
    <mergeCell ref="K9:M9"/>
    <mergeCell ref="A9:A10"/>
    <mergeCell ref="H9:J9"/>
    <mergeCell ref="E9:G9"/>
  </mergeCells>
  <phoneticPr fontId="0" type="noConversion"/>
  <pageMargins left="0.75" right="0.75" top="1" bottom="1" header="0.5" footer="0.5"/>
  <pageSetup scale="39" orientation="portrait" r:id="rId1"/>
  <headerFooter alignWithMargins="0">
    <oddFooter>&amp;C&amp;14B-&amp;P-4</oddFooter>
  </headerFooter>
  <ignoredErrors>
    <ignoredError sqref="D27:Q29"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72"/>
  <sheetViews>
    <sheetView zoomScaleNormal="100" workbookViewId="0"/>
  </sheetViews>
  <sheetFormatPr defaultColWidth="7.5703125" defaultRowHeight="12.75"/>
  <cols>
    <col min="1" max="1" width="10.28515625" style="108" customWidth="1"/>
    <col min="2" max="2" width="9.42578125" style="150" customWidth="1"/>
    <col min="3" max="3" width="10.5703125" style="150" customWidth="1"/>
    <col min="4" max="4" width="11.7109375" style="150" customWidth="1"/>
    <col min="5" max="5" width="9.42578125" style="150" customWidth="1"/>
    <col min="6" max="6" width="10.7109375" style="150" customWidth="1"/>
    <col min="7" max="7" width="11.5703125" style="150" customWidth="1"/>
    <col min="8" max="8" width="9.42578125" style="150" customWidth="1"/>
    <col min="9" max="9" width="10.5703125" style="150" customWidth="1"/>
    <col min="10" max="10" width="11.140625" style="150" customWidth="1"/>
    <col min="11" max="11" width="9.42578125" style="150" customWidth="1"/>
    <col min="12" max="12" width="10.85546875" style="150" customWidth="1"/>
    <col min="13" max="13" width="11.5703125" style="150" customWidth="1"/>
    <col min="14" max="14" width="9.42578125" style="150" customWidth="1"/>
    <col min="15" max="15" width="10.42578125" style="150" customWidth="1"/>
    <col min="16" max="16" width="11.42578125" style="150" customWidth="1"/>
    <col min="17" max="17" width="9.42578125" style="108" customWidth="1"/>
    <col min="18" max="18" width="11.140625" style="108" customWidth="1"/>
    <col min="19" max="19" width="10.85546875" style="108" customWidth="1"/>
    <col min="20" max="20" width="9.42578125" style="108" customWidth="1"/>
    <col min="21" max="21" width="10.140625" style="108" customWidth="1"/>
    <col min="22" max="22" width="10.85546875" style="108" customWidth="1"/>
    <col min="23" max="16384" width="7.5703125" style="108"/>
  </cols>
  <sheetData>
    <row r="1" spans="1:22" ht="26.25">
      <c r="A1" s="52" t="s">
        <v>96</v>
      </c>
    </row>
    <row r="2" spans="1:22" ht="18" customHeight="1">
      <c r="A2" s="472" t="s">
        <v>84</v>
      </c>
      <c r="B2" s="472"/>
      <c r="C2" s="472"/>
      <c r="D2" s="472"/>
      <c r="E2" s="472"/>
      <c r="F2" s="472"/>
      <c r="G2" s="472"/>
      <c r="H2" s="472"/>
      <c r="I2" s="472"/>
      <c r="J2" s="472"/>
      <c r="K2" s="472"/>
      <c r="L2" s="472"/>
      <c r="M2" s="472"/>
      <c r="N2" s="472"/>
      <c r="O2" s="472"/>
      <c r="P2" s="472"/>
      <c r="Q2" s="472"/>
      <c r="R2" s="472"/>
      <c r="S2" s="472"/>
      <c r="T2" s="472"/>
      <c r="U2" s="472"/>
      <c r="V2" s="472"/>
    </row>
    <row r="3" spans="1:22" ht="18" customHeight="1">
      <c r="A3" s="472"/>
      <c r="B3" s="472"/>
      <c r="C3" s="472"/>
      <c r="D3" s="472"/>
      <c r="E3" s="472"/>
      <c r="F3" s="472"/>
      <c r="G3" s="472"/>
      <c r="H3" s="472"/>
      <c r="I3" s="472"/>
      <c r="J3" s="472"/>
      <c r="K3" s="472"/>
      <c r="L3" s="472"/>
      <c r="M3" s="472"/>
      <c r="N3" s="472"/>
      <c r="O3" s="472"/>
      <c r="P3" s="472"/>
      <c r="Q3" s="472"/>
      <c r="R3" s="472"/>
      <c r="S3" s="472"/>
      <c r="T3" s="472"/>
      <c r="U3" s="472"/>
      <c r="V3" s="472"/>
    </row>
    <row r="4" spans="1:22" ht="14.25">
      <c r="A4" s="11"/>
      <c r="B4" s="10"/>
      <c r="C4" s="10"/>
      <c r="D4" s="10"/>
      <c r="E4" s="10"/>
      <c r="F4" s="10"/>
      <c r="G4" s="10"/>
      <c r="H4" s="10"/>
      <c r="I4" s="10"/>
      <c r="J4" s="10"/>
      <c r="K4" s="10"/>
      <c r="L4" s="10"/>
      <c r="M4" s="10"/>
      <c r="N4" s="10"/>
      <c r="O4" s="10"/>
      <c r="P4" s="10"/>
    </row>
    <row r="5" spans="1:22">
      <c r="A5" s="467" t="s">
        <v>258</v>
      </c>
      <c r="B5" s="467"/>
      <c r="C5" s="467"/>
      <c r="D5" s="467"/>
      <c r="E5" s="467"/>
      <c r="F5" s="467"/>
      <c r="G5" s="467"/>
      <c r="H5" s="467"/>
      <c r="I5" s="467"/>
      <c r="J5" s="467"/>
      <c r="K5" s="467"/>
      <c r="L5" s="467"/>
      <c r="M5" s="467"/>
      <c r="N5" s="467"/>
      <c r="O5" s="467"/>
      <c r="P5" s="467"/>
      <c r="Q5" s="467"/>
      <c r="R5" s="467"/>
      <c r="S5" s="467"/>
      <c r="T5" s="467"/>
      <c r="U5" s="467"/>
      <c r="V5" s="467"/>
    </row>
    <row r="6" spans="1:22">
      <c r="A6" s="467"/>
      <c r="B6" s="467"/>
      <c r="C6" s="467"/>
      <c r="D6" s="467"/>
      <c r="E6" s="467"/>
      <c r="F6" s="467"/>
      <c r="G6" s="467"/>
      <c r="H6" s="467"/>
      <c r="I6" s="467"/>
      <c r="J6" s="467"/>
      <c r="K6" s="467"/>
      <c r="L6" s="467"/>
      <c r="M6" s="467"/>
      <c r="N6" s="467"/>
      <c r="O6" s="467"/>
      <c r="P6" s="467"/>
      <c r="Q6" s="467"/>
      <c r="R6" s="467"/>
      <c r="S6" s="467"/>
      <c r="T6" s="467"/>
      <c r="U6" s="467"/>
      <c r="V6" s="467"/>
    </row>
    <row r="7" spans="1:22" ht="18" customHeight="1">
      <c r="A7" s="467"/>
      <c r="B7" s="467"/>
      <c r="C7" s="467"/>
      <c r="D7" s="467"/>
      <c r="E7" s="467"/>
      <c r="F7" s="467"/>
      <c r="G7" s="467"/>
      <c r="H7" s="467"/>
      <c r="I7" s="467"/>
      <c r="J7" s="467"/>
      <c r="K7" s="467"/>
      <c r="L7" s="467"/>
      <c r="M7" s="467"/>
      <c r="N7" s="467"/>
      <c r="O7" s="467"/>
      <c r="P7" s="467"/>
      <c r="Q7" s="467"/>
      <c r="R7" s="467"/>
      <c r="S7" s="467"/>
      <c r="T7" s="467"/>
      <c r="U7" s="467"/>
      <c r="V7" s="467"/>
    </row>
    <row r="8" spans="1:22" ht="15" thickBot="1">
      <c r="A8" s="1"/>
      <c r="B8" s="10"/>
      <c r="C8" s="10"/>
      <c r="D8" s="10"/>
      <c r="E8" s="10"/>
      <c r="F8" s="10"/>
      <c r="G8" s="10"/>
      <c r="H8" s="10"/>
      <c r="I8" s="10"/>
      <c r="J8" s="10"/>
      <c r="K8" s="10"/>
      <c r="L8" s="10"/>
      <c r="M8" s="10"/>
      <c r="N8" s="10"/>
      <c r="O8" s="10"/>
      <c r="P8" s="10"/>
    </row>
    <row r="9" spans="1:22" ht="13.5" customHeight="1">
      <c r="A9" s="442" t="s">
        <v>6</v>
      </c>
      <c r="B9" s="451" t="s">
        <v>10</v>
      </c>
      <c r="C9" s="452"/>
      <c r="D9" s="453"/>
      <c r="E9" s="451" t="s">
        <v>29</v>
      </c>
      <c r="F9" s="452"/>
      <c r="G9" s="453"/>
      <c r="H9" s="451" t="s">
        <v>28</v>
      </c>
      <c r="I9" s="452"/>
      <c r="J9" s="453"/>
      <c r="K9" s="451" t="s">
        <v>30</v>
      </c>
      <c r="L9" s="452"/>
      <c r="M9" s="453"/>
      <c r="N9" s="451" t="s">
        <v>5</v>
      </c>
      <c r="O9" s="452"/>
      <c r="P9" s="453"/>
    </row>
    <row r="10" spans="1:22" ht="42.75" customHeight="1" thickBot="1">
      <c r="A10" s="473"/>
      <c r="B10" s="27" t="s">
        <v>32</v>
      </c>
      <c r="C10" s="28" t="s">
        <v>49</v>
      </c>
      <c r="D10" s="29" t="s">
        <v>54</v>
      </c>
      <c r="E10" s="27" t="s">
        <v>32</v>
      </c>
      <c r="F10" s="28" t="s">
        <v>49</v>
      </c>
      <c r="G10" s="29" t="s">
        <v>54</v>
      </c>
      <c r="H10" s="27" t="s">
        <v>32</v>
      </c>
      <c r="I10" s="28" t="s">
        <v>49</v>
      </c>
      <c r="J10" s="29" t="s">
        <v>54</v>
      </c>
      <c r="K10" s="27" t="s">
        <v>32</v>
      </c>
      <c r="L10" s="28" t="s">
        <v>49</v>
      </c>
      <c r="M10" s="29" t="s">
        <v>54</v>
      </c>
      <c r="N10" s="27" t="s">
        <v>32</v>
      </c>
      <c r="O10" s="28" t="s">
        <v>49</v>
      </c>
      <c r="P10" s="29" t="s">
        <v>54</v>
      </c>
    </row>
    <row r="11" spans="1:22" s="154" customFormat="1">
      <c r="A11" s="151">
        <v>2005</v>
      </c>
      <c r="B11" s="152">
        <v>2528</v>
      </c>
      <c r="C11" s="153">
        <v>16429</v>
      </c>
      <c r="D11" s="112">
        <f t="shared" ref="D11:D22" si="0">IF(C11=0, "NA", B11/C11)</f>
        <v>0.1538742467587802</v>
      </c>
      <c r="E11" s="152"/>
      <c r="F11" s="153"/>
      <c r="G11" s="112"/>
      <c r="H11" s="152">
        <v>1</v>
      </c>
      <c r="I11" s="153">
        <v>13</v>
      </c>
      <c r="J11" s="112">
        <f t="shared" ref="J11:J22" si="1">IF(I11=0, "NA", H11/I11)</f>
        <v>7.6923076923076927E-2</v>
      </c>
      <c r="K11" s="152"/>
      <c r="L11" s="153"/>
      <c r="M11" s="112"/>
      <c r="N11" s="152">
        <f>SUM(K11,H11,E11,B11)</f>
        <v>2529</v>
      </c>
      <c r="O11" s="153">
        <f>SUM(L11,I11,F11,C11)</f>
        <v>16442</v>
      </c>
      <c r="P11" s="112">
        <f t="shared" ref="P11:P22" si="2">IF(O11=0, "NA", N11/O11)</f>
        <v>0.15381340469529253</v>
      </c>
    </row>
    <row r="12" spans="1:22" s="154" customFormat="1">
      <c r="A12" s="151">
        <v>2006</v>
      </c>
      <c r="B12" s="155">
        <v>2095</v>
      </c>
      <c r="C12" s="156">
        <v>15510</v>
      </c>
      <c r="D12" s="111">
        <f t="shared" si="0"/>
        <v>0.13507414571244358</v>
      </c>
      <c r="E12" s="155"/>
      <c r="F12" s="156"/>
      <c r="G12" s="111"/>
      <c r="H12" s="155">
        <v>0</v>
      </c>
      <c r="I12" s="156">
        <v>10</v>
      </c>
      <c r="J12" s="111">
        <f t="shared" si="1"/>
        <v>0</v>
      </c>
      <c r="K12" s="155"/>
      <c r="L12" s="156"/>
      <c r="M12" s="111"/>
      <c r="N12" s="155">
        <f t="shared" ref="N12:O26" si="3">SUM(K12,H12,E12,B12)</f>
        <v>2095</v>
      </c>
      <c r="O12" s="156">
        <f t="shared" si="3"/>
        <v>15520</v>
      </c>
      <c r="P12" s="111">
        <f t="shared" si="2"/>
        <v>0.13498711340206185</v>
      </c>
    </row>
    <row r="13" spans="1:22" s="154" customFormat="1">
      <c r="A13" s="151">
        <v>2007</v>
      </c>
      <c r="B13" s="155">
        <v>1837</v>
      </c>
      <c r="C13" s="156">
        <v>14266</v>
      </c>
      <c r="D13" s="111">
        <f t="shared" si="0"/>
        <v>0.12876769942520677</v>
      </c>
      <c r="E13" s="155"/>
      <c r="F13" s="156"/>
      <c r="G13" s="111"/>
      <c r="H13" s="155">
        <v>1</v>
      </c>
      <c r="I13" s="156">
        <v>3</v>
      </c>
      <c r="J13" s="111">
        <f t="shared" si="1"/>
        <v>0.33333333333333331</v>
      </c>
      <c r="K13" s="155">
        <v>1</v>
      </c>
      <c r="L13" s="156">
        <v>137</v>
      </c>
      <c r="M13" s="111">
        <f t="shared" ref="M13:M22" si="4">IF(L13=0, "NA", K13/L13)</f>
        <v>7.2992700729927005E-3</v>
      </c>
      <c r="N13" s="155">
        <f t="shared" si="3"/>
        <v>1839</v>
      </c>
      <c r="O13" s="156">
        <f t="shared" si="3"/>
        <v>14406</v>
      </c>
      <c r="P13" s="111">
        <f t="shared" si="2"/>
        <v>0.12765514369012912</v>
      </c>
    </row>
    <row r="14" spans="1:22" s="154" customFormat="1">
      <c r="A14" s="151">
        <v>2008</v>
      </c>
      <c r="B14" s="155">
        <v>1679</v>
      </c>
      <c r="C14" s="156">
        <v>13287</v>
      </c>
      <c r="D14" s="111">
        <f t="shared" si="0"/>
        <v>0.12636411530066982</v>
      </c>
      <c r="E14" s="155">
        <v>103</v>
      </c>
      <c r="F14" s="156">
        <v>878</v>
      </c>
      <c r="G14" s="111">
        <f t="shared" ref="G14:G26" si="5">IF(F14=0, "NA", E14/F14)</f>
        <v>0.11731207289293849</v>
      </c>
      <c r="H14" s="155">
        <v>0</v>
      </c>
      <c r="I14" s="156">
        <v>7</v>
      </c>
      <c r="J14" s="111">
        <f t="shared" si="1"/>
        <v>0</v>
      </c>
      <c r="K14" s="155">
        <v>40</v>
      </c>
      <c r="L14" s="156">
        <v>207</v>
      </c>
      <c r="M14" s="111">
        <f t="shared" si="4"/>
        <v>0.19323671497584541</v>
      </c>
      <c r="N14" s="155">
        <f t="shared" si="3"/>
        <v>1822</v>
      </c>
      <c r="O14" s="156">
        <f t="shared" si="3"/>
        <v>14379</v>
      </c>
      <c r="P14" s="111">
        <f t="shared" si="2"/>
        <v>0.12671256693789554</v>
      </c>
    </row>
    <row r="15" spans="1:22" s="154" customFormat="1">
      <c r="A15" s="151">
        <v>2009</v>
      </c>
      <c r="B15" s="155">
        <v>1307</v>
      </c>
      <c r="C15" s="156">
        <v>9675</v>
      </c>
      <c r="D15" s="111">
        <f t="shared" si="0"/>
        <v>0.13509043927648579</v>
      </c>
      <c r="E15" s="155">
        <v>117</v>
      </c>
      <c r="F15" s="156">
        <v>712</v>
      </c>
      <c r="G15" s="111">
        <f t="shared" si="5"/>
        <v>0.16432584269662923</v>
      </c>
      <c r="H15" s="155">
        <v>11</v>
      </c>
      <c r="I15" s="156">
        <v>36</v>
      </c>
      <c r="J15" s="111">
        <f t="shared" si="1"/>
        <v>0.30555555555555558</v>
      </c>
      <c r="K15" s="155">
        <v>14</v>
      </c>
      <c r="L15" s="156">
        <v>66</v>
      </c>
      <c r="M15" s="111">
        <f t="shared" si="4"/>
        <v>0.21212121212121213</v>
      </c>
      <c r="N15" s="155">
        <f t="shared" si="3"/>
        <v>1449</v>
      </c>
      <c r="O15" s="156">
        <f t="shared" si="3"/>
        <v>10489</v>
      </c>
      <c r="P15" s="111">
        <f t="shared" si="2"/>
        <v>0.13814472304318809</v>
      </c>
    </row>
    <row r="16" spans="1:22" s="154" customFormat="1">
      <c r="A16" s="151">
        <v>2010</v>
      </c>
      <c r="B16" s="155">
        <v>1194</v>
      </c>
      <c r="C16" s="156">
        <v>10134</v>
      </c>
      <c r="D16" s="111">
        <f t="shared" si="0"/>
        <v>0.11782119597394908</v>
      </c>
      <c r="E16" s="155">
        <v>94</v>
      </c>
      <c r="F16" s="156">
        <v>660</v>
      </c>
      <c r="G16" s="111">
        <f t="shared" si="5"/>
        <v>0.14242424242424243</v>
      </c>
      <c r="H16" s="155">
        <v>26</v>
      </c>
      <c r="I16" s="156">
        <v>72</v>
      </c>
      <c r="J16" s="111">
        <f t="shared" si="1"/>
        <v>0.3611111111111111</v>
      </c>
      <c r="K16" s="155">
        <v>28</v>
      </c>
      <c r="L16" s="156">
        <v>98</v>
      </c>
      <c r="M16" s="111">
        <f t="shared" si="4"/>
        <v>0.2857142857142857</v>
      </c>
      <c r="N16" s="155">
        <f t="shared" si="3"/>
        <v>1342</v>
      </c>
      <c r="O16" s="156">
        <f t="shared" si="3"/>
        <v>10964</v>
      </c>
      <c r="P16" s="111">
        <f t="shared" si="2"/>
        <v>0.12240058372856621</v>
      </c>
    </row>
    <row r="17" spans="1:17" s="154" customFormat="1">
      <c r="A17" s="151">
        <v>2011</v>
      </c>
      <c r="B17" s="155">
        <v>1098</v>
      </c>
      <c r="C17" s="156">
        <v>9770</v>
      </c>
      <c r="D17" s="111">
        <f t="shared" si="0"/>
        <v>0.11238485158648925</v>
      </c>
      <c r="E17" s="155">
        <v>164</v>
      </c>
      <c r="F17" s="156">
        <v>945</v>
      </c>
      <c r="G17" s="111">
        <f t="shared" si="5"/>
        <v>0.17354497354497356</v>
      </c>
      <c r="H17" s="155">
        <v>61</v>
      </c>
      <c r="I17" s="156">
        <v>202</v>
      </c>
      <c r="J17" s="111">
        <f t="shared" si="1"/>
        <v>0.30198019801980197</v>
      </c>
      <c r="K17" s="155">
        <v>106</v>
      </c>
      <c r="L17" s="156">
        <v>489</v>
      </c>
      <c r="M17" s="111">
        <f t="shared" si="4"/>
        <v>0.21676891615541921</v>
      </c>
      <c r="N17" s="155">
        <f t="shared" si="3"/>
        <v>1429</v>
      </c>
      <c r="O17" s="156">
        <f t="shared" si="3"/>
        <v>11406</v>
      </c>
      <c r="P17" s="111">
        <f t="shared" si="2"/>
        <v>0.12528493775206032</v>
      </c>
    </row>
    <row r="18" spans="1:17" s="154" customFormat="1">
      <c r="A18" s="151">
        <v>2012</v>
      </c>
      <c r="B18" s="155">
        <v>1061</v>
      </c>
      <c r="C18" s="156">
        <v>9641</v>
      </c>
      <c r="D18" s="111">
        <f t="shared" si="0"/>
        <v>0.11005082460325692</v>
      </c>
      <c r="E18" s="155">
        <v>122</v>
      </c>
      <c r="F18" s="156">
        <v>787</v>
      </c>
      <c r="G18" s="111">
        <f t="shared" si="5"/>
        <v>0.15501905972045743</v>
      </c>
      <c r="H18" s="155">
        <v>34</v>
      </c>
      <c r="I18" s="156">
        <v>191</v>
      </c>
      <c r="J18" s="111">
        <f t="shared" si="1"/>
        <v>0.17801047120418848</v>
      </c>
      <c r="K18" s="155">
        <v>104</v>
      </c>
      <c r="L18" s="156">
        <v>415</v>
      </c>
      <c r="M18" s="111">
        <f t="shared" si="4"/>
        <v>0.25060240963855424</v>
      </c>
      <c r="N18" s="155">
        <f t="shared" si="3"/>
        <v>1321</v>
      </c>
      <c r="O18" s="156">
        <f t="shared" si="3"/>
        <v>11034</v>
      </c>
      <c r="P18" s="111">
        <f t="shared" si="2"/>
        <v>0.11972086278774696</v>
      </c>
    </row>
    <row r="19" spans="1:17" s="154" customFormat="1">
      <c r="A19" s="151">
        <v>2013</v>
      </c>
      <c r="B19" s="155">
        <v>1012</v>
      </c>
      <c r="C19" s="156">
        <v>8848</v>
      </c>
      <c r="D19" s="111">
        <f t="shared" si="0"/>
        <v>0.11437613019891502</v>
      </c>
      <c r="E19" s="155">
        <v>117</v>
      </c>
      <c r="F19" s="156">
        <v>702</v>
      </c>
      <c r="G19" s="111">
        <f t="shared" si="5"/>
        <v>0.16666666666666666</v>
      </c>
      <c r="H19" s="155">
        <v>23</v>
      </c>
      <c r="I19" s="156">
        <v>150</v>
      </c>
      <c r="J19" s="111">
        <f t="shared" si="1"/>
        <v>0.15333333333333332</v>
      </c>
      <c r="K19" s="155">
        <v>107</v>
      </c>
      <c r="L19" s="156">
        <v>367</v>
      </c>
      <c r="M19" s="111">
        <f t="shared" si="4"/>
        <v>0.29155313351498635</v>
      </c>
      <c r="N19" s="155">
        <f t="shared" si="3"/>
        <v>1259</v>
      </c>
      <c r="O19" s="156">
        <f t="shared" si="3"/>
        <v>10067</v>
      </c>
      <c r="P19" s="111">
        <f t="shared" si="2"/>
        <v>0.12506208403695243</v>
      </c>
    </row>
    <row r="20" spans="1:17" s="154" customFormat="1">
      <c r="A20" s="151">
        <v>2014</v>
      </c>
      <c r="B20" s="155">
        <v>793</v>
      </c>
      <c r="C20" s="156">
        <v>7392</v>
      </c>
      <c r="D20" s="111">
        <f t="shared" si="0"/>
        <v>0.10727813852813853</v>
      </c>
      <c r="E20" s="155">
        <v>83</v>
      </c>
      <c r="F20" s="156">
        <v>613</v>
      </c>
      <c r="G20" s="111">
        <f t="shared" si="5"/>
        <v>0.13539967373572595</v>
      </c>
      <c r="H20" s="155">
        <v>50</v>
      </c>
      <c r="I20" s="156">
        <v>338</v>
      </c>
      <c r="J20" s="111">
        <f t="shared" si="1"/>
        <v>0.14792899408284024</v>
      </c>
      <c r="K20" s="155">
        <v>97</v>
      </c>
      <c r="L20" s="156">
        <v>339</v>
      </c>
      <c r="M20" s="111">
        <f t="shared" si="4"/>
        <v>0.28613569321533922</v>
      </c>
      <c r="N20" s="155">
        <f t="shared" si="3"/>
        <v>1023</v>
      </c>
      <c r="O20" s="156">
        <f t="shared" si="3"/>
        <v>8682</v>
      </c>
      <c r="P20" s="111">
        <f t="shared" si="2"/>
        <v>0.11782999308914996</v>
      </c>
    </row>
    <row r="21" spans="1:17" s="154" customFormat="1">
      <c r="A21" s="151">
        <v>2015</v>
      </c>
      <c r="B21" s="155">
        <v>700</v>
      </c>
      <c r="C21" s="156">
        <v>6942</v>
      </c>
      <c r="D21" s="111">
        <f t="shared" si="0"/>
        <v>0.10083549409392106</v>
      </c>
      <c r="E21" s="155">
        <v>66</v>
      </c>
      <c r="F21" s="156">
        <v>700</v>
      </c>
      <c r="G21" s="111">
        <f t="shared" si="5"/>
        <v>9.4285714285714292E-2</v>
      </c>
      <c r="H21" s="155">
        <v>28</v>
      </c>
      <c r="I21" s="156">
        <v>191</v>
      </c>
      <c r="J21" s="111">
        <f t="shared" si="1"/>
        <v>0.14659685863874344</v>
      </c>
      <c r="K21" s="155">
        <v>114</v>
      </c>
      <c r="L21" s="156">
        <v>497</v>
      </c>
      <c r="M21" s="111">
        <f t="shared" si="4"/>
        <v>0.22937625754527163</v>
      </c>
      <c r="N21" s="155">
        <f t="shared" si="3"/>
        <v>908</v>
      </c>
      <c r="O21" s="156">
        <f t="shared" si="3"/>
        <v>8330</v>
      </c>
      <c r="P21" s="111">
        <f t="shared" si="2"/>
        <v>0.10900360144057623</v>
      </c>
    </row>
    <row r="22" spans="1:17" s="154" customFormat="1">
      <c r="A22" s="151">
        <v>2016</v>
      </c>
      <c r="B22" s="155">
        <v>597</v>
      </c>
      <c r="C22" s="156">
        <v>7429</v>
      </c>
      <c r="D22" s="111">
        <f t="shared" si="0"/>
        <v>8.0360748418360481E-2</v>
      </c>
      <c r="E22" s="155">
        <v>46</v>
      </c>
      <c r="F22" s="156">
        <v>392</v>
      </c>
      <c r="G22" s="111">
        <f t="shared" si="5"/>
        <v>0.11734693877551021</v>
      </c>
      <c r="H22" s="155">
        <v>24</v>
      </c>
      <c r="I22" s="156">
        <v>112</v>
      </c>
      <c r="J22" s="111">
        <f t="shared" si="1"/>
        <v>0.21428571428571427</v>
      </c>
      <c r="K22" s="155">
        <v>68</v>
      </c>
      <c r="L22" s="156">
        <v>333</v>
      </c>
      <c r="M22" s="111">
        <f t="shared" si="4"/>
        <v>0.20420420420420421</v>
      </c>
      <c r="N22" s="155">
        <f t="shared" si="3"/>
        <v>735</v>
      </c>
      <c r="O22" s="156">
        <f t="shared" si="3"/>
        <v>8266</v>
      </c>
      <c r="P22" s="111">
        <f t="shared" si="2"/>
        <v>8.8918461166223081E-2</v>
      </c>
    </row>
    <row r="23" spans="1:17" s="154" customFormat="1">
      <c r="A23" s="151">
        <v>2017</v>
      </c>
      <c r="B23" s="155">
        <v>498</v>
      </c>
      <c r="C23" s="156">
        <v>4816</v>
      </c>
      <c r="D23" s="111">
        <f>IF(C23=0, "NA", B23/C23)</f>
        <v>0.10340531561461794</v>
      </c>
      <c r="E23" s="155">
        <v>20</v>
      </c>
      <c r="F23" s="156">
        <v>246</v>
      </c>
      <c r="G23" s="111">
        <f t="shared" si="5"/>
        <v>8.1300813008130079E-2</v>
      </c>
      <c r="H23" s="155">
        <v>8</v>
      </c>
      <c r="I23" s="156">
        <v>55</v>
      </c>
      <c r="J23" s="111">
        <f>IF(I23=0, "NA", H23/I23)</f>
        <v>0.14545454545454545</v>
      </c>
      <c r="K23" s="155">
        <v>51</v>
      </c>
      <c r="L23" s="156">
        <v>185</v>
      </c>
      <c r="M23" s="111">
        <f>IF(L23=0, "NA", K23/L23)</f>
        <v>0.27567567567567569</v>
      </c>
      <c r="N23" s="155">
        <f t="shared" si="3"/>
        <v>577</v>
      </c>
      <c r="O23" s="156">
        <f t="shared" si="3"/>
        <v>5302</v>
      </c>
      <c r="P23" s="111">
        <f>IF(O23=0, "NA", N23/O23)</f>
        <v>0.10882685778951338</v>
      </c>
    </row>
    <row r="24" spans="1:17" s="154" customFormat="1">
      <c r="A24" s="151">
        <v>2018</v>
      </c>
      <c r="B24" s="155">
        <v>440</v>
      </c>
      <c r="C24" s="156">
        <v>3792</v>
      </c>
      <c r="D24" s="111">
        <f>IF(C24=0, "NA", B24/C24)</f>
        <v>0.1160337552742616</v>
      </c>
      <c r="E24" s="155">
        <v>12</v>
      </c>
      <c r="F24" s="156">
        <v>157</v>
      </c>
      <c r="G24" s="111">
        <f t="shared" si="5"/>
        <v>7.6433121019108277E-2</v>
      </c>
      <c r="H24" s="155">
        <v>6</v>
      </c>
      <c r="I24" s="156">
        <v>34</v>
      </c>
      <c r="J24" s="111">
        <f>IF(I24=0, "NA", H24/I24)</f>
        <v>0.17647058823529413</v>
      </c>
      <c r="K24" s="155">
        <v>26</v>
      </c>
      <c r="L24" s="156">
        <v>146</v>
      </c>
      <c r="M24" s="111">
        <f>IF(L24=0, "NA", K24/L24)</f>
        <v>0.17808219178082191</v>
      </c>
      <c r="N24" s="155">
        <f t="shared" si="3"/>
        <v>484</v>
      </c>
      <c r="O24" s="156">
        <f t="shared" si="3"/>
        <v>4129</v>
      </c>
      <c r="P24" s="111">
        <f>IF(O24=0, "NA", N24/O24)</f>
        <v>0.11721966577863889</v>
      </c>
    </row>
    <row r="25" spans="1:17" s="154" customFormat="1">
      <c r="A25" s="151">
        <v>2019</v>
      </c>
      <c r="B25" s="155">
        <v>162</v>
      </c>
      <c r="C25" s="156">
        <v>1294</v>
      </c>
      <c r="D25" s="111">
        <f>IF(C25=0, "NA", B25/C25)</f>
        <v>0.12519319938176199</v>
      </c>
      <c r="E25" s="155">
        <v>10</v>
      </c>
      <c r="F25" s="156">
        <v>65</v>
      </c>
      <c r="G25" s="111">
        <f t="shared" si="5"/>
        <v>0.15384615384615385</v>
      </c>
      <c r="H25" s="155">
        <v>0</v>
      </c>
      <c r="I25" s="156">
        <v>2</v>
      </c>
      <c r="J25" s="111">
        <f>IF(I25=0, "NA", H25/I25)</f>
        <v>0</v>
      </c>
      <c r="K25" s="155">
        <v>15</v>
      </c>
      <c r="L25" s="156">
        <v>34</v>
      </c>
      <c r="M25" s="111">
        <f>IF(L25=0, "NA", K25/L25)</f>
        <v>0.44117647058823528</v>
      </c>
      <c r="N25" s="155">
        <f t="shared" si="3"/>
        <v>187</v>
      </c>
      <c r="O25" s="156">
        <f t="shared" si="3"/>
        <v>1395</v>
      </c>
      <c r="P25" s="111">
        <f>IF(O25=0, "NA", N25/O25)</f>
        <v>0.13405017921146953</v>
      </c>
    </row>
    <row r="26" spans="1:17" s="154" customFormat="1" ht="13.5" thickBot="1">
      <c r="A26" s="151">
        <v>2020</v>
      </c>
      <c r="B26" s="157">
        <v>14</v>
      </c>
      <c r="C26" s="158">
        <v>42</v>
      </c>
      <c r="D26" s="159">
        <f>IF(C26=0, "NA", B26/C26)</f>
        <v>0.33333333333333331</v>
      </c>
      <c r="E26" s="157">
        <v>1</v>
      </c>
      <c r="F26" s="158">
        <v>3</v>
      </c>
      <c r="G26" s="159">
        <f t="shared" si="5"/>
        <v>0.33333333333333331</v>
      </c>
      <c r="H26" s="157"/>
      <c r="I26" s="158"/>
      <c r="J26" s="159"/>
      <c r="K26" s="157">
        <v>1</v>
      </c>
      <c r="L26" s="158">
        <v>3</v>
      </c>
      <c r="M26" s="159">
        <f>IF(L26=0, "NA", K26/L26)</f>
        <v>0.33333333333333331</v>
      </c>
      <c r="N26" s="157">
        <f t="shared" si="3"/>
        <v>16</v>
      </c>
      <c r="O26" s="158">
        <f t="shared" si="3"/>
        <v>48</v>
      </c>
      <c r="P26" s="159">
        <f>IF(O26=0, "NA", N26/O26)</f>
        <v>0.33333333333333331</v>
      </c>
    </row>
    <row r="27" spans="1:17" s="154" customFormat="1" ht="13.5" thickBot="1">
      <c r="A27" s="94" t="s">
        <v>5</v>
      </c>
      <c r="B27" s="213">
        <f>SUM(B11:B26)</f>
        <v>17015</v>
      </c>
      <c r="C27" s="214">
        <f>SUM(C11:C26)</f>
        <v>139267</v>
      </c>
      <c r="D27" s="215">
        <f>B27/C27</f>
        <v>0.12217538971902892</v>
      </c>
      <c r="E27" s="213">
        <f>SUM(E11:E26)</f>
        <v>955</v>
      </c>
      <c r="F27" s="214">
        <f>SUM(F11:F26)</f>
        <v>6860</v>
      </c>
      <c r="G27" s="215">
        <f>E27/F27</f>
        <v>0.1392128279883382</v>
      </c>
      <c r="H27" s="213">
        <f>SUM(H11:H26)</f>
        <v>273</v>
      </c>
      <c r="I27" s="214">
        <f>SUM(I11:I26)</f>
        <v>1416</v>
      </c>
      <c r="J27" s="215">
        <f>H27/I27</f>
        <v>0.19279661016949154</v>
      </c>
      <c r="K27" s="213">
        <f>SUM(K11:K26)</f>
        <v>772</v>
      </c>
      <c r="L27" s="214">
        <f>SUM(L11:L26)</f>
        <v>3316</v>
      </c>
      <c r="M27" s="215">
        <f>K27/L27</f>
        <v>0.23281061519903498</v>
      </c>
      <c r="N27" s="213">
        <f>SUM(N11:N26)</f>
        <v>19015</v>
      </c>
      <c r="O27" s="214">
        <f>SUM(O11:O26)</f>
        <v>150859</v>
      </c>
      <c r="P27" s="215">
        <f>N27/O27</f>
        <v>0.12604484982665934</v>
      </c>
    </row>
    <row r="28" spans="1:17" s="154" customFormat="1">
      <c r="A28" s="147"/>
      <c r="B28" s="160"/>
      <c r="C28" s="160"/>
      <c r="D28" s="128"/>
      <c r="E28" s="160"/>
      <c r="F28" s="160"/>
      <c r="G28" s="128"/>
      <c r="H28" s="160"/>
      <c r="I28" s="160"/>
      <c r="J28" s="128"/>
      <c r="K28" s="160"/>
      <c r="L28" s="160"/>
      <c r="M28" s="128"/>
      <c r="N28" s="160"/>
      <c r="O28" s="160"/>
      <c r="P28" s="128"/>
      <c r="Q28" s="160"/>
    </row>
    <row r="29" spans="1:17" ht="12.75" customHeight="1">
      <c r="G29" s="108"/>
      <c r="H29" s="108"/>
      <c r="I29" s="108"/>
      <c r="J29" s="108"/>
      <c r="K29" s="108"/>
      <c r="L29" s="108"/>
      <c r="M29" s="108"/>
      <c r="N29" s="108"/>
      <c r="O29" s="108"/>
      <c r="P29" s="108"/>
      <c r="Q29" s="105"/>
    </row>
    <row r="30" spans="1:17" ht="12.75" customHeight="1">
      <c r="G30" s="108"/>
      <c r="H30" s="108"/>
      <c r="I30" s="108"/>
      <c r="J30" s="108"/>
      <c r="K30" s="108"/>
      <c r="L30" s="108"/>
      <c r="M30" s="108"/>
      <c r="N30" s="108"/>
      <c r="O30" s="108"/>
      <c r="P30" s="105"/>
      <c r="Q30" s="105"/>
    </row>
    <row r="31" spans="1:17" ht="12.75" customHeight="1">
      <c r="A31" s="161"/>
      <c r="N31" s="108"/>
      <c r="O31" s="108"/>
      <c r="P31" s="108"/>
    </row>
    <row r="32" spans="1:17">
      <c r="P32" s="108"/>
    </row>
    <row r="33" spans="16:16" ht="12.75" customHeight="1">
      <c r="P33" s="108"/>
    </row>
    <row r="34" spans="16:16" ht="12.75" customHeight="1">
      <c r="P34" s="108"/>
    </row>
    <row r="35" spans="16:16" ht="12.75" customHeight="1">
      <c r="P35" s="108"/>
    </row>
    <row r="36" spans="16:16" ht="12.75" customHeight="1">
      <c r="P36" s="108"/>
    </row>
    <row r="37" spans="16:16" ht="12.75" customHeight="1">
      <c r="P37" s="108"/>
    </row>
    <row r="38" spans="16:16">
      <c r="P38" s="108"/>
    </row>
    <row r="39" spans="16:16">
      <c r="P39" s="108"/>
    </row>
    <row r="40" spans="16:16">
      <c r="P40" s="108"/>
    </row>
    <row r="41" spans="16:16">
      <c r="P41" s="108"/>
    </row>
    <row r="42" spans="16:16">
      <c r="P42" s="108"/>
    </row>
    <row r="43" spans="16:16">
      <c r="P43" s="108"/>
    </row>
    <row r="44" spans="16:16">
      <c r="P44" s="108"/>
    </row>
    <row r="45" spans="16:16">
      <c r="P45" s="108"/>
    </row>
    <row r="46" spans="16:16">
      <c r="P46" s="108"/>
    </row>
    <row r="47" spans="16:16">
      <c r="P47" s="108"/>
    </row>
    <row r="48" spans="16:16">
      <c r="P48" s="108"/>
    </row>
    <row r="49" spans="16:16">
      <c r="P49" s="108"/>
    </row>
    <row r="50" spans="16:16">
      <c r="P50" s="108"/>
    </row>
    <row r="51" spans="16:16">
      <c r="P51" s="108"/>
    </row>
    <row r="52" spans="16:16">
      <c r="P52" s="108"/>
    </row>
    <row r="53" spans="16:16" ht="12.75" customHeight="1">
      <c r="P53" s="108"/>
    </row>
    <row r="54" spans="16:16">
      <c r="P54" s="108"/>
    </row>
    <row r="55" spans="16:16">
      <c r="P55" s="108"/>
    </row>
    <row r="56" spans="16:16">
      <c r="P56" s="108"/>
    </row>
    <row r="57" spans="16:16">
      <c r="P57" s="108"/>
    </row>
    <row r="58" spans="16:16">
      <c r="P58" s="108"/>
    </row>
    <row r="59" spans="16:16">
      <c r="P59" s="108"/>
    </row>
    <row r="60" spans="16:16">
      <c r="P60" s="108"/>
    </row>
    <row r="61" spans="16:16">
      <c r="P61" s="108"/>
    </row>
    <row r="62" spans="16:16">
      <c r="P62" s="108"/>
    </row>
    <row r="63" spans="16:16">
      <c r="P63" s="108"/>
    </row>
    <row r="64" spans="16:16">
      <c r="P64" s="108"/>
    </row>
    <row r="65" spans="16:24">
      <c r="P65" s="108"/>
    </row>
    <row r="66" spans="16:24">
      <c r="P66" s="108"/>
    </row>
    <row r="67" spans="16:24">
      <c r="P67" s="108"/>
    </row>
    <row r="68" spans="16:24">
      <c r="P68" s="108"/>
    </row>
    <row r="69" spans="16:24">
      <c r="P69" s="108"/>
    </row>
    <row r="70" spans="16:24">
      <c r="P70" s="108"/>
    </row>
    <row r="71" spans="16:24">
      <c r="P71" s="108"/>
    </row>
    <row r="72" spans="16:24">
      <c r="P72" s="162"/>
      <c r="Q72" s="105"/>
      <c r="R72" s="105"/>
      <c r="S72" s="105"/>
      <c r="T72" s="105"/>
      <c r="U72" s="105"/>
      <c r="V72" s="105"/>
      <c r="W72" s="105"/>
      <c r="X72" s="105"/>
    </row>
  </sheetData>
  <mergeCells count="8">
    <mergeCell ref="N9:P9"/>
    <mergeCell ref="H9:J9"/>
    <mergeCell ref="A2:V3"/>
    <mergeCell ref="A5:V7"/>
    <mergeCell ref="K9:M9"/>
    <mergeCell ref="A9:A10"/>
    <mergeCell ref="B9:D9"/>
    <mergeCell ref="E9:G9"/>
  </mergeCells>
  <phoneticPr fontId="0" type="noConversion"/>
  <pageMargins left="0.75" right="0.75" top="1" bottom="1" header="0.5" footer="0.5"/>
  <pageSetup scale="40" orientation="portrait" r:id="rId1"/>
  <headerFooter alignWithMargins="0"/>
  <ignoredErrors>
    <ignoredError sqref="D27:Q27"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14"/>
  <sheetViews>
    <sheetView zoomScaleNormal="100" workbookViewId="0"/>
  </sheetViews>
  <sheetFormatPr defaultRowHeight="12.75"/>
  <cols>
    <col min="1" max="1" width="13.7109375" style="96" customWidth="1"/>
    <col min="2" max="2" width="36" style="96" bestFit="1" customWidth="1"/>
    <col min="3" max="3" width="22" style="96" bestFit="1" customWidth="1"/>
    <col min="4" max="4" width="19.7109375" style="96" bestFit="1" customWidth="1"/>
    <col min="5" max="16384" width="9.140625" style="36"/>
  </cols>
  <sheetData>
    <row r="1" spans="1:7" ht="18">
      <c r="A1" s="97" t="s">
        <v>259</v>
      </c>
    </row>
    <row r="3" spans="1:7">
      <c r="A3" s="441" t="s">
        <v>92</v>
      </c>
      <c r="B3" s="441"/>
      <c r="C3" s="441"/>
      <c r="D3" s="441"/>
    </row>
    <row r="4" spans="1:7">
      <c r="A4" s="441"/>
      <c r="B4" s="441"/>
      <c r="C4" s="441"/>
      <c r="D4" s="441"/>
    </row>
    <row r="5" spans="1:7" ht="12.75" customHeight="1">
      <c r="A5" s="441"/>
      <c r="B5" s="441"/>
      <c r="C5" s="441"/>
      <c r="D5" s="441"/>
    </row>
    <row r="6" spans="1:7" ht="13.5" thickBot="1">
      <c r="A6" s="113"/>
      <c r="B6" s="113"/>
      <c r="C6" s="113"/>
      <c r="D6" s="113"/>
      <c r="E6" s="108"/>
    </row>
    <row r="7" spans="1:7" ht="13.5" thickBot="1">
      <c r="A7" s="168" t="s">
        <v>55</v>
      </c>
      <c r="B7" s="169" t="s">
        <v>65</v>
      </c>
      <c r="C7" s="189" t="s">
        <v>85</v>
      </c>
      <c r="D7" s="188"/>
    </row>
    <row r="8" spans="1:7">
      <c r="A8" s="190" t="s">
        <v>60</v>
      </c>
      <c r="B8" s="191" t="s">
        <v>61</v>
      </c>
      <c r="C8" s="192" t="s">
        <v>57</v>
      </c>
      <c r="E8" s="18"/>
      <c r="F8" s="18"/>
      <c r="G8" s="18"/>
    </row>
    <row r="9" spans="1:7">
      <c r="A9" s="190" t="s">
        <v>93</v>
      </c>
      <c r="B9" s="191" t="s">
        <v>61</v>
      </c>
      <c r="C9" s="192" t="s">
        <v>58</v>
      </c>
      <c r="E9" s="18"/>
      <c r="F9" s="147"/>
      <c r="G9" s="18"/>
    </row>
    <row r="10" spans="1:7">
      <c r="A10" s="190" t="s">
        <v>60</v>
      </c>
      <c r="B10" s="191" t="s">
        <v>62</v>
      </c>
      <c r="C10" s="192" t="s">
        <v>56</v>
      </c>
      <c r="E10" s="18"/>
      <c r="F10" s="369"/>
      <c r="G10" s="18"/>
    </row>
    <row r="11" spans="1:7">
      <c r="A11" s="190" t="s">
        <v>93</v>
      </c>
      <c r="B11" s="191" t="s">
        <v>62</v>
      </c>
      <c r="C11" s="192" t="s">
        <v>59</v>
      </c>
      <c r="E11" s="18"/>
      <c r="F11" s="18"/>
      <c r="G11" s="18"/>
    </row>
    <row r="12" spans="1:7" ht="13.5" thickBot="1">
      <c r="A12" s="193" t="s">
        <v>94</v>
      </c>
      <c r="B12" s="194" t="s">
        <v>63</v>
      </c>
      <c r="C12" s="195" t="s">
        <v>57</v>
      </c>
      <c r="E12" s="18"/>
      <c r="F12" s="18"/>
      <c r="G12" s="18"/>
    </row>
    <row r="14" spans="1:7">
      <c r="A14" s="167" t="s">
        <v>64</v>
      </c>
    </row>
  </sheetData>
  <mergeCells count="1">
    <mergeCell ref="A3:D5"/>
  </mergeCells>
  <phoneticPr fontId="25" type="noConversion"/>
  <pageMargins left="0.75" right="0.75" top="1"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8"/>
  <sheetViews>
    <sheetView zoomScale="70" zoomScaleNormal="70" workbookViewId="0">
      <selection activeCell="A171" sqref="A171"/>
    </sheetView>
  </sheetViews>
  <sheetFormatPr defaultRowHeight="12.75"/>
  <cols>
    <col min="1" max="1" width="9.140625" style="163"/>
    <col min="2" max="2" width="3.7109375" style="163" customWidth="1"/>
    <col min="3" max="3" width="38" style="163" customWidth="1"/>
    <col min="4" max="4" width="49" style="163" customWidth="1"/>
    <col min="5" max="5" width="17.28515625" style="2" customWidth="1"/>
    <col min="6" max="6" width="11.7109375" style="163" customWidth="1"/>
    <col min="7" max="7" width="38.7109375" style="163" customWidth="1"/>
    <col min="8" max="8" width="21.140625" style="163" customWidth="1"/>
    <col min="9" max="9" width="11.140625" style="163" customWidth="1"/>
    <col min="10" max="10" width="14" style="163" customWidth="1"/>
    <col min="11" max="11" width="12.5703125" style="163" customWidth="1"/>
    <col min="12" max="14" width="13.28515625" style="163" customWidth="1"/>
    <col min="15" max="15" width="22" style="163" bestFit="1" customWidth="1"/>
    <col min="16" max="16" width="19.42578125" style="163" bestFit="1" customWidth="1"/>
    <col min="17" max="17" width="9.140625" style="163"/>
    <col min="18" max="18" width="22" style="163" bestFit="1" customWidth="1"/>
    <col min="19" max="19" width="19.42578125" style="163" bestFit="1" customWidth="1"/>
    <col min="20" max="16384" width="9.140625" style="163"/>
  </cols>
  <sheetData>
    <row r="1" spans="1:15" ht="23.25">
      <c r="A1" s="249" t="s">
        <v>99</v>
      </c>
      <c r="E1" s="249">
        <v>2019</v>
      </c>
    </row>
    <row r="3" spans="1:15">
      <c r="A3" s="163">
        <v>1.1000000000000001</v>
      </c>
      <c r="C3" s="108" t="s">
        <v>250</v>
      </c>
      <c r="E3" s="171">
        <v>5116743</v>
      </c>
      <c r="F3" s="338">
        <f>E3/1000000</f>
        <v>5.1167429999999996</v>
      </c>
      <c r="G3" s="108" t="s">
        <v>100</v>
      </c>
      <c r="J3" s="371"/>
      <c r="K3" s="72"/>
      <c r="L3" s="72"/>
      <c r="M3" s="72"/>
    </row>
    <row r="4" spans="1:15" ht="15.75" customHeight="1">
      <c r="C4" s="108" t="s">
        <v>101</v>
      </c>
      <c r="E4" s="171">
        <f>'(1) Total Tests'!G45</f>
        <v>3908444</v>
      </c>
      <c r="F4" s="108"/>
      <c r="J4" s="376"/>
      <c r="K4" s="372"/>
      <c r="L4" s="372"/>
      <c r="M4" s="415"/>
      <c r="N4" s="252"/>
      <c r="O4" s="253"/>
    </row>
    <row r="5" spans="1:15" ht="15">
      <c r="C5" s="108" t="s">
        <v>106</v>
      </c>
      <c r="E5" s="171">
        <f>'(1) VINs tested'!G46</f>
        <v>3744594</v>
      </c>
      <c r="F5" s="108"/>
      <c r="J5" s="376"/>
      <c r="K5" s="372"/>
      <c r="L5" s="372"/>
      <c r="M5" s="415"/>
      <c r="N5" s="252"/>
      <c r="O5" s="253"/>
    </row>
    <row r="6" spans="1:15" ht="15">
      <c r="C6" s="108"/>
      <c r="D6" s="108" t="s">
        <v>109</v>
      </c>
      <c r="E6" s="258">
        <f>E5/E3</f>
        <v>0.73183155769207087</v>
      </c>
      <c r="F6" s="108"/>
      <c r="J6" s="373"/>
      <c r="K6" s="374"/>
      <c r="L6" s="374"/>
      <c r="M6" s="375"/>
      <c r="N6" s="257"/>
    </row>
    <row r="7" spans="1:15" ht="15">
      <c r="C7" s="108" t="s">
        <v>110</v>
      </c>
      <c r="E7" s="171">
        <f>'(1) VINs tested'!B46+'(1) VINs tested'!C46</f>
        <v>3622825</v>
      </c>
      <c r="F7" s="108"/>
      <c r="J7" s="255"/>
      <c r="K7" s="256"/>
      <c r="L7" s="256"/>
      <c r="M7" s="257"/>
      <c r="N7" s="257"/>
    </row>
    <row r="8" spans="1:15" ht="15">
      <c r="C8" s="108" t="s">
        <v>111</v>
      </c>
      <c r="E8" s="171">
        <f>SUM('(1) VINs tested'!D46:F46)</f>
        <v>121769</v>
      </c>
      <c r="F8" s="108"/>
      <c r="J8" s="255"/>
      <c r="K8" s="256"/>
      <c r="L8" s="256"/>
      <c r="M8" s="257"/>
      <c r="N8" s="257"/>
    </row>
    <row r="9" spans="1:15" ht="15">
      <c r="C9" s="108"/>
      <c r="E9" s="171"/>
      <c r="F9" s="108"/>
      <c r="J9" s="255"/>
      <c r="K9" s="256"/>
      <c r="L9" s="256"/>
      <c r="M9" s="257"/>
      <c r="N9" s="257"/>
    </row>
    <row r="10" spans="1:15" ht="15">
      <c r="C10" s="108" t="s">
        <v>112</v>
      </c>
      <c r="D10" s="108"/>
      <c r="E10" s="171">
        <f>SUM('(2)(i) OBD'!C26+'(2)(i) OBD'!F26)</f>
        <v>3633048</v>
      </c>
      <c r="F10" s="108"/>
      <c r="J10" s="255"/>
      <c r="K10" s="256"/>
      <c r="L10" s="256"/>
      <c r="M10" s="257"/>
      <c r="N10" s="257"/>
    </row>
    <row r="11" spans="1:15" ht="15">
      <c r="C11" s="108" t="s">
        <v>113</v>
      </c>
      <c r="D11" s="108"/>
      <c r="E11" s="171">
        <f>SUM('(2)(i) OBD'!B26+'(2)(i) OBD'!E26)</f>
        <v>164899</v>
      </c>
      <c r="F11" s="108"/>
      <c r="J11" s="255"/>
      <c r="K11" s="256"/>
      <c r="L11" s="256"/>
      <c r="M11" s="257"/>
      <c r="N11" s="257"/>
    </row>
    <row r="12" spans="1:15" ht="15">
      <c r="C12" s="108"/>
      <c r="D12" s="108" t="s">
        <v>114</v>
      </c>
      <c r="E12" s="258">
        <f>E11/E10</f>
        <v>4.5388610334903365E-2</v>
      </c>
      <c r="F12" s="108"/>
      <c r="J12" s="255"/>
      <c r="K12" s="256"/>
      <c r="L12" s="256"/>
      <c r="M12" s="257"/>
      <c r="N12" s="257"/>
    </row>
    <row r="13" spans="1:15" ht="15">
      <c r="C13" s="108"/>
      <c r="E13" s="171"/>
      <c r="F13" s="108"/>
      <c r="J13" s="255"/>
      <c r="K13" s="256"/>
      <c r="L13" s="256"/>
      <c r="M13" s="257"/>
      <c r="N13" s="257"/>
    </row>
    <row r="14" spans="1:15" ht="15">
      <c r="C14" s="108" t="s">
        <v>115</v>
      </c>
      <c r="D14" s="108"/>
      <c r="E14" s="171">
        <f>SUM('(2)(i) OBD'!I26,'(2)(i) OBD'!L26)</f>
        <v>35757</v>
      </c>
      <c r="F14" s="187"/>
      <c r="G14" s="260"/>
      <c r="J14" s="255"/>
      <c r="K14" s="256"/>
      <c r="L14" s="256"/>
      <c r="M14" s="257"/>
      <c r="N14" s="257"/>
    </row>
    <row r="15" spans="1:15" ht="15">
      <c r="C15" s="108" t="s">
        <v>116</v>
      </c>
      <c r="D15" s="108"/>
      <c r="E15" s="171">
        <f>SUM('(2)(i) OBD'!H26,'(2)(i) OBD'!K26)</f>
        <v>4801</v>
      </c>
      <c r="F15" s="108"/>
      <c r="J15" s="255"/>
      <c r="K15" s="256"/>
      <c r="L15" s="256"/>
      <c r="M15" s="257"/>
      <c r="N15" s="257"/>
    </row>
    <row r="16" spans="1:15" ht="15">
      <c r="C16" s="108"/>
      <c r="D16" s="108" t="s">
        <v>117</v>
      </c>
      <c r="E16" s="258">
        <f>E15/E14</f>
        <v>0.13426741617026036</v>
      </c>
      <c r="F16" s="108"/>
      <c r="J16" s="339"/>
      <c r="K16" s="340"/>
      <c r="L16" s="340"/>
      <c r="M16" s="259"/>
      <c r="N16" s="259"/>
    </row>
    <row r="17" spans="3:14" ht="15">
      <c r="C17" s="108"/>
      <c r="E17" s="171"/>
      <c r="F17" s="108"/>
      <c r="J17" s="339"/>
      <c r="K17" s="340"/>
      <c r="L17" s="340"/>
      <c r="M17" s="259"/>
      <c r="N17" s="259"/>
    </row>
    <row r="18" spans="3:14" ht="15">
      <c r="C18" s="108" t="s">
        <v>118</v>
      </c>
      <c r="D18" s="108"/>
      <c r="E18" s="171">
        <f>'(2)(i) Opacity'!I49</f>
        <v>87162</v>
      </c>
      <c r="F18" s="108"/>
      <c r="J18" s="341"/>
      <c r="K18" s="340"/>
      <c r="L18" s="340"/>
      <c r="M18" s="342"/>
      <c r="N18" s="342"/>
    </row>
    <row r="19" spans="3:14">
      <c r="C19" s="108" t="s">
        <v>120</v>
      </c>
      <c r="D19" s="108"/>
      <c r="E19" s="171">
        <f>'(2)(i) Opacity'!H49</f>
        <v>1653</v>
      </c>
      <c r="F19" s="108"/>
      <c r="J19" s="343"/>
      <c r="K19" s="343"/>
      <c r="L19" s="343"/>
      <c r="M19" s="343"/>
      <c r="N19" s="343"/>
    </row>
    <row r="20" spans="3:14">
      <c r="C20" s="108"/>
      <c r="D20" s="108" t="s">
        <v>121</v>
      </c>
      <c r="E20" s="258">
        <f>E19/E18</f>
        <v>1.8964686445928271E-2</v>
      </c>
      <c r="F20" s="108"/>
      <c r="J20" s="343"/>
      <c r="K20" s="343"/>
      <c r="L20" s="343"/>
      <c r="M20" s="343"/>
      <c r="N20" s="343"/>
    </row>
    <row r="21" spans="3:14">
      <c r="C21" s="108"/>
      <c r="E21" s="171"/>
      <c r="F21" s="108"/>
      <c r="J21" s="343"/>
      <c r="K21" s="343"/>
      <c r="L21" s="343"/>
      <c r="M21" s="343"/>
      <c r="N21" s="343"/>
    </row>
    <row r="22" spans="3:14">
      <c r="C22" s="108" t="s">
        <v>122</v>
      </c>
      <c r="E22" s="171">
        <f>E10</f>
        <v>3633048</v>
      </c>
      <c r="F22" s="108"/>
      <c r="G22" s="108"/>
      <c r="H22" s="171"/>
      <c r="J22" s="343"/>
      <c r="K22" s="343"/>
      <c r="L22" s="343"/>
      <c r="M22" s="343"/>
      <c r="N22" s="343"/>
    </row>
    <row r="23" spans="3:14">
      <c r="C23" s="108" t="s">
        <v>286</v>
      </c>
      <c r="E23" s="171">
        <f>'(2)(vi) No Outcome'!B29+'(2)(vi) No Outcome'!E29</f>
        <v>21998</v>
      </c>
      <c r="F23" s="108"/>
      <c r="G23" s="108"/>
      <c r="H23" s="171"/>
      <c r="J23" s="343"/>
      <c r="K23" s="343"/>
      <c r="L23" s="343"/>
      <c r="M23" s="343"/>
      <c r="N23" s="343"/>
    </row>
    <row r="24" spans="3:14">
      <c r="C24" s="108"/>
      <c r="D24" s="108" t="s">
        <v>124</v>
      </c>
      <c r="E24" s="258">
        <f>E23/E22</f>
        <v>6.0549709224871238E-3</v>
      </c>
      <c r="F24" s="108"/>
      <c r="G24" s="108"/>
      <c r="H24" s="258"/>
      <c r="J24" s="343"/>
      <c r="K24" s="343"/>
      <c r="L24" s="343"/>
      <c r="M24" s="343"/>
      <c r="N24" s="343"/>
    </row>
    <row r="25" spans="3:14">
      <c r="C25" s="108"/>
      <c r="E25" s="171"/>
      <c r="F25" s="108"/>
      <c r="J25" s="343"/>
      <c r="K25" s="343"/>
      <c r="L25" s="343"/>
      <c r="M25" s="343"/>
      <c r="N25" s="343"/>
    </row>
    <row r="26" spans="3:14" ht="15">
      <c r="C26" s="108" t="s">
        <v>125</v>
      </c>
      <c r="E26" s="171">
        <f>'(2)(v) Waivers'!N28</f>
        <v>2</v>
      </c>
      <c r="F26" s="261">
        <f>E26/E11</f>
        <v>1.2128636316775724E-5</v>
      </c>
      <c r="G26" s="163" t="s">
        <v>173</v>
      </c>
      <c r="J26" s="344"/>
      <c r="K26" s="343"/>
      <c r="L26" s="343"/>
      <c r="M26" s="343"/>
      <c r="N26" s="343"/>
    </row>
    <row r="27" spans="3:14" ht="15">
      <c r="C27" s="108" t="s">
        <v>126</v>
      </c>
      <c r="E27" s="171">
        <f>'(2)(v) Hardship Extensions'!N31</f>
        <v>42</v>
      </c>
      <c r="F27" s="261">
        <f>E27/E11</f>
        <v>2.5470136265229017E-4</v>
      </c>
      <c r="G27" s="163" t="s">
        <v>173</v>
      </c>
      <c r="J27" s="344"/>
      <c r="K27" s="344"/>
      <c r="L27" s="343"/>
      <c r="M27" s="343"/>
      <c r="N27" s="343"/>
    </row>
    <row r="28" spans="3:14" ht="15.75">
      <c r="C28" s="108"/>
      <c r="E28" s="171"/>
      <c r="F28" s="106"/>
      <c r="J28" s="344"/>
      <c r="K28" s="344"/>
      <c r="L28" s="345"/>
      <c r="M28" s="343"/>
      <c r="N28" s="343"/>
    </row>
    <row r="29" spans="3:14" ht="15">
      <c r="C29" s="108" t="s">
        <v>115</v>
      </c>
      <c r="E29" s="171">
        <f>E14</f>
        <v>35757</v>
      </c>
      <c r="F29" s="108"/>
      <c r="J29" s="344"/>
      <c r="K29" s="343"/>
      <c r="L29" s="346"/>
      <c r="M29" s="343"/>
      <c r="N29" s="343"/>
    </row>
    <row r="30" spans="3:14" ht="15">
      <c r="C30" s="108" t="s">
        <v>287</v>
      </c>
      <c r="E30" s="171">
        <f>'(2)(vi) No Outcome'!H29+'(2)(vi) No Outcome'!K29</f>
        <v>815</v>
      </c>
      <c r="F30" s="108"/>
      <c r="J30" s="344"/>
      <c r="K30" s="344"/>
      <c r="L30" s="346"/>
      <c r="M30" s="343"/>
      <c r="N30" s="343"/>
    </row>
    <row r="31" spans="3:14" ht="15">
      <c r="C31" s="108"/>
      <c r="D31" s="108" t="s">
        <v>131</v>
      </c>
      <c r="E31" s="258">
        <f>E30/E29</f>
        <v>2.2792739883099811E-2</v>
      </c>
      <c r="F31" s="108"/>
      <c r="J31" s="344"/>
      <c r="K31" s="344"/>
      <c r="L31" s="347"/>
      <c r="M31" s="343"/>
      <c r="N31" s="343"/>
    </row>
    <row r="32" spans="3:14">
      <c r="C32" s="108"/>
      <c r="E32" s="171"/>
      <c r="F32" s="108"/>
      <c r="J32" s="343"/>
      <c r="K32" s="343"/>
      <c r="L32" s="343"/>
      <c r="M32" s="343"/>
      <c r="N32" s="343"/>
    </row>
    <row r="33" spans="1:10">
      <c r="A33" s="2"/>
      <c r="C33" s="108"/>
      <c r="E33" s="171"/>
      <c r="F33" s="108"/>
    </row>
    <row r="34" spans="1:10" ht="15">
      <c r="A34" s="2"/>
      <c r="C34" s="108" t="s">
        <v>133</v>
      </c>
      <c r="E34" s="171">
        <v>6983</v>
      </c>
      <c r="F34" s="108"/>
      <c r="J34" s="262"/>
    </row>
    <row r="35" spans="1:10">
      <c r="A35" s="2"/>
      <c r="C35" s="108" t="s">
        <v>134</v>
      </c>
      <c r="E35" s="171">
        <v>309</v>
      </c>
      <c r="F35" s="108"/>
    </row>
    <row r="36" spans="1:10" ht="15">
      <c r="A36" s="2"/>
      <c r="C36" s="108" t="s">
        <v>135</v>
      </c>
      <c r="E36" s="171">
        <v>301</v>
      </c>
      <c r="F36" s="108"/>
      <c r="J36" s="262"/>
    </row>
    <row r="37" spans="1:10">
      <c r="A37" s="2"/>
      <c r="C37" s="108"/>
      <c r="E37" s="171"/>
      <c r="F37" s="108"/>
    </row>
    <row r="38" spans="1:10" ht="15">
      <c r="A38" s="2"/>
      <c r="C38" s="108" t="s">
        <v>136</v>
      </c>
      <c r="E38" s="171">
        <v>6913</v>
      </c>
      <c r="F38" s="108"/>
      <c r="J38" s="262"/>
    </row>
    <row r="39" spans="1:10">
      <c r="A39" s="2"/>
      <c r="C39" s="108" t="s">
        <v>137</v>
      </c>
      <c r="E39" s="171">
        <v>303</v>
      </c>
      <c r="F39" s="108"/>
    </row>
    <row r="40" spans="1:10" ht="15">
      <c r="A40" s="2"/>
      <c r="C40" s="108" t="s">
        <v>138</v>
      </c>
      <c r="E40" s="171">
        <v>296</v>
      </c>
      <c r="F40" s="108"/>
      <c r="J40" s="262"/>
    </row>
    <row r="41" spans="1:10">
      <c r="A41" s="2"/>
      <c r="C41" s="108"/>
      <c r="E41" s="171"/>
      <c r="F41" s="108"/>
    </row>
    <row r="42" spans="1:10" ht="15">
      <c r="A42" s="2"/>
      <c r="C42" s="108" t="s">
        <v>139</v>
      </c>
      <c r="E42" s="171">
        <v>2</v>
      </c>
      <c r="F42" s="108"/>
      <c r="J42" s="262"/>
    </row>
    <row r="43" spans="1:10">
      <c r="A43" s="2"/>
      <c r="C43" s="108" t="s">
        <v>140</v>
      </c>
      <c r="E43" s="171">
        <v>2</v>
      </c>
      <c r="F43" s="108"/>
    </row>
    <row r="44" spans="1:10" ht="15">
      <c r="A44" s="2"/>
      <c r="C44" s="108" t="s">
        <v>141</v>
      </c>
      <c r="E44" s="171">
        <v>2</v>
      </c>
      <c r="F44" s="108"/>
      <c r="J44" s="262"/>
    </row>
    <row r="45" spans="1:10">
      <c r="A45" s="2"/>
      <c r="C45" s="108" t="s">
        <v>142</v>
      </c>
      <c r="E45" s="266">
        <v>20000</v>
      </c>
      <c r="F45" s="108" t="s">
        <v>272</v>
      </c>
      <c r="G45" s="163" t="s">
        <v>289</v>
      </c>
    </row>
    <row r="46" spans="1:10">
      <c r="A46" s="2"/>
      <c r="C46" s="108" t="s">
        <v>279</v>
      </c>
      <c r="E46" s="266">
        <v>0</v>
      </c>
      <c r="F46" s="108"/>
    </row>
    <row r="47" spans="1:10">
      <c r="A47" s="2"/>
      <c r="C47" s="108"/>
      <c r="E47" s="171"/>
      <c r="F47" s="108"/>
    </row>
    <row r="48" spans="1:10">
      <c r="A48" s="2">
        <v>2.2000000000000002</v>
      </c>
      <c r="C48" s="108" t="s">
        <v>250</v>
      </c>
      <c r="E48" s="171">
        <f>E3</f>
        <v>5116743</v>
      </c>
      <c r="F48" s="338">
        <f>E48/1000000</f>
        <v>5.1167429999999996</v>
      </c>
      <c r="G48" s="108" t="s">
        <v>100</v>
      </c>
    </row>
    <row r="49" spans="1:10">
      <c r="A49" s="2"/>
      <c r="C49" s="108"/>
      <c r="E49" s="171"/>
      <c r="F49" s="108"/>
      <c r="G49" s="72"/>
      <c r="H49" s="72"/>
      <c r="I49" s="72"/>
    </row>
    <row r="50" spans="1:10" ht="15">
      <c r="A50" s="2">
        <v>2.2999999999999998</v>
      </c>
      <c r="C50" s="108" t="s">
        <v>143</v>
      </c>
      <c r="E50" s="171">
        <v>1491</v>
      </c>
      <c r="F50" s="108"/>
      <c r="G50" s="72"/>
      <c r="H50" s="349"/>
      <c r="I50" s="349"/>
      <c r="J50" s="267"/>
    </row>
    <row r="51" spans="1:10" ht="15">
      <c r="C51" s="108" t="s">
        <v>144</v>
      </c>
      <c r="E51" s="171">
        <v>100</v>
      </c>
      <c r="F51" s="108"/>
      <c r="G51" s="72"/>
      <c r="H51" s="348"/>
      <c r="I51" s="268"/>
    </row>
    <row r="52" spans="1:10" ht="15">
      <c r="C52" s="108" t="s">
        <v>145</v>
      </c>
      <c r="E52" s="171">
        <f>E50+E51</f>
        <v>1591</v>
      </c>
      <c r="F52" s="108"/>
      <c r="G52" s="72"/>
      <c r="H52" s="348"/>
      <c r="I52" s="268"/>
    </row>
    <row r="53" spans="1:10" ht="15" hidden="1">
      <c r="C53" s="108" t="s">
        <v>146</v>
      </c>
      <c r="E53" s="319">
        <v>125</v>
      </c>
      <c r="F53" s="108"/>
      <c r="G53" s="72"/>
      <c r="H53" s="348"/>
      <c r="I53" s="268"/>
      <c r="J53" s="267"/>
    </row>
    <row r="54" spans="1:10" hidden="1">
      <c r="C54" s="108" t="s">
        <v>147</v>
      </c>
      <c r="E54" s="319">
        <v>53</v>
      </c>
      <c r="F54" s="108"/>
      <c r="G54" s="72"/>
      <c r="H54" s="72"/>
      <c r="I54" s="72"/>
    </row>
    <row r="55" spans="1:10" ht="15">
      <c r="C55" s="108" t="s">
        <v>148</v>
      </c>
      <c r="E55" s="171">
        <f>E70+E75</f>
        <v>178</v>
      </c>
      <c r="F55" s="108"/>
      <c r="G55" s="72"/>
      <c r="H55" s="349"/>
      <c r="I55" s="349"/>
    </row>
    <row r="56" spans="1:10" ht="15">
      <c r="C56" s="108" t="s">
        <v>149</v>
      </c>
      <c r="E56" s="171">
        <v>1649</v>
      </c>
      <c r="F56" s="108"/>
      <c r="G56" s="269"/>
      <c r="H56" s="348"/>
      <c r="I56" s="268"/>
    </row>
    <row r="57" spans="1:10" ht="15">
      <c r="C57" s="108" t="s">
        <v>150</v>
      </c>
      <c r="E57" s="171">
        <v>164</v>
      </c>
      <c r="F57" s="108"/>
      <c r="G57" s="270"/>
      <c r="H57" s="348"/>
      <c r="I57" s="268"/>
    </row>
    <row r="58" spans="1:10" ht="15">
      <c r="C58" s="108"/>
      <c r="E58" s="171"/>
      <c r="F58" s="108"/>
      <c r="G58" s="269"/>
      <c r="H58" s="348"/>
      <c r="I58" s="268"/>
    </row>
    <row r="59" spans="1:10" ht="15">
      <c r="C59" s="108" t="s">
        <v>149</v>
      </c>
      <c r="E59" s="171">
        <v>1649</v>
      </c>
      <c r="F59" s="108"/>
      <c r="G59" s="270"/>
      <c r="H59" s="348"/>
      <c r="I59" s="268"/>
    </row>
    <row r="60" spans="1:10" ht="15">
      <c r="C60" s="108" t="s">
        <v>150</v>
      </c>
      <c r="E60" s="171">
        <v>164</v>
      </c>
      <c r="F60" s="108"/>
      <c r="G60" s="269"/>
      <c r="H60" s="348"/>
      <c r="I60" s="268"/>
    </row>
    <row r="61" spans="1:10" ht="15">
      <c r="C61" s="108" t="s">
        <v>151</v>
      </c>
      <c r="E61" s="171">
        <f>E56+E57</f>
        <v>1813</v>
      </c>
      <c r="F61" s="108"/>
      <c r="G61" s="270"/>
      <c r="H61" s="348"/>
      <c r="I61" s="268"/>
    </row>
    <row r="62" spans="1:10" ht="15">
      <c r="C62" s="108" t="s">
        <v>152</v>
      </c>
      <c r="E62" s="171">
        <v>1739</v>
      </c>
      <c r="F62" s="108"/>
      <c r="G62" s="72"/>
      <c r="H62" s="348"/>
      <c r="I62" s="268"/>
    </row>
    <row r="63" spans="1:10">
      <c r="C63" s="108"/>
      <c r="E63" s="171"/>
      <c r="F63" s="108"/>
      <c r="G63" s="72"/>
      <c r="H63" s="72"/>
      <c r="I63" s="72"/>
    </row>
    <row r="64" spans="1:10" ht="15">
      <c r="C64" s="108" t="s">
        <v>153</v>
      </c>
      <c r="E64" s="171">
        <f>E69+E74</f>
        <v>1591</v>
      </c>
      <c r="F64" s="108"/>
      <c r="G64" s="269"/>
      <c r="H64" s="349"/>
      <c r="I64" s="349"/>
    </row>
    <row r="65" spans="3:16" ht="15">
      <c r="C65" s="108" t="s">
        <v>154</v>
      </c>
      <c r="E65" s="171">
        <f t="shared" ref="E65:E67" si="0">E70+E75</f>
        <v>178</v>
      </c>
      <c r="F65" s="108"/>
      <c r="G65" s="271"/>
      <c r="H65" s="348"/>
      <c r="I65" s="268"/>
    </row>
    <row r="66" spans="3:16" ht="15">
      <c r="C66" s="108" t="s">
        <v>155</v>
      </c>
      <c r="E66" s="171">
        <f t="shared" si="0"/>
        <v>1769</v>
      </c>
      <c r="F66" s="108"/>
      <c r="G66" s="271"/>
      <c r="H66" s="348"/>
      <c r="I66" s="268"/>
    </row>
    <row r="67" spans="3:16" ht="15">
      <c r="C67" s="108" t="s">
        <v>156</v>
      </c>
      <c r="E67" s="171">
        <f t="shared" si="0"/>
        <v>1678</v>
      </c>
      <c r="F67" s="108"/>
      <c r="G67" s="269"/>
      <c r="H67" s="348"/>
      <c r="I67" s="268"/>
    </row>
    <row r="68" spans="3:16" ht="15">
      <c r="C68" s="108"/>
      <c r="E68" s="171"/>
      <c r="F68" s="108"/>
      <c r="G68" s="271"/>
      <c r="H68" s="72"/>
      <c r="I68" s="72"/>
    </row>
    <row r="69" spans="3:16" ht="15">
      <c r="C69" s="108" t="s">
        <v>157</v>
      </c>
      <c r="E69" s="171">
        <v>1491</v>
      </c>
      <c r="F69" s="108"/>
      <c r="G69" s="271"/>
      <c r="H69" s="349"/>
      <c r="I69" s="72"/>
    </row>
    <row r="70" spans="3:16" ht="15">
      <c r="C70" s="108" t="s">
        <v>158</v>
      </c>
      <c r="E70" s="171">
        <v>131</v>
      </c>
      <c r="F70" s="108"/>
      <c r="G70" s="269"/>
      <c r="H70" s="268"/>
      <c r="I70" s="72"/>
      <c r="J70" s="272"/>
      <c r="K70" s="272"/>
      <c r="L70" s="272"/>
      <c r="M70" s="272"/>
      <c r="N70" s="272"/>
      <c r="O70" s="272"/>
      <c r="P70" s="272"/>
    </row>
    <row r="71" spans="3:16" ht="15">
      <c r="C71" s="108" t="s">
        <v>159</v>
      </c>
      <c r="E71" s="171">
        <f>E69+E70</f>
        <v>1622</v>
      </c>
      <c r="F71" s="108"/>
      <c r="G71" s="271"/>
      <c r="H71" s="72"/>
      <c r="I71" s="72"/>
      <c r="J71" s="272"/>
      <c r="K71" s="272"/>
      <c r="L71" s="272"/>
      <c r="M71" s="272"/>
      <c r="N71" s="272"/>
      <c r="O71" s="272"/>
      <c r="P71" s="272"/>
    </row>
    <row r="72" spans="3:16" ht="15">
      <c r="C72" s="108" t="s">
        <v>160</v>
      </c>
      <c r="E72" s="171">
        <v>1561</v>
      </c>
      <c r="F72" s="108"/>
      <c r="G72" s="271"/>
      <c r="H72" s="349"/>
      <c r="I72" s="72"/>
      <c r="J72" s="272"/>
      <c r="K72" s="272"/>
      <c r="L72" s="272"/>
      <c r="M72" s="272"/>
      <c r="N72" s="272"/>
      <c r="O72" s="272"/>
      <c r="P72" s="272"/>
    </row>
    <row r="73" spans="3:16" ht="15">
      <c r="C73" s="108"/>
      <c r="E73" s="171"/>
      <c r="F73" s="108"/>
      <c r="G73" s="72"/>
      <c r="H73" s="268"/>
      <c r="I73" s="72"/>
      <c r="J73" s="272"/>
      <c r="K73" s="272"/>
      <c r="L73" s="272"/>
      <c r="M73" s="272"/>
      <c r="N73" s="272"/>
      <c r="O73" s="272"/>
      <c r="P73" s="272"/>
    </row>
    <row r="74" spans="3:16" ht="15">
      <c r="C74" s="108" t="s">
        <v>161</v>
      </c>
      <c r="E74" s="171">
        <v>100</v>
      </c>
      <c r="F74" s="108"/>
      <c r="G74" s="72"/>
      <c r="H74" s="268"/>
      <c r="I74" s="72"/>
      <c r="J74" s="272"/>
      <c r="K74" s="272"/>
      <c r="L74" s="272"/>
      <c r="M74" s="272"/>
      <c r="N74" s="272"/>
      <c r="O74" s="272"/>
      <c r="P74" s="272"/>
    </row>
    <row r="75" spans="3:16" ht="15">
      <c r="C75" s="108" t="s">
        <v>162</v>
      </c>
      <c r="E75" s="171">
        <v>47</v>
      </c>
      <c r="F75" s="108"/>
      <c r="G75" s="72"/>
      <c r="H75" s="268"/>
      <c r="I75" s="72"/>
      <c r="J75" s="272"/>
      <c r="K75" s="272"/>
      <c r="L75" s="272"/>
      <c r="M75" s="272"/>
      <c r="N75" s="272"/>
      <c r="O75" s="272"/>
      <c r="P75" s="272"/>
    </row>
    <row r="76" spans="3:16">
      <c r="C76" s="108" t="s">
        <v>163</v>
      </c>
      <c r="E76" s="171">
        <f>SUM(E74:E75)</f>
        <v>147</v>
      </c>
      <c r="F76" s="108"/>
      <c r="G76" s="72"/>
      <c r="H76" s="72"/>
      <c r="I76" s="72"/>
      <c r="J76" s="272"/>
      <c r="K76" s="272"/>
      <c r="L76" s="272"/>
      <c r="M76" s="272"/>
      <c r="N76" s="272"/>
      <c r="O76" s="272"/>
      <c r="P76" s="272"/>
    </row>
    <row r="77" spans="3:16" ht="15">
      <c r="C77" s="108" t="s">
        <v>164</v>
      </c>
      <c r="E77" s="171">
        <v>117</v>
      </c>
      <c r="F77" s="108"/>
      <c r="G77" s="72"/>
      <c r="H77" s="349"/>
      <c r="I77" s="72"/>
      <c r="J77" s="272"/>
      <c r="K77" s="272"/>
      <c r="L77" s="272"/>
      <c r="M77" s="272"/>
      <c r="N77" s="272"/>
      <c r="O77" s="272"/>
      <c r="P77" s="272"/>
    </row>
    <row r="78" spans="3:16" ht="15">
      <c r="C78" s="108"/>
      <c r="E78" s="171"/>
      <c r="F78" s="108"/>
      <c r="G78" s="72"/>
      <c r="H78" s="268"/>
      <c r="I78" s="72"/>
      <c r="J78" s="272"/>
      <c r="K78" s="272"/>
      <c r="L78" s="272"/>
      <c r="M78" s="272"/>
      <c r="N78" s="272"/>
      <c r="O78" s="272"/>
      <c r="P78" s="272"/>
    </row>
    <row r="79" spans="3:16">
      <c r="C79" s="108" t="s">
        <v>153</v>
      </c>
      <c r="E79" s="171">
        <f>E69+E74</f>
        <v>1591</v>
      </c>
      <c r="F79" s="108"/>
      <c r="G79" s="72"/>
      <c r="H79" s="72"/>
      <c r="I79" s="72"/>
      <c r="J79" s="272"/>
      <c r="K79" s="272"/>
      <c r="L79" s="272"/>
      <c r="M79" s="272"/>
      <c r="N79" s="272"/>
      <c r="O79" s="272"/>
      <c r="P79" s="272"/>
    </row>
    <row r="80" spans="3:16">
      <c r="C80" s="108" t="s">
        <v>154</v>
      </c>
      <c r="E80" s="171">
        <f t="shared" ref="E80:E82" si="1">E70+E75</f>
        <v>178</v>
      </c>
      <c r="F80" s="108"/>
      <c r="G80" s="72"/>
      <c r="H80" s="72"/>
      <c r="I80" s="72"/>
      <c r="J80" s="272"/>
      <c r="K80" s="272"/>
      <c r="L80" s="272"/>
      <c r="M80" s="272"/>
      <c r="N80" s="272"/>
      <c r="O80" s="272"/>
      <c r="P80" s="272"/>
    </row>
    <row r="81" spans="1:16">
      <c r="C81" s="108" t="s">
        <v>155</v>
      </c>
      <c r="E81" s="171">
        <f t="shared" si="1"/>
        <v>1769</v>
      </c>
      <c r="F81" s="108"/>
      <c r="G81" s="72"/>
      <c r="H81" s="72"/>
      <c r="I81" s="72"/>
      <c r="J81" s="272"/>
      <c r="K81" s="272"/>
      <c r="L81" s="272"/>
      <c r="M81" s="272"/>
      <c r="N81" s="272"/>
      <c r="O81" s="272"/>
      <c r="P81" s="272"/>
    </row>
    <row r="82" spans="1:16">
      <c r="C82" s="108" t="s">
        <v>156</v>
      </c>
      <c r="E82" s="171">
        <f t="shared" si="1"/>
        <v>1678</v>
      </c>
      <c r="F82" s="108"/>
      <c r="G82" s="72"/>
      <c r="H82" s="72"/>
      <c r="I82" s="72"/>
      <c r="J82" s="272"/>
      <c r="K82" s="272"/>
      <c r="L82" s="272"/>
      <c r="M82" s="272"/>
      <c r="N82" s="272"/>
      <c r="O82" s="272"/>
      <c r="P82" s="272"/>
    </row>
    <row r="83" spans="1:16">
      <c r="C83" s="108"/>
      <c r="E83" s="171"/>
      <c r="F83" s="108"/>
      <c r="G83" s="72"/>
      <c r="H83" s="72"/>
      <c r="I83" s="72"/>
      <c r="J83" s="272"/>
      <c r="K83" s="272"/>
      <c r="L83" s="272"/>
      <c r="M83" s="272"/>
      <c r="N83" s="272"/>
      <c r="O83" s="272"/>
      <c r="P83" s="272"/>
    </row>
    <row r="84" spans="1:16">
      <c r="A84" s="2"/>
      <c r="C84" s="108"/>
      <c r="E84" s="171"/>
      <c r="F84" s="108"/>
      <c r="G84" s="72"/>
      <c r="H84" s="72"/>
      <c r="I84" s="72"/>
    </row>
    <row r="85" spans="1:16">
      <c r="A85" s="2">
        <v>2.4</v>
      </c>
      <c r="C85" s="108" t="s">
        <v>273</v>
      </c>
      <c r="E85" s="171">
        <v>7465</v>
      </c>
      <c r="F85" s="108"/>
      <c r="G85" s="72"/>
      <c r="H85" s="72"/>
      <c r="I85" s="72"/>
    </row>
    <row r="86" spans="1:16">
      <c r="A86" s="2"/>
      <c r="C86" s="108" t="s">
        <v>165</v>
      </c>
      <c r="E86" s="171">
        <v>6913</v>
      </c>
      <c r="F86" s="108"/>
      <c r="G86" s="72"/>
      <c r="H86" s="72"/>
      <c r="I86" s="72"/>
    </row>
    <row r="87" spans="1:16">
      <c r="C87" s="108" t="s">
        <v>166</v>
      </c>
      <c r="E87" s="171">
        <v>6860</v>
      </c>
      <c r="F87" s="108"/>
      <c r="G87" s="72"/>
      <c r="H87" s="72"/>
      <c r="I87" s="72"/>
    </row>
    <row r="88" spans="1:16">
      <c r="E88" s="163"/>
      <c r="F88" s="108"/>
      <c r="G88" s="72"/>
      <c r="H88" s="72"/>
      <c r="I88" s="72"/>
    </row>
    <row r="89" spans="1:16">
      <c r="F89" s="108"/>
      <c r="G89" s="72"/>
      <c r="H89" s="72"/>
      <c r="I89" s="72"/>
    </row>
    <row r="90" spans="1:16">
      <c r="C90" s="108"/>
      <c r="E90" s="171"/>
      <c r="F90" s="108"/>
      <c r="G90" s="72"/>
      <c r="H90" s="72"/>
      <c r="I90" s="72"/>
    </row>
    <row r="91" spans="1:16">
      <c r="A91" s="163">
        <v>3.1</v>
      </c>
      <c r="C91" s="108" t="s">
        <v>167</v>
      </c>
      <c r="E91" s="171">
        <f>E3</f>
        <v>5116743</v>
      </c>
      <c r="F91" s="108"/>
      <c r="G91" s="350"/>
      <c r="H91" s="72"/>
      <c r="I91" s="72"/>
    </row>
    <row r="92" spans="1:16">
      <c r="C92" s="108" t="s">
        <v>168</v>
      </c>
      <c r="E92" s="171">
        <v>4840149</v>
      </c>
      <c r="F92" s="108"/>
      <c r="G92" s="110"/>
      <c r="H92" s="72"/>
      <c r="I92" s="72"/>
    </row>
    <row r="93" spans="1:16">
      <c r="C93" s="108"/>
      <c r="D93" s="108" t="s">
        <v>169</v>
      </c>
      <c r="E93" s="258">
        <f>E92/E91</f>
        <v>0.94594334716439732</v>
      </c>
      <c r="F93" s="108"/>
      <c r="G93" s="260"/>
      <c r="H93" s="2"/>
    </row>
    <row r="94" spans="1:16">
      <c r="C94" s="108"/>
      <c r="E94" s="171"/>
      <c r="F94" s="108"/>
    </row>
    <row r="95" spans="1:16">
      <c r="C95" s="108" t="s">
        <v>170</v>
      </c>
      <c r="E95" s="171">
        <f>E11</f>
        <v>164899</v>
      </c>
      <c r="F95" s="108"/>
    </row>
    <row r="96" spans="1:16">
      <c r="C96" s="108" t="s">
        <v>123</v>
      </c>
      <c r="E96" s="171">
        <f>E23</f>
        <v>21998</v>
      </c>
      <c r="F96" s="108"/>
    </row>
    <row r="97" spans="1:7">
      <c r="C97" s="108"/>
      <c r="D97" s="163" t="s">
        <v>171</v>
      </c>
      <c r="E97" s="258">
        <f>E96/E95</f>
        <v>0.13340287084821617</v>
      </c>
      <c r="F97" s="108"/>
    </row>
    <row r="98" spans="1:7">
      <c r="C98" s="108"/>
      <c r="D98" s="163" t="s">
        <v>172</v>
      </c>
      <c r="E98" s="258">
        <f>E24</f>
        <v>6.0549709224871238E-3</v>
      </c>
      <c r="F98" s="108"/>
    </row>
    <row r="99" spans="1:7">
      <c r="C99" s="108"/>
      <c r="E99" s="171"/>
      <c r="F99" s="108"/>
    </row>
    <row r="100" spans="1:7">
      <c r="C100" s="108" t="s">
        <v>115</v>
      </c>
      <c r="E100" s="171">
        <f>E29</f>
        <v>35757</v>
      </c>
      <c r="F100" s="108"/>
    </row>
    <row r="101" spans="1:7">
      <c r="C101" s="108" t="s">
        <v>129</v>
      </c>
      <c r="E101" s="171">
        <f>E30</f>
        <v>815</v>
      </c>
      <c r="F101" s="108"/>
    </row>
    <row r="102" spans="1:7">
      <c r="C102" s="108"/>
      <c r="D102" s="108" t="s">
        <v>131</v>
      </c>
      <c r="E102" s="258">
        <f>E31</f>
        <v>2.2792739883099811E-2</v>
      </c>
      <c r="F102" s="108"/>
    </row>
    <row r="103" spans="1:7">
      <c r="C103" s="108"/>
      <c r="E103" s="171"/>
      <c r="F103" s="108"/>
    </row>
    <row r="104" spans="1:7">
      <c r="C104" s="108" t="s">
        <v>125</v>
      </c>
      <c r="E104" s="171">
        <f>E26</f>
        <v>2</v>
      </c>
      <c r="F104" s="261">
        <f>E104/E11</f>
        <v>1.2128636316775724E-5</v>
      </c>
      <c r="G104" s="163" t="s">
        <v>173</v>
      </c>
    </row>
    <row r="105" spans="1:7">
      <c r="C105" s="108" t="s">
        <v>126</v>
      </c>
      <c r="E105" s="171">
        <f>E27</f>
        <v>42</v>
      </c>
      <c r="F105" s="261">
        <f>E105/E11</f>
        <v>2.5470136265229017E-4</v>
      </c>
      <c r="G105" s="163" t="s">
        <v>173</v>
      </c>
    </row>
    <row r="106" spans="1:7">
      <c r="C106" s="108"/>
      <c r="E106" s="171"/>
      <c r="F106" s="108"/>
    </row>
    <row r="107" spans="1:7">
      <c r="C107" s="108" t="s">
        <v>280</v>
      </c>
      <c r="E107" s="171">
        <f>E96+E101</f>
        <v>22813</v>
      </c>
      <c r="F107" s="108"/>
    </row>
    <row r="108" spans="1:7">
      <c r="C108" s="108" t="s">
        <v>174</v>
      </c>
      <c r="E108" s="171">
        <v>37129</v>
      </c>
      <c r="F108" s="108"/>
    </row>
    <row r="109" spans="1:7">
      <c r="C109" s="108"/>
      <c r="D109" s="108" t="s">
        <v>175</v>
      </c>
      <c r="E109" s="258">
        <f>E108/E5</f>
        <v>9.9153606505805441E-3</v>
      </c>
      <c r="F109" s="108"/>
    </row>
    <row r="110" spans="1:7">
      <c r="C110" s="108"/>
      <c r="E110" s="171"/>
      <c r="F110" s="108"/>
    </row>
    <row r="111" spans="1:7">
      <c r="A111" s="2"/>
      <c r="C111" s="108"/>
      <c r="E111" s="171"/>
      <c r="F111" s="108"/>
    </row>
    <row r="112" spans="1:7" ht="13.5" thickBot="1">
      <c r="A112" s="2">
        <v>3.2</v>
      </c>
      <c r="C112" s="250" t="s">
        <v>265</v>
      </c>
    </row>
    <row r="113" spans="1:6" ht="21" customHeight="1" thickTop="1">
      <c r="A113" s="2"/>
      <c r="C113" s="416" t="s">
        <v>102</v>
      </c>
      <c r="D113" s="251" t="s">
        <v>103</v>
      </c>
      <c r="E113" s="273" t="s">
        <v>104</v>
      </c>
      <c r="F113" s="418" t="s">
        <v>105</v>
      </c>
    </row>
    <row r="114" spans="1:6" ht="21" customHeight="1" thickBot="1">
      <c r="C114" s="417"/>
      <c r="D114" s="254" t="s">
        <v>107</v>
      </c>
      <c r="E114" s="274" t="s">
        <v>108</v>
      </c>
      <c r="F114" s="419"/>
    </row>
    <row r="115" spans="1:6" ht="15.75" thickTop="1">
      <c r="C115" s="325">
        <v>43480</v>
      </c>
      <c r="D115" s="328">
        <v>5090402</v>
      </c>
      <c r="E115" s="328">
        <v>573538</v>
      </c>
      <c r="F115" s="330">
        <v>0.88700000000000001</v>
      </c>
    </row>
    <row r="116" spans="1:6" ht="15">
      <c r="C116" s="325">
        <v>43511</v>
      </c>
      <c r="D116" s="328">
        <v>5077953</v>
      </c>
      <c r="E116" s="328">
        <v>584392</v>
      </c>
      <c r="F116" s="330">
        <v>0.88500000000000001</v>
      </c>
    </row>
    <row r="117" spans="1:6" ht="15">
      <c r="C117" s="325">
        <v>43539</v>
      </c>
      <c r="D117" s="328">
        <v>5079894</v>
      </c>
      <c r="E117" s="328">
        <v>589837</v>
      </c>
      <c r="F117" s="330">
        <v>0.88400000000000001</v>
      </c>
    </row>
    <row r="118" spans="1:6" ht="15">
      <c r="C118" s="325">
        <v>43571</v>
      </c>
      <c r="D118" s="328">
        <v>5093747</v>
      </c>
      <c r="E118" s="328">
        <v>575591</v>
      </c>
      <c r="F118" s="330">
        <v>0.88700000000000001</v>
      </c>
    </row>
    <row r="119" spans="1:6" ht="15">
      <c r="C119" s="325">
        <v>43600</v>
      </c>
      <c r="D119" s="328">
        <v>5110902</v>
      </c>
      <c r="E119" s="328">
        <v>571403</v>
      </c>
      <c r="F119" s="330">
        <v>0.88800000000000001</v>
      </c>
    </row>
    <row r="120" spans="1:6" ht="15">
      <c r="C120" s="325">
        <v>43631</v>
      </c>
      <c r="D120" s="328">
        <v>5129700</v>
      </c>
      <c r="E120" s="328">
        <v>573214</v>
      </c>
      <c r="F120" s="330">
        <v>0.88800000000000001</v>
      </c>
    </row>
    <row r="121" spans="1:6" ht="15">
      <c r="C121" s="325">
        <v>43661</v>
      </c>
      <c r="D121" s="328">
        <v>5138769</v>
      </c>
      <c r="E121" s="328">
        <v>582287</v>
      </c>
      <c r="F121" s="330">
        <v>0.88700000000000001</v>
      </c>
    </row>
    <row r="122" spans="1:6" ht="15">
      <c r="C122" s="325">
        <v>43692</v>
      </c>
      <c r="D122" s="328">
        <v>5146091</v>
      </c>
      <c r="E122" s="328">
        <v>569568</v>
      </c>
      <c r="F122" s="330">
        <v>0.88900000000000001</v>
      </c>
    </row>
    <row r="123" spans="1:6" ht="15">
      <c r="C123" s="325">
        <v>43724</v>
      </c>
      <c r="D123" s="328">
        <v>5145086</v>
      </c>
      <c r="E123" s="328">
        <v>570405</v>
      </c>
      <c r="F123" s="330">
        <v>0.88900000000000001</v>
      </c>
    </row>
    <row r="124" spans="1:6" ht="15">
      <c r="C124" s="327" t="s">
        <v>266</v>
      </c>
      <c r="D124" s="328">
        <v>5154882</v>
      </c>
      <c r="E124" s="328">
        <v>571598</v>
      </c>
      <c r="F124" s="330">
        <v>0.88900000000000001</v>
      </c>
    </row>
    <row r="125" spans="1:6" ht="15">
      <c r="C125" s="325">
        <v>43784</v>
      </c>
      <c r="D125" s="329" t="s">
        <v>268</v>
      </c>
      <c r="E125" s="329" t="s">
        <v>267</v>
      </c>
      <c r="F125" s="329" t="s">
        <v>267</v>
      </c>
    </row>
    <row r="126" spans="1:6" ht="15">
      <c r="C126" s="325">
        <v>43814</v>
      </c>
      <c r="D126" s="329" t="s">
        <v>267</v>
      </c>
      <c r="E126" s="329" t="s">
        <v>267</v>
      </c>
      <c r="F126" s="326" t="s">
        <v>267</v>
      </c>
    </row>
    <row r="127" spans="1:6" ht="15">
      <c r="C127" s="331" t="s">
        <v>119</v>
      </c>
      <c r="D127" s="332">
        <f>AVERAGE(D115:D126)</f>
        <v>5116742.5999999996</v>
      </c>
      <c r="E127" s="332">
        <f t="shared" ref="E127:F127" si="2">AVERAGE(E115:E126)</f>
        <v>576183.30000000005</v>
      </c>
      <c r="F127" s="333">
        <f t="shared" si="2"/>
        <v>0.88729999999999998</v>
      </c>
    </row>
    <row r="128" spans="1:6">
      <c r="A128" s="2"/>
      <c r="C128" s="108" t="s">
        <v>269</v>
      </c>
      <c r="E128" s="171"/>
      <c r="F128" s="108"/>
    </row>
    <row r="129" spans="1:6">
      <c r="A129" s="2"/>
      <c r="C129" s="108"/>
      <c r="E129" s="171"/>
      <c r="F129" s="108"/>
    </row>
    <row r="130" spans="1:6" ht="15">
      <c r="A130" s="2">
        <v>3.3</v>
      </c>
      <c r="C130" s="262" t="s">
        <v>176</v>
      </c>
      <c r="F130" s="108"/>
    </row>
    <row r="131" spans="1:6" ht="15.75" thickBot="1">
      <c r="A131" s="2"/>
      <c r="C131" s="262"/>
      <c r="D131" s="262"/>
      <c r="E131" s="275"/>
      <c r="F131" s="108"/>
    </row>
    <row r="132" spans="1:6" ht="15.75" thickTop="1">
      <c r="C132" s="263" t="s">
        <v>127</v>
      </c>
      <c r="D132" s="263"/>
      <c r="E132" s="334">
        <v>117</v>
      </c>
      <c r="F132" s="108"/>
    </row>
    <row r="133" spans="1:6" ht="15">
      <c r="C133" s="262" t="s">
        <v>128</v>
      </c>
      <c r="E133" s="335">
        <v>2922</v>
      </c>
      <c r="F133" s="108"/>
    </row>
    <row r="134" spans="1:6" ht="15.75" thickBot="1">
      <c r="C134" s="264" t="s">
        <v>130</v>
      </c>
      <c r="D134" s="264"/>
      <c r="E134" s="336">
        <v>2767</v>
      </c>
      <c r="F134" s="108"/>
    </row>
    <row r="135" spans="1:6" ht="15.75" thickBot="1">
      <c r="C135" s="265" t="s">
        <v>132</v>
      </c>
      <c r="D135" s="265"/>
      <c r="E135" s="337">
        <v>0.94699999999999995</v>
      </c>
      <c r="F135" s="108"/>
    </row>
    <row r="136" spans="1:6" ht="13.5" thickTop="1">
      <c r="C136" s="108"/>
      <c r="E136" s="171"/>
      <c r="F136" s="108"/>
    </row>
    <row r="137" spans="1:6">
      <c r="C137" s="108"/>
      <c r="E137" s="171"/>
      <c r="F137" s="108"/>
    </row>
    <row r="138" spans="1:6" ht="15">
      <c r="A138" s="163">
        <v>3.5</v>
      </c>
      <c r="C138" s="276" t="s">
        <v>177</v>
      </c>
      <c r="E138" s="171"/>
      <c r="F138" s="108"/>
    </row>
    <row r="139" spans="1:6" ht="15">
      <c r="C139" s="108"/>
      <c r="D139" s="276" t="s">
        <v>178</v>
      </c>
      <c r="E139" s="266">
        <f>E147*1.5</f>
        <v>1380</v>
      </c>
      <c r="F139" s="106"/>
    </row>
    <row r="140" spans="1:6" ht="15">
      <c r="C140" s="108"/>
      <c r="D140" s="276" t="s">
        <v>179</v>
      </c>
      <c r="E140" s="266">
        <f t="shared" ref="E140:E141" si="3">E148*1.5</f>
        <v>1230</v>
      </c>
      <c r="F140" s="106"/>
    </row>
    <row r="141" spans="1:6" ht="15">
      <c r="C141" s="108"/>
      <c r="D141" s="276" t="s">
        <v>180</v>
      </c>
      <c r="E141" s="266">
        <f t="shared" si="3"/>
        <v>1080</v>
      </c>
      <c r="F141" s="106"/>
    </row>
    <row r="142" spans="1:6" ht="15">
      <c r="C142" s="108"/>
      <c r="D142" s="276"/>
      <c r="E142" s="171"/>
      <c r="F142" s="108"/>
    </row>
    <row r="143" spans="1:6" ht="15">
      <c r="C143" s="108"/>
      <c r="D143" s="276" t="s">
        <v>181</v>
      </c>
      <c r="E143" s="171">
        <f>'(2)(v) Hardship Extensions'!N31</f>
        <v>42</v>
      </c>
      <c r="F143" s="108"/>
    </row>
    <row r="144" spans="1:6">
      <c r="C144" s="108"/>
      <c r="E144" s="171"/>
      <c r="F144" s="108"/>
    </row>
    <row r="145" spans="1:6">
      <c r="C145" s="108"/>
      <c r="E145" s="171"/>
      <c r="F145" s="108"/>
    </row>
    <row r="146" spans="1:6">
      <c r="A146" s="163">
        <v>3.6</v>
      </c>
      <c r="C146" s="108" t="s">
        <v>182</v>
      </c>
      <c r="E146" s="171"/>
      <c r="F146" s="108"/>
    </row>
    <row r="147" spans="1:6" ht="15">
      <c r="C147" s="108"/>
      <c r="D147" s="276" t="s">
        <v>178</v>
      </c>
      <c r="E147" s="266">
        <v>920</v>
      </c>
      <c r="F147" s="108"/>
    </row>
    <row r="148" spans="1:6" ht="15">
      <c r="C148" s="108"/>
      <c r="D148" s="276" t="s">
        <v>179</v>
      </c>
      <c r="E148" s="266">
        <v>820</v>
      </c>
      <c r="F148" s="108"/>
    </row>
    <row r="149" spans="1:6" ht="15">
      <c r="C149" s="108"/>
      <c r="D149" s="276" t="s">
        <v>180</v>
      </c>
      <c r="E149" s="266">
        <v>720</v>
      </c>
      <c r="F149" s="108"/>
    </row>
    <row r="150" spans="1:6">
      <c r="C150" s="108"/>
      <c r="E150" s="171"/>
      <c r="F150" s="108"/>
    </row>
    <row r="151" spans="1:6" ht="15">
      <c r="C151" s="108"/>
      <c r="D151" s="276" t="s">
        <v>183</v>
      </c>
      <c r="E151" s="171">
        <f>'(2)(v) Waivers'!N28</f>
        <v>2</v>
      </c>
      <c r="F151" s="108"/>
    </row>
    <row r="152" spans="1:6">
      <c r="C152" s="108"/>
      <c r="E152" s="171"/>
      <c r="F152" s="108"/>
    </row>
    <row r="153" spans="1:6">
      <c r="C153" s="108"/>
      <c r="E153" s="171"/>
      <c r="F153" s="108"/>
    </row>
    <row r="154" spans="1:6" ht="15">
      <c r="A154" s="2">
        <v>3.8</v>
      </c>
      <c r="C154" s="275" t="s">
        <v>270</v>
      </c>
      <c r="D154" s="2"/>
      <c r="E154" s="171"/>
      <c r="F154" s="108"/>
    </row>
    <row r="155" spans="1:6">
      <c r="A155" s="2"/>
      <c r="C155" s="108"/>
      <c r="E155" s="171"/>
      <c r="F155" s="108"/>
    </row>
    <row r="156" spans="1:6">
      <c r="A156" s="2">
        <v>4</v>
      </c>
      <c r="C156" s="108" t="s">
        <v>184</v>
      </c>
      <c r="D156" s="108"/>
      <c r="E156" s="171"/>
      <c r="F156" s="108"/>
    </row>
    <row r="157" spans="1:6">
      <c r="A157" s="2"/>
      <c r="C157" s="108"/>
      <c r="D157" s="108"/>
      <c r="E157" s="171"/>
      <c r="F157" s="108"/>
    </row>
    <row r="158" spans="1:6">
      <c r="A158" s="2"/>
      <c r="C158" s="108"/>
      <c r="D158" s="108"/>
      <c r="E158" s="171"/>
      <c r="F158" s="108"/>
    </row>
    <row r="159" spans="1:6">
      <c r="A159" s="2"/>
      <c r="C159" s="108"/>
      <c r="D159" s="108"/>
      <c r="E159" s="171"/>
      <c r="F159" s="108"/>
    </row>
    <row r="160" spans="1:6">
      <c r="A160" s="2">
        <v>5.0999999999999996</v>
      </c>
      <c r="C160" s="108" t="s">
        <v>185</v>
      </c>
      <c r="D160" s="108"/>
      <c r="E160" s="171">
        <v>6983</v>
      </c>
      <c r="F160" s="108"/>
    </row>
    <row r="161" spans="1:18">
      <c r="A161" s="2"/>
      <c r="C161" s="108" t="s">
        <v>155</v>
      </c>
      <c r="E161" s="171">
        <f>E81</f>
        <v>1769</v>
      </c>
      <c r="F161" s="108"/>
    </row>
    <row r="162" spans="1:18">
      <c r="A162" s="2"/>
      <c r="C162" s="108" t="s">
        <v>151</v>
      </c>
      <c r="E162" s="171">
        <f>E61</f>
        <v>1813</v>
      </c>
      <c r="F162" s="108"/>
    </row>
    <row r="163" spans="1:18">
      <c r="A163" s="2"/>
      <c r="C163" s="108"/>
      <c r="E163" s="171"/>
      <c r="F163" s="108"/>
    </row>
    <row r="164" spans="1:18">
      <c r="A164" s="2">
        <v>5.2</v>
      </c>
      <c r="C164" s="108"/>
      <c r="E164" s="171"/>
      <c r="F164" s="108"/>
      <c r="I164" s="163" t="s">
        <v>186</v>
      </c>
    </row>
    <row r="165" spans="1:18">
      <c r="A165" s="2"/>
      <c r="C165" s="108"/>
      <c r="E165" s="171"/>
      <c r="F165" s="108"/>
      <c r="I165" s="163" t="s">
        <v>187</v>
      </c>
    </row>
    <row r="166" spans="1:18" ht="38.25">
      <c r="A166" s="2"/>
      <c r="C166" s="108" t="s">
        <v>188</v>
      </c>
      <c r="D166" s="24">
        <f>E92</f>
        <v>4840149</v>
      </c>
      <c r="E166" s="171"/>
      <c r="F166" s="108"/>
      <c r="H166" s="108" t="s">
        <v>275</v>
      </c>
      <c r="I166" s="163" t="s">
        <v>189</v>
      </c>
      <c r="J166" s="150" t="s">
        <v>274</v>
      </c>
      <c r="K166" s="42" t="s">
        <v>190</v>
      </c>
      <c r="L166" s="351" t="s">
        <v>276</v>
      </c>
    </row>
    <row r="167" spans="1:18">
      <c r="A167" s="2"/>
      <c r="C167" s="108" t="s">
        <v>186</v>
      </c>
      <c r="D167" s="24">
        <v>4521</v>
      </c>
      <c r="E167" s="171"/>
      <c r="F167" s="108"/>
      <c r="H167" s="163">
        <v>1</v>
      </c>
      <c r="I167" s="163">
        <v>127</v>
      </c>
      <c r="J167" s="163">
        <f>16+19+7+94+5</f>
        <v>141</v>
      </c>
      <c r="K167" s="163">
        <v>92</v>
      </c>
    </row>
    <row r="168" spans="1:18">
      <c r="A168" s="2"/>
      <c r="C168" s="108" t="s">
        <v>191</v>
      </c>
      <c r="D168" s="72">
        <v>265</v>
      </c>
      <c r="E168" s="171"/>
      <c r="F168" s="108"/>
      <c r="H168" s="163">
        <v>2</v>
      </c>
      <c r="I168" s="163">
        <v>127</v>
      </c>
      <c r="J168" s="163">
        <f>10+11+51+19+3+4</f>
        <v>98</v>
      </c>
      <c r="K168" s="163">
        <v>72</v>
      </c>
    </row>
    <row r="169" spans="1:18">
      <c r="A169" s="2"/>
      <c r="C169" s="108" t="s">
        <v>192</v>
      </c>
      <c r="D169" s="2">
        <v>179</v>
      </c>
      <c r="E169" s="171"/>
      <c r="F169" s="108"/>
      <c r="H169" s="163">
        <v>3</v>
      </c>
      <c r="I169" s="163">
        <v>143</v>
      </c>
      <c r="J169" s="163">
        <f>17+7+122+57+3+1</f>
        <v>207</v>
      </c>
      <c r="K169" s="163">
        <v>126</v>
      </c>
    </row>
    <row r="170" spans="1:18">
      <c r="A170" s="2"/>
      <c r="C170" s="108" t="s">
        <v>193</v>
      </c>
      <c r="D170" s="2">
        <v>48</v>
      </c>
      <c r="E170" s="171"/>
      <c r="F170" s="108"/>
      <c r="H170" s="163">
        <v>4</v>
      </c>
      <c r="I170" s="163">
        <v>144</v>
      </c>
      <c r="J170" s="163">
        <f>16+6+22+77+6+3</f>
        <v>130</v>
      </c>
      <c r="K170" s="163">
        <v>140</v>
      </c>
      <c r="N170" s="72"/>
      <c r="O170" s="72"/>
      <c r="P170" s="72"/>
      <c r="Q170" s="72"/>
      <c r="R170" s="72"/>
    </row>
    <row r="171" spans="1:18" ht="15">
      <c r="A171" s="2"/>
      <c r="C171" s="108" t="s">
        <v>194</v>
      </c>
      <c r="D171" s="2">
        <v>38</v>
      </c>
      <c r="E171" s="171"/>
      <c r="F171" s="108"/>
      <c r="H171" s="163">
        <v>5</v>
      </c>
      <c r="I171" s="163">
        <v>123</v>
      </c>
      <c r="J171" s="163">
        <f>16+4+56+69+3+1</f>
        <v>149</v>
      </c>
      <c r="K171" s="163">
        <v>158</v>
      </c>
      <c r="N171" s="278"/>
      <c r="O171" s="278"/>
      <c r="P171" s="278"/>
      <c r="Q171" s="72"/>
      <c r="R171" s="72"/>
    </row>
    <row r="172" spans="1:18" ht="15">
      <c r="A172" s="2"/>
      <c r="C172" s="108" t="s">
        <v>290</v>
      </c>
      <c r="D172" s="2">
        <v>470</v>
      </c>
      <c r="E172" s="171"/>
      <c r="F172" s="108"/>
      <c r="H172" s="163">
        <v>6</v>
      </c>
      <c r="I172" s="163">
        <v>131</v>
      </c>
      <c r="J172" s="163">
        <f>24+2+34+56+1+2</f>
        <v>119</v>
      </c>
      <c r="K172" s="163">
        <v>175</v>
      </c>
      <c r="N172" s="279"/>
      <c r="O172" s="279"/>
      <c r="P172" s="279"/>
      <c r="Q172" s="72"/>
      <c r="R172" s="72"/>
    </row>
    <row r="173" spans="1:18" ht="15">
      <c r="A173" s="2"/>
      <c r="E173" s="171"/>
      <c r="F173" s="108"/>
      <c r="H173" s="163">
        <v>7</v>
      </c>
      <c r="I173" s="163">
        <v>115</v>
      </c>
      <c r="J173" s="163">
        <f>18+7+25+80+2+2</f>
        <v>134</v>
      </c>
      <c r="K173" s="163">
        <v>194</v>
      </c>
      <c r="N173" s="279"/>
      <c r="O173" s="279"/>
      <c r="P173" s="279"/>
      <c r="Q173" s="72"/>
      <c r="R173" s="72"/>
    </row>
    <row r="174" spans="1:18" ht="15">
      <c r="A174" s="2"/>
      <c r="C174" s="108" t="s">
        <v>195</v>
      </c>
      <c r="D174" s="352">
        <v>2980</v>
      </c>
      <c r="E174" s="171"/>
      <c r="F174" s="108"/>
      <c r="H174" s="163">
        <v>8</v>
      </c>
      <c r="I174" s="163">
        <v>116</v>
      </c>
      <c r="J174" s="163">
        <f>10+2+26+92+1+3</f>
        <v>134</v>
      </c>
      <c r="K174" s="163">
        <v>163</v>
      </c>
      <c r="N174" s="279"/>
      <c r="O174" s="72"/>
      <c r="P174" s="72"/>
      <c r="Q174" s="72"/>
      <c r="R174" s="72"/>
    </row>
    <row r="175" spans="1:18" ht="15">
      <c r="A175" s="2"/>
      <c r="C175" s="108"/>
      <c r="E175" s="171"/>
      <c r="F175" s="108"/>
      <c r="H175" s="163">
        <v>9</v>
      </c>
      <c r="I175" s="163">
        <v>93</v>
      </c>
      <c r="J175" s="163">
        <f>12+2+2+51+1+1</f>
        <v>69</v>
      </c>
      <c r="K175" s="163">
        <v>164</v>
      </c>
      <c r="N175" s="279"/>
      <c r="O175" s="278"/>
      <c r="P175" s="278"/>
      <c r="Q175" s="72"/>
      <c r="R175" s="72"/>
    </row>
    <row r="176" spans="1:18" ht="15">
      <c r="A176" s="2"/>
      <c r="C176" s="108"/>
      <c r="E176" s="171"/>
      <c r="F176" s="108"/>
      <c r="H176" s="163">
        <v>10</v>
      </c>
      <c r="I176" s="163">
        <v>108</v>
      </c>
      <c r="J176" s="163">
        <f>12+4+2+56+4+2</f>
        <v>80</v>
      </c>
      <c r="K176" s="163">
        <v>164</v>
      </c>
      <c r="N176" s="279"/>
      <c r="O176" s="279"/>
      <c r="P176" s="279"/>
      <c r="Q176" s="72"/>
      <c r="R176" s="72"/>
    </row>
    <row r="177" spans="1:18" ht="15">
      <c r="A177" s="2"/>
      <c r="C177" s="108"/>
      <c r="E177" s="171"/>
      <c r="F177" s="108"/>
      <c r="H177" s="163">
        <v>11</v>
      </c>
      <c r="I177" s="163">
        <v>77</v>
      </c>
      <c r="J177" s="163">
        <f>9+5+1+49+4+2</f>
        <v>70</v>
      </c>
      <c r="K177" s="163">
        <v>177</v>
      </c>
      <c r="N177" s="72"/>
      <c r="O177" s="279"/>
      <c r="P177" s="279"/>
      <c r="Q177" s="72"/>
      <c r="R177" s="72"/>
    </row>
    <row r="178" spans="1:18">
      <c r="A178" s="2"/>
      <c r="C178" s="108"/>
      <c r="E178" s="171"/>
      <c r="F178" s="108"/>
      <c r="H178" s="163">
        <v>12</v>
      </c>
      <c r="I178" s="163">
        <v>64</v>
      </c>
      <c r="J178" s="163">
        <f>20+6+42+3+2</f>
        <v>73</v>
      </c>
      <c r="K178" s="163">
        <v>124</v>
      </c>
      <c r="L178" s="163">
        <v>470</v>
      </c>
      <c r="N178" s="72"/>
      <c r="O178" s="72"/>
      <c r="P178" s="72"/>
      <c r="Q178" s="72"/>
      <c r="R178" s="72"/>
    </row>
    <row r="179" spans="1:18">
      <c r="A179" s="2">
        <v>5.3</v>
      </c>
      <c r="C179" s="108" t="s">
        <v>196</v>
      </c>
      <c r="E179" s="171"/>
      <c r="F179" s="108"/>
      <c r="N179" s="72"/>
      <c r="O179" s="72"/>
      <c r="P179" s="72"/>
      <c r="Q179" s="72"/>
      <c r="R179" s="72"/>
    </row>
    <row r="180" spans="1:18" ht="13.5" thickBot="1">
      <c r="A180" s="2"/>
      <c r="C180" s="108"/>
      <c r="E180" s="171"/>
      <c r="F180" s="108"/>
      <c r="G180" s="72"/>
      <c r="H180" s="163" t="s">
        <v>197</v>
      </c>
      <c r="I180" s="280">
        <f>SUM(I167:I178)</f>
        <v>1368</v>
      </c>
      <c r="J180" s="280">
        <f>SUM(J167:J178)</f>
        <v>1404</v>
      </c>
      <c r="K180" s="280">
        <f>SUM(K167:K178)</f>
        <v>1749</v>
      </c>
      <c r="L180" s="281">
        <f>SUM(I180:K180)</f>
        <v>4521</v>
      </c>
      <c r="N180" s="72"/>
      <c r="O180" s="72"/>
      <c r="P180" s="72"/>
      <c r="Q180" s="72"/>
      <c r="R180" s="72"/>
    </row>
    <row r="181" spans="1:18" ht="14.25" thickTop="1" thickBot="1">
      <c r="A181" s="2"/>
      <c r="C181" s="282" t="s">
        <v>198</v>
      </c>
      <c r="D181" s="283" t="s">
        <v>199</v>
      </c>
      <c r="F181" s="108"/>
      <c r="G181" s="284"/>
      <c r="H181" s="285"/>
      <c r="I181" s="72"/>
      <c r="J181" s="72"/>
      <c r="N181" s="72"/>
      <c r="O181" s="72"/>
      <c r="P181" s="72"/>
      <c r="Q181" s="72"/>
      <c r="R181" s="72"/>
    </row>
    <row r="182" spans="1:18" ht="15.75" thickBot="1">
      <c r="C182" s="286">
        <v>1</v>
      </c>
      <c r="D182" s="287">
        <v>899</v>
      </c>
      <c r="F182" s="108"/>
      <c r="G182" s="288"/>
      <c r="H182" s="289"/>
      <c r="I182" s="72"/>
      <c r="J182" s="72"/>
      <c r="N182" s="72"/>
      <c r="O182" s="72"/>
      <c r="P182" s="72"/>
      <c r="Q182" s="72"/>
      <c r="R182" s="72"/>
    </row>
    <row r="183" spans="1:18" ht="15.75" thickBot="1">
      <c r="C183" s="286">
        <v>2</v>
      </c>
      <c r="D183" s="287">
        <v>4</v>
      </c>
      <c r="F183" s="108"/>
      <c r="G183" s="288"/>
      <c r="H183" s="289"/>
      <c r="I183" s="72"/>
      <c r="J183" s="72"/>
      <c r="N183" s="72"/>
      <c r="O183" s="278"/>
      <c r="P183" s="278"/>
      <c r="Q183" s="72"/>
      <c r="R183" s="72"/>
    </row>
    <row r="184" spans="1:18" ht="15">
      <c r="C184" s="320">
        <v>3</v>
      </c>
      <c r="D184" s="279">
        <v>1</v>
      </c>
      <c r="F184" s="108"/>
      <c r="G184" s="288"/>
      <c r="H184" s="289"/>
      <c r="I184" s="72"/>
      <c r="J184" s="72"/>
      <c r="N184" s="72"/>
      <c r="O184" s="278"/>
      <c r="P184" s="278"/>
      <c r="Q184" s="72"/>
      <c r="R184" s="72"/>
    </row>
    <row r="185" spans="1:18" ht="15.75" thickBot="1">
      <c r="C185" s="290" t="s">
        <v>200</v>
      </c>
      <c r="D185" s="291">
        <v>904</v>
      </c>
      <c r="F185" s="108"/>
      <c r="G185" s="288"/>
      <c r="H185" s="289"/>
      <c r="I185" s="72"/>
      <c r="J185" s="72"/>
      <c r="N185" s="72"/>
      <c r="O185" s="279"/>
      <c r="P185" s="279"/>
      <c r="Q185" s="72"/>
      <c r="R185" s="72"/>
    </row>
    <row r="186" spans="1:18" ht="15">
      <c r="C186" s="420" t="s">
        <v>261</v>
      </c>
      <c r="D186" s="422">
        <v>910</v>
      </c>
      <c r="E186" s="171"/>
      <c r="F186" s="108"/>
      <c r="G186" s="288"/>
      <c r="H186" s="289"/>
      <c r="I186" s="72"/>
      <c r="J186" s="72"/>
      <c r="N186" s="72"/>
      <c r="O186" s="279"/>
      <c r="P186" s="279"/>
      <c r="Q186" s="72"/>
      <c r="R186" s="72"/>
    </row>
    <row r="187" spans="1:18" ht="13.5" thickBot="1">
      <c r="C187" s="421"/>
      <c r="D187" s="423"/>
      <c r="E187" s="171"/>
      <c r="F187" s="108"/>
      <c r="G187" s="284"/>
      <c r="H187" s="285"/>
      <c r="I187" s="72"/>
      <c r="J187" s="72"/>
      <c r="N187" s="72"/>
      <c r="O187" s="72"/>
      <c r="P187" s="72"/>
      <c r="Q187" s="72"/>
      <c r="R187" s="72"/>
    </row>
    <row r="188" spans="1:18" ht="19.5" customHeight="1" thickTop="1" thickBot="1">
      <c r="C188" s="292"/>
      <c r="D188" s="292"/>
      <c r="E188" s="171"/>
      <c r="F188" s="108"/>
      <c r="G188" s="424"/>
      <c r="H188" s="425"/>
      <c r="I188" s="72"/>
      <c r="J188" s="72"/>
      <c r="N188" s="72"/>
      <c r="O188" s="72"/>
      <c r="P188" s="72"/>
      <c r="Q188" s="72"/>
      <c r="R188" s="72"/>
    </row>
    <row r="189" spans="1:18" ht="19.5" customHeight="1" thickTop="1" thickBot="1">
      <c r="C189" s="282" t="s">
        <v>201</v>
      </c>
      <c r="D189" s="283" t="s">
        <v>199</v>
      </c>
      <c r="E189" s="171"/>
      <c r="F189" s="108"/>
      <c r="G189" s="424"/>
      <c r="H189" s="425"/>
      <c r="I189" s="72"/>
      <c r="J189" s="72"/>
    </row>
    <row r="190" spans="1:18" ht="19.5" customHeight="1" thickBot="1">
      <c r="C190" s="286">
        <v>1</v>
      </c>
      <c r="D190" s="293">
        <v>716</v>
      </c>
      <c r="E190" s="171"/>
      <c r="F190" s="108"/>
      <c r="G190" s="276"/>
      <c r="H190" s="72"/>
      <c r="I190" s="72"/>
      <c r="J190" s="72"/>
    </row>
    <row r="191" spans="1:18" ht="13.5" thickBot="1">
      <c r="C191" s="286">
        <v>2</v>
      </c>
      <c r="D191" s="293">
        <v>570</v>
      </c>
      <c r="E191" s="171"/>
      <c r="F191" s="108"/>
    </row>
    <row r="192" spans="1:18" ht="13.5" thickBot="1">
      <c r="C192" s="286">
        <v>3</v>
      </c>
      <c r="D192" s="293">
        <v>47</v>
      </c>
      <c r="E192" s="171"/>
      <c r="F192" s="108"/>
    </row>
    <row r="193" spans="1:14" ht="13.5" thickBot="1">
      <c r="C193" s="294">
        <v>4</v>
      </c>
      <c r="D193" s="295">
        <v>1</v>
      </c>
      <c r="E193" s="171"/>
      <c r="F193" s="108"/>
    </row>
    <row r="194" spans="1:14" ht="13.5" thickBot="1">
      <c r="C194" s="290" t="s">
        <v>200</v>
      </c>
      <c r="D194" s="291">
        <v>1334</v>
      </c>
      <c r="E194" s="171"/>
      <c r="F194" s="108"/>
    </row>
    <row r="195" spans="1:14">
      <c r="C195" s="420" t="s">
        <v>261</v>
      </c>
      <c r="D195" s="422">
        <v>2001</v>
      </c>
      <c r="E195" s="171"/>
      <c r="F195" s="108"/>
    </row>
    <row r="196" spans="1:14" ht="13.5" thickBot="1">
      <c r="C196" s="421"/>
      <c r="D196" s="423"/>
      <c r="E196" s="171"/>
      <c r="F196" s="108"/>
    </row>
    <row r="197" spans="1:14" ht="13.5" thickTop="1">
      <c r="C197" s="296"/>
      <c r="D197" s="297"/>
      <c r="E197" s="171"/>
      <c r="F197" s="108"/>
    </row>
    <row r="198" spans="1:14" ht="15">
      <c r="A198" s="309" t="s">
        <v>213</v>
      </c>
      <c r="C198" s="298" t="s">
        <v>202</v>
      </c>
      <c r="D198" s="299"/>
      <c r="E198" s="278"/>
      <c r="F198" s="278"/>
      <c r="G198" s="278"/>
    </row>
    <row r="199" spans="1:14" ht="15">
      <c r="C199" s="300" t="s">
        <v>204</v>
      </c>
      <c r="D199" s="301"/>
      <c r="E199" s="279"/>
      <c r="F199" s="302"/>
      <c r="G199" s="302"/>
    </row>
    <row r="200" spans="1:14" ht="15">
      <c r="C200" s="300" t="s">
        <v>203</v>
      </c>
      <c r="D200" s="301"/>
      <c r="E200" s="279"/>
      <c r="F200" s="302"/>
      <c r="G200" s="302"/>
    </row>
    <row r="201" spans="1:14" ht="29.25" customHeight="1">
      <c r="E201" s="163"/>
    </row>
    <row r="202" spans="1:14" ht="15.75" customHeight="1">
      <c r="C202" s="302" t="s">
        <v>262</v>
      </c>
      <c r="D202" s="303"/>
      <c r="E202" s="171"/>
      <c r="F202" s="108"/>
    </row>
    <row r="203" spans="1:14" ht="15">
      <c r="C203" s="302" t="s">
        <v>205</v>
      </c>
      <c r="E203" s="171"/>
      <c r="F203" s="108"/>
    </row>
    <row r="204" spans="1:14" ht="16.5" thickBot="1">
      <c r="F204" s="108"/>
      <c r="G204" s="426"/>
      <c r="H204" s="426"/>
      <c r="N204" s="304"/>
    </row>
    <row r="205" spans="1:14" ht="16.5" thickBot="1">
      <c r="A205" s="309" t="s">
        <v>277</v>
      </c>
      <c r="C205" s="392"/>
      <c r="D205" s="392"/>
      <c r="E205" s="393"/>
      <c r="F205" s="394"/>
      <c r="G205" s="395" t="s">
        <v>263</v>
      </c>
      <c r="H205" s="396"/>
      <c r="I205" s="397"/>
      <c r="J205" s="321"/>
      <c r="N205" s="304"/>
    </row>
    <row r="206" spans="1:14" ht="15">
      <c r="C206" s="409"/>
      <c r="D206" s="411">
        <v>2019</v>
      </c>
      <c r="E206" s="412"/>
      <c r="F206" s="411" t="s">
        <v>206</v>
      </c>
      <c r="G206" s="412"/>
      <c r="H206" s="413" t="s">
        <v>207</v>
      </c>
      <c r="I206" s="411" t="s">
        <v>208</v>
      </c>
      <c r="J206" s="412"/>
      <c r="N206" s="304"/>
    </row>
    <row r="207" spans="1:14" ht="15.75" thickBot="1">
      <c r="C207" s="410"/>
      <c r="D207" s="408" t="s">
        <v>209</v>
      </c>
      <c r="E207" s="394"/>
      <c r="F207" s="408"/>
      <c r="G207" s="394"/>
      <c r="H207" s="414"/>
      <c r="I207" s="408"/>
      <c r="J207" s="394"/>
      <c r="N207" s="304"/>
    </row>
    <row r="208" spans="1:14" ht="15">
      <c r="C208" s="400" t="s">
        <v>210</v>
      </c>
      <c r="D208" s="388">
        <v>100</v>
      </c>
      <c r="E208" s="389"/>
      <c r="F208" s="388">
        <v>0</v>
      </c>
      <c r="G208" s="389"/>
      <c r="H208" s="406">
        <v>0</v>
      </c>
      <c r="I208" s="388">
        <v>100</v>
      </c>
      <c r="J208" s="389"/>
      <c r="N208" s="304"/>
    </row>
    <row r="209" spans="1:14" ht="15.75" thickBot="1">
      <c r="C209" s="401"/>
      <c r="D209" s="390"/>
      <c r="E209" s="391"/>
      <c r="F209" s="390"/>
      <c r="G209" s="391"/>
      <c r="H209" s="407"/>
      <c r="I209" s="390"/>
      <c r="J209" s="391"/>
      <c r="N209" s="304"/>
    </row>
    <row r="210" spans="1:14" ht="15">
      <c r="C210" s="400" t="s">
        <v>211</v>
      </c>
      <c r="D210" s="402">
        <v>1491</v>
      </c>
      <c r="E210" s="403"/>
      <c r="F210" s="388">
        <v>904</v>
      </c>
      <c r="G210" s="389"/>
      <c r="H210" s="406">
        <v>910</v>
      </c>
      <c r="I210" s="388">
        <v>587</v>
      </c>
      <c r="J210" s="389"/>
      <c r="N210" s="304"/>
    </row>
    <row r="211" spans="1:14" ht="15.75" thickBot="1">
      <c r="C211" s="401"/>
      <c r="D211" s="404"/>
      <c r="E211" s="405"/>
      <c r="F211" s="390"/>
      <c r="G211" s="391"/>
      <c r="H211" s="407"/>
      <c r="I211" s="390"/>
      <c r="J211" s="391"/>
      <c r="N211" s="304"/>
    </row>
    <row r="212" spans="1:14" ht="16.5" thickBot="1">
      <c r="C212" s="322" t="s">
        <v>212</v>
      </c>
      <c r="D212" s="398">
        <v>1591</v>
      </c>
      <c r="E212" s="399"/>
      <c r="F212" s="386">
        <v>904</v>
      </c>
      <c r="G212" s="387"/>
      <c r="H212" s="323">
        <v>910</v>
      </c>
      <c r="I212" s="386">
        <v>687</v>
      </c>
      <c r="J212" s="387"/>
      <c r="N212" s="304"/>
    </row>
    <row r="213" spans="1:14" ht="13.5" thickBot="1">
      <c r="C213" s="108"/>
      <c r="E213" s="171"/>
      <c r="F213" s="108"/>
    </row>
    <row r="214" spans="1:14" ht="16.5" thickBot="1">
      <c r="C214" s="392"/>
      <c r="D214" s="392"/>
      <c r="E214" s="393"/>
      <c r="F214" s="394"/>
      <c r="G214" s="395" t="s">
        <v>264</v>
      </c>
      <c r="H214" s="396"/>
      <c r="I214" s="397"/>
      <c r="J214" s="321"/>
    </row>
    <row r="215" spans="1:14" ht="14.25" customHeight="1">
      <c r="C215" s="409"/>
      <c r="D215" s="411">
        <v>2019</v>
      </c>
      <c r="E215" s="412"/>
      <c r="F215" s="411" t="s">
        <v>206</v>
      </c>
      <c r="G215" s="412"/>
      <c r="H215" s="413" t="s">
        <v>207</v>
      </c>
      <c r="I215" s="411" t="s">
        <v>208</v>
      </c>
      <c r="J215" s="412"/>
    </row>
    <row r="216" spans="1:14" ht="15" thickBot="1">
      <c r="C216" s="410"/>
      <c r="D216" s="408" t="s">
        <v>209</v>
      </c>
      <c r="E216" s="394"/>
      <c r="F216" s="408"/>
      <c r="G216" s="394"/>
      <c r="H216" s="414"/>
      <c r="I216" s="408"/>
      <c r="J216" s="394"/>
    </row>
    <row r="217" spans="1:14">
      <c r="C217" s="400" t="s">
        <v>210</v>
      </c>
      <c r="D217" s="388">
        <v>100</v>
      </c>
      <c r="E217" s="389"/>
      <c r="F217" s="388">
        <v>2</v>
      </c>
      <c r="G217" s="389"/>
      <c r="H217" s="406">
        <v>2</v>
      </c>
      <c r="I217" s="388">
        <v>98</v>
      </c>
      <c r="J217" s="389"/>
    </row>
    <row r="218" spans="1:14" ht="13.5" thickBot="1">
      <c r="C218" s="401"/>
      <c r="D218" s="390"/>
      <c r="E218" s="391"/>
      <c r="F218" s="390"/>
      <c r="G218" s="391"/>
      <c r="H218" s="407"/>
      <c r="I218" s="390"/>
      <c r="J218" s="391"/>
    </row>
    <row r="219" spans="1:14">
      <c r="C219" s="400" t="s">
        <v>211</v>
      </c>
      <c r="D219" s="402">
        <v>1491</v>
      </c>
      <c r="E219" s="403"/>
      <c r="F219" s="402">
        <v>1332</v>
      </c>
      <c r="G219" s="403"/>
      <c r="H219" s="427">
        <v>1999</v>
      </c>
      <c r="I219" s="388">
        <v>159</v>
      </c>
      <c r="J219" s="389"/>
    </row>
    <row r="220" spans="1:14" ht="13.5" thickBot="1">
      <c r="C220" s="401"/>
      <c r="D220" s="404"/>
      <c r="E220" s="405"/>
      <c r="F220" s="404"/>
      <c r="G220" s="405"/>
      <c r="H220" s="428"/>
      <c r="I220" s="390"/>
      <c r="J220" s="391"/>
    </row>
    <row r="221" spans="1:14" ht="16.5" thickBot="1">
      <c r="C221" s="322" t="s">
        <v>212</v>
      </c>
      <c r="D221" s="398">
        <v>1591</v>
      </c>
      <c r="E221" s="399"/>
      <c r="F221" s="398">
        <v>1334</v>
      </c>
      <c r="G221" s="399"/>
      <c r="H221" s="324">
        <v>2001</v>
      </c>
      <c r="I221" s="386">
        <v>257</v>
      </c>
      <c r="J221" s="387"/>
    </row>
    <row r="222" spans="1:14">
      <c r="C222" s="108"/>
      <c r="E222" s="171"/>
      <c r="F222" s="108"/>
    </row>
    <row r="223" spans="1:14">
      <c r="C223" s="108"/>
      <c r="E223" s="171"/>
      <c r="F223" s="108"/>
    </row>
    <row r="224" spans="1:14" ht="14.25" customHeight="1">
      <c r="A224" s="309" t="s">
        <v>278</v>
      </c>
      <c r="C224" s="108" t="s">
        <v>214</v>
      </c>
      <c r="D224" s="163">
        <v>0</v>
      </c>
      <c r="E224" s="305"/>
      <c r="F224" s="306"/>
      <c r="G224" s="306"/>
    </row>
    <row r="225" spans="1:7" ht="12.75" customHeight="1">
      <c r="C225" s="108"/>
      <c r="E225" s="171"/>
      <c r="F225" s="108"/>
    </row>
    <row r="226" spans="1:7" ht="12.75" customHeight="1">
      <c r="E226" s="171"/>
      <c r="F226" s="108"/>
    </row>
    <row r="227" spans="1:7" ht="12.75" customHeight="1">
      <c r="E227" s="171"/>
      <c r="F227" s="108"/>
    </row>
    <row r="228" spans="1:7" ht="13.5" customHeight="1">
      <c r="C228" s="108"/>
      <c r="E228" s="171"/>
      <c r="F228" s="108"/>
    </row>
    <row r="229" spans="1:7">
      <c r="C229" s="108"/>
      <c r="E229" s="171"/>
      <c r="F229" s="108"/>
    </row>
    <row r="230" spans="1:7">
      <c r="A230" s="277">
        <v>5.4</v>
      </c>
      <c r="C230" s="108" t="s">
        <v>215</v>
      </c>
      <c r="E230" s="171"/>
      <c r="F230" s="108"/>
      <c r="G230" s="307"/>
    </row>
    <row r="231" spans="1:7">
      <c r="C231" s="108"/>
      <c r="E231" s="171"/>
      <c r="F231" s="108"/>
      <c r="G231" s="308"/>
    </row>
    <row r="232" spans="1:7">
      <c r="C232" s="108" t="s">
        <v>134</v>
      </c>
      <c r="E232" s="171">
        <v>309</v>
      </c>
      <c r="F232" s="108"/>
      <c r="G232" s="308"/>
    </row>
    <row r="233" spans="1:7">
      <c r="C233" s="108" t="s">
        <v>135</v>
      </c>
      <c r="E233" s="171">
        <v>301</v>
      </c>
      <c r="F233" s="108"/>
      <c r="G233" s="308"/>
    </row>
    <row r="234" spans="1:7">
      <c r="C234" s="108" t="s">
        <v>216</v>
      </c>
      <c r="E234" s="171">
        <v>183</v>
      </c>
      <c r="F234" s="108"/>
      <c r="G234" s="308"/>
    </row>
    <row r="235" spans="1:7">
      <c r="C235" s="108"/>
      <c r="E235" s="171"/>
      <c r="F235" s="108"/>
      <c r="G235" s="308"/>
    </row>
    <row r="236" spans="1:7">
      <c r="C236" s="108" t="s">
        <v>137</v>
      </c>
      <c r="E236" s="171">
        <v>303</v>
      </c>
      <c r="F236" s="108"/>
      <c r="G236" s="308"/>
    </row>
    <row r="237" spans="1:7">
      <c r="C237" s="108" t="s">
        <v>138</v>
      </c>
      <c r="E237" s="171">
        <v>296</v>
      </c>
      <c r="F237" s="108"/>
      <c r="G237" s="308"/>
    </row>
    <row r="238" spans="1:7">
      <c r="C238" s="108" t="s">
        <v>217</v>
      </c>
      <c r="E238" s="171">
        <v>206</v>
      </c>
      <c r="F238" s="108"/>
    </row>
    <row r="239" spans="1:7">
      <c r="C239" s="108"/>
      <c r="E239" s="171"/>
      <c r="F239" s="108"/>
    </row>
    <row r="240" spans="1:7">
      <c r="C240" s="108" t="s">
        <v>139</v>
      </c>
      <c r="E240" s="171">
        <v>2</v>
      </c>
      <c r="F240" s="108"/>
    </row>
    <row r="241" spans="1:17">
      <c r="C241" s="108" t="s">
        <v>140</v>
      </c>
      <c r="E241" s="171">
        <v>2</v>
      </c>
      <c r="F241" s="108"/>
    </row>
    <row r="242" spans="1:17">
      <c r="C242" s="108" t="s">
        <v>141</v>
      </c>
      <c r="E242" s="171">
        <v>2</v>
      </c>
      <c r="F242" s="108"/>
    </row>
    <row r="243" spans="1:17">
      <c r="C243" s="108" t="s">
        <v>142</v>
      </c>
      <c r="E243" s="266">
        <v>24900</v>
      </c>
      <c r="F243" s="108" t="s">
        <v>271</v>
      </c>
    </row>
    <row r="244" spans="1:17">
      <c r="C244" s="108"/>
      <c r="E244" s="171"/>
      <c r="F244" s="108"/>
    </row>
    <row r="245" spans="1:17">
      <c r="A245" s="309" t="s">
        <v>218</v>
      </c>
      <c r="C245" s="108" t="s">
        <v>219</v>
      </c>
      <c r="E245" s="171"/>
      <c r="F245" s="108"/>
    </row>
    <row r="246" spans="1:17">
      <c r="C246" s="108"/>
      <c r="E246" s="171"/>
      <c r="F246" s="108"/>
    </row>
    <row r="247" spans="1:17">
      <c r="C247" s="108" t="s">
        <v>220</v>
      </c>
      <c r="E247" s="164">
        <v>6000000</v>
      </c>
      <c r="F247" s="108"/>
    </row>
    <row r="248" spans="1:17">
      <c r="C248" s="108" t="s">
        <v>221</v>
      </c>
      <c r="E248" s="164">
        <v>5796500</v>
      </c>
      <c r="F248" s="108"/>
    </row>
    <row r="249" spans="1:17">
      <c r="C249" s="108" t="s">
        <v>222</v>
      </c>
      <c r="E249" s="377">
        <v>5304398</v>
      </c>
      <c r="F249" s="108"/>
    </row>
    <row r="250" spans="1:17">
      <c r="C250" s="108" t="s">
        <v>223</v>
      </c>
      <c r="E250" s="377">
        <v>469763</v>
      </c>
      <c r="F250" s="108"/>
    </row>
    <row r="251" spans="1:17">
      <c r="C251" s="108" t="s">
        <v>224</v>
      </c>
      <c r="E251" s="164">
        <f>E248-E249-E250</f>
        <v>22339</v>
      </c>
      <c r="F251" s="108"/>
      <c r="G251" s="260"/>
    </row>
    <row r="252" spans="1:17">
      <c r="C252" s="108" t="s">
        <v>225</v>
      </c>
      <c r="E252" s="164">
        <v>1700</v>
      </c>
      <c r="F252" s="108"/>
    </row>
    <row r="253" spans="1:17">
      <c r="C253" s="108" t="s">
        <v>226</v>
      </c>
      <c r="E253" s="164">
        <f>E251-E252</f>
        <v>20639</v>
      </c>
      <c r="F253" s="108"/>
    </row>
    <row r="254" spans="1:17">
      <c r="C254" s="108"/>
      <c r="E254" s="164"/>
      <c r="F254" s="108"/>
    </row>
    <row r="255" spans="1:17">
      <c r="C255" s="108"/>
      <c r="E255" s="171"/>
      <c r="F255" s="108"/>
      <c r="H255" s="72"/>
      <c r="I255" s="72"/>
      <c r="J255" s="72"/>
      <c r="K255" s="72"/>
      <c r="L255" s="72"/>
      <c r="M255" s="72"/>
      <c r="N255" s="72"/>
      <c r="O255" s="72"/>
      <c r="P255" s="72"/>
      <c r="Q255" s="72"/>
    </row>
    <row r="256" spans="1:17">
      <c r="A256" s="163">
        <v>6.1</v>
      </c>
      <c r="C256" s="108" t="s">
        <v>227</v>
      </c>
      <c r="E256" s="171"/>
      <c r="F256" s="108"/>
      <c r="H256" s="72"/>
      <c r="I256" s="72"/>
      <c r="J256" s="72"/>
      <c r="K256" s="72"/>
      <c r="L256" s="72"/>
      <c r="M256" s="72"/>
      <c r="N256" s="72"/>
      <c r="O256" s="72"/>
      <c r="P256" s="72"/>
      <c r="Q256" s="72"/>
    </row>
    <row r="257" spans="3:17">
      <c r="C257" s="108"/>
      <c r="E257" s="171"/>
      <c r="F257" s="108"/>
      <c r="H257" s="72"/>
      <c r="I257" s="72"/>
      <c r="J257" s="72"/>
      <c r="K257" s="72"/>
      <c r="L257" s="72"/>
      <c r="M257" s="72"/>
      <c r="N257" s="72"/>
      <c r="O257" s="72"/>
      <c r="P257" s="72"/>
      <c r="Q257" s="72"/>
    </row>
    <row r="258" spans="3:17">
      <c r="C258" s="106" t="s">
        <v>228</v>
      </c>
      <c r="D258" s="108"/>
      <c r="E258" s="171">
        <f>E11</f>
        <v>164899</v>
      </c>
      <c r="F258" s="108"/>
      <c r="H258" s="72"/>
      <c r="I258" s="72"/>
      <c r="J258" s="72"/>
      <c r="K258" s="72"/>
      <c r="L258" s="72"/>
      <c r="M258" s="72"/>
      <c r="N258" s="72"/>
      <c r="O258" s="72"/>
      <c r="P258" s="72"/>
      <c r="Q258" s="72"/>
    </row>
    <row r="259" spans="3:17">
      <c r="C259" s="106" t="s">
        <v>110</v>
      </c>
      <c r="D259" s="108"/>
      <c r="E259" s="171">
        <f>E7</f>
        <v>3622825</v>
      </c>
      <c r="F259" s="108"/>
      <c r="H259" s="72"/>
      <c r="I259" s="72"/>
      <c r="J259" s="72"/>
      <c r="K259" s="72"/>
      <c r="L259" s="72"/>
      <c r="M259" s="72"/>
      <c r="N259" s="72"/>
      <c r="O259" s="72"/>
      <c r="P259" s="72"/>
      <c r="Q259" s="72"/>
    </row>
    <row r="260" spans="3:17">
      <c r="C260" s="108"/>
      <c r="D260" s="108" t="s">
        <v>114</v>
      </c>
      <c r="E260" s="258">
        <f>E258/E259</f>
        <v>4.5516689323939194E-2</v>
      </c>
      <c r="F260" s="108"/>
      <c r="H260" s="72"/>
      <c r="I260" s="72"/>
      <c r="J260" s="72"/>
      <c r="K260" s="72"/>
      <c r="L260" s="72"/>
      <c r="M260" s="72"/>
      <c r="N260" s="72"/>
      <c r="O260" s="72"/>
      <c r="P260" s="379"/>
      <c r="Q260" s="72"/>
    </row>
    <row r="261" spans="3:17">
      <c r="C261" s="108"/>
      <c r="E261" s="171"/>
      <c r="F261" s="108"/>
      <c r="H261" s="72"/>
      <c r="I261" s="72"/>
      <c r="J261" s="72"/>
      <c r="K261" s="72"/>
      <c r="L261" s="72"/>
      <c r="M261" s="72"/>
      <c r="N261" s="72"/>
      <c r="O261" s="72"/>
      <c r="P261" s="72"/>
      <c r="Q261" s="72"/>
    </row>
    <row r="262" spans="3:17">
      <c r="C262" s="108" t="s">
        <v>115</v>
      </c>
      <c r="E262" s="171">
        <f>E14</f>
        <v>35757</v>
      </c>
      <c r="F262" s="187"/>
      <c r="H262" s="72"/>
      <c r="I262" s="72"/>
      <c r="J262" s="72"/>
      <c r="K262" s="72"/>
      <c r="L262" s="72"/>
      <c r="M262" s="72"/>
      <c r="N262" s="72"/>
      <c r="O262" s="72"/>
      <c r="P262" s="72"/>
      <c r="Q262" s="72"/>
    </row>
    <row r="263" spans="3:17">
      <c r="C263" s="108" t="s">
        <v>116</v>
      </c>
      <c r="E263" s="171">
        <f>E15</f>
        <v>4801</v>
      </c>
      <c r="F263" s="108"/>
      <c r="G263" s="310"/>
      <c r="H263" s="72"/>
      <c r="I263" s="72"/>
      <c r="J263" s="72"/>
      <c r="K263" s="72"/>
      <c r="L263" s="72"/>
      <c r="M263" s="72"/>
      <c r="N263" s="72"/>
      <c r="O263" s="72"/>
      <c r="P263" s="72"/>
      <c r="Q263" s="72"/>
    </row>
    <row r="264" spans="3:17">
      <c r="C264" s="108"/>
      <c r="D264" s="108" t="s">
        <v>117</v>
      </c>
      <c r="E264" s="258">
        <f>E263/E262</f>
        <v>0.13426741617026036</v>
      </c>
      <c r="F264" s="108"/>
      <c r="H264" s="72"/>
      <c r="I264" s="72"/>
      <c r="J264" s="72"/>
      <c r="K264" s="72"/>
      <c r="L264" s="72"/>
      <c r="M264" s="72"/>
      <c r="N264" s="72"/>
      <c r="O264" s="72"/>
      <c r="P264" s="72"/>
      <c r="Q264" s="72"/>
    </row>
    <row r="265" spans="3:17">
      <c r="C265" s="108"/>
      <c r="E265" s="171"/>
      <c r="F265" s="108"/>
      <c r="H265" s="72"/>
      <c r="I265" s="72"/>
      <c r="J265" s="72"/>
      <c r="K265" s="72"/>
      <c r="L265" s="72"/>
      <c r="M265" s="72"/>
      <c r="N265" s="72"/>
      <c r="O265" s="72"/>
      <c r="P265" s="72"/>
      <c r="Q265" s="72"/>
    </row>
    <row r="266" spans="3:17">
      <c r="C266" s="108" t="s">
        <v>118</v>
      </c>
      <c r="D266" s="108"/>
      <c r="E266" s="171">
        <f>E18</f>
        <v>87162</v>
      </c>
      <c r="F266" s="187"/>
      <c r="H266" s="72"/>
      <c r="I266" s="72"/>
      <c r="J266" s="72"/>
      <c r="K266" s="72"/>
      <c r="L266" s="72"/>
      <c r="M266" s="72"/>
      <c r="N266" s="72"/>
      <c r="O266" s="72"/>
      <c r="P266" s="72"/>
      <c r="Q266" s="72"/>
    </row>
    <row r="267" spans="3:17">
      <c r="C267" s="108" t="s">
        <v>120</v>
      </c>
      <c r="D267" s="108"/>
      <c r="E267" s="171">
        <f>E19</f>
        <v>1653</v>
      </c>
      <c r="F267" s="108"/>
      <c r="H267" s="72"/>
      <c r="I267" s="72"/>
      <c r="J267" s="72"/>
      <c r="K267" s="72"/>
      <c r="L267" s="72"/>
      <c r="M267" s="72"/>
      <c r="N267" s="72"/>
      <c r="O267" s="72"/>
      <c r="P267" s="72"/>
      <c r="Q267" s="72"/>
    </row>
    <row r="268" spans="3:17">
      <c r="C268" s="108"/>
      <c r="D268" s="108" t="s">
        <v>121</v>
      </c>
      <c r="E268" s="258">
        <f>E267/E266</f>
        <v>1.8964686445928271E-2</v>
      </c>
      <c r="F268" s="108"/>
      <c r="H268" s="72"/>
      <c r="I268" s="72"/>
      <c r="J268" s="72"/>
      <c r="K268" s="72"/>
      <c r="L268" s="72"/>
      <c r="M268" s="72"/>
      <c r="N268" s="72"/>
      <c r="O268" s="72"/>
      <c r="P268" s="72"/>
      <c r="Q268" s="72"/>
    </row>
    <row r="269" spans="3:17">
      <c r="C269" s="108"/>
      <c r="E269" s="171"/>
      <c r="F269" s="108"/>
      <c r="H269" s="72"/>
      <c r="I269" s="72"/>
      <c r="J269" s="72"/>
      <c r="K269" s="72"/>
      <c r="L269" s="72"/>
      <c r="M269" s="72"/>
      <c r="N269" s="72"/>
      <c r="O269" s="72"/>
      <c r="P269" s="72"/>
      <c r="Q269" s="72"/>
    </row>
    <row r="270" spans="3:17">
      <c r="C270" s="108" t="s">
        <v>229</v>
      </c>
      <c r="D270" s="108" t="s">
        <v>230</v>
      </c>
      <c r="E270" s="258">
        <f>E268</f>
        <v>1.8964686445928271E-2</v>
      </c>
      <c r="F270" s="108"/>
      <c r="H270" s="380"/>
      <c r="I270" s="380"/>
      <c r="J270" s="381"/>
      <c r="K270" s="382"/>
      <c r="L270" s="72"/>
      <c r="M270" s="72"/>
      <c r="N270" s="72"/>
      <c r="O270" s="72"/>
      <c r="P270" s="72"/>
      <c r="Q270" s="72"/>
    </row>
    <row r="271" spans="3:17">
      <c r="C271" s="108"/>
      <c r="D271" s="108" t="s">
        <v>231</v>
      </c>
      <c r="E271" s="258">
        <f>E12</f>
        <v>4.5388610334903365E-2</v>
      </c>
      <c r="F271" s="108"/>
      <c r="H271" s="380"/>
      <c r="I271" s="380"/>
      <c r="J271" s="381"/>
      <c r="K271" s="382"/>
      <c r="L271" s="72"/>
      <c r="M271" s="72"/>
      <c r="N271" s="72"/>
      <c r="O271" s="72"/>
      <c r="P271" s="72"/>
      <c r="Q271" s="72"/>
    </row>
    <row r="272" spans="3:17">
      <c r="C272" s="108"/>
      <c r="D272" s="108" t="s">
        <v>232</v>
      </c>
      <c r="E272" s="258">
        <f>E264</f>
        <v>0.13426741617026036</v>
      </c>
      <c r="F272" s="108"/>
      <c r="H272" s="380"/>
      <c r="I272" s="380"/>
      <c r="J272" s="381"/>
      <c r="K272" s="382"/>
      <c r="L272" s="72"/>
      <c r="M272" s="72"/>
      <c r="N272" s="72"/>
      <c r="O272" s="72"/>
      <c r="P272" s="72"/>
      <c r="Q272" s="72"/>
    </row>
    <row r="273" spans="3:17">
      <c r="C273" s="108"/>
      <c r="D273" s="108" t="s">
        <v>233</v>
      </c>
      <c r="E273" s="258">
        <f>'(2)(i) OBD'!P26</f>
        <v>4.6254843198262105E-2</v>
      </c>
      <c r="F273" s="108"/>
      <c r="H273" s="383"/>
      <c r="I273" s="383"/>
      <c r="J273" s="383"/>
      <c r="K273" s="383"/>
      <c r="L273" s="72"/>
      <c r="M273" s="72"/>
      <c r="N273" s="72"/>
      <c r="O273" s="72"/>
      <c r="P273" s="72"/>
      <c r="Q273" s="72"/>
    </row>
    <row r="274" spans="3:17">
      <c r="C274" s="108"/>
      <c r="D274" s="108" t="s">
        <v>234</v>
      </c>
      <c r="E274" s="258">
        <f>('(2)(i) OBD'!N26+'(2)(i) Opacity'!H49)/('(2)(i) OBD'!O26+'(2)(i) Opacity'!I49)</f>
        <v>4.5621540338346957E-2</v>
      </c>
      <c r="F274" s="108"/>
      <c r="H274" s="380"/>
      <c r="I274" s="380"/>
      <c r="J274" s="381"/>
      <c r="K274" s="382"/>
      <c r="L274" s="72"/>
      <c r="M274" s="72"/>
      <c r="N274" s="72"/>
      <c r="O274" s="72"/>
      <c r="P274" s="72"/>
      <c r="Q274" s="72"/>
    </row>
    <row r="275" spans="3:17">
      <c r="C275" s="108"/>
      <c r="E275" s="171"/>
      <c r="F275" s="108"/>
      <c r="H275" s="380"/>
      <c r="I275" s="380"/>
      <c r="J275" s="381"/>
      <c r="K275" s="382"/>
      <c r="L275" s="72"/>
      <c r="M275" s="72"/>
      <c r="N275" s="72"/>
      <c r="O275" s="72"/>
      <c r="P275" s="72"/>
      <c r="Q275" s="72"/>
    </row>
    <row r="276" spans="3:17">
      <c r="C276" s="108" t="s">
        <v>235</v>
      </c>
      <c r="D276" s="108" t="s">
        <v>236</v>
      </c>
      <c r="E276" s="171">
        <f>'(2)(iii) OBD'!N25</f>
        <v>127028</v>
      </c>
      <c r="F276" s="108"/>
      <c r="H276" s="72"/>
      <c r="I276" s="72"/>
      <c r="J276" s="72"/>
      <c r="K276" s="72"/>
      <c r="L276" s="72"/>
      <c r="M276" s="72"/>
      <c r="N276" s="72"/>
      <c r="O276" s="72"/>
      <c r="P276" s="72"/>
      <c r="Q276" s="72"/>
    </row>
    <row r="277" spans="3:17">
      <c r="C277" s="108"/>
      <c r="D277" s="108" t="s">
        <v>237</v>
      </c>
      <c r="E277" s="171">
        <f>'(2)(ii) OBD'!O25</f>
        <v>130112</v>
      </c>
      <c r="F277" s="108"/>
      <c r="H277" s="72"/>
      <c r="I277" s="72"/>
      <c r="J277" s="72"/>
      <c r="K277" s="72"/>
      <c r="L277" s="72"/>
      <c r="M277" s="72"/>
      <c r="N277" s="72"/>
      <c r="O277" s="72"/>
      <c r="P277" s="72"/>
      <c r="Q277" s="72"/>
    </row>
    <row r="278" spans="3:17">
      <c r="C278" s="108"/>
      <c r="D278" s="108" t="s">
        <v>238</v>
      </c>
      <c r="E278" s="171">
        <f>'(2)(iv) OBD'!N25</f>
        <v>1401</v>
      </c>
      <c r="F278" s="108"/>
      <c r="H278" s="72"/>
      <c r="I278" s="72"/>
      <c r="J278" s="72"/>
      <c r="K278" s="72"/>
      <c r="L278" s="72"/>
      <c r="M278" s="72"/>
      <c r="N278" s="72"/>
      <c r="O278" s="72"/>
      <c r="P278" s="72"/>
      <c r="Q278" s="72"/>
    </row>
    <row r="279" spans="3:17">
      <c r="C279" s="108"/>
      <c r="D279" s="108" t="s">
        <v>239</v>
      </c>
      <c r="E279" s="171">
        <f>'(2)(iv) OBD'!O25</f>
        <v>1734</v>
      </c>
      <c r="F279" s="108"/>
      <c r="H279" s="72"/>
      <c r="I279" s="72"/>
      <c r="J279" s="72"/>
      <c r="K279" s="72"/>
      <c r="L279" s="72"/>
      <c r="M279" s="72"/>
      <c r="N279" s="72"/>
      <c r="O279" s="72"/>
      <c r="P279" s="72"/>
      <c r="Q279" s="72"/>
    </row>
    <row r="280" spans="3:17">
      <c r="C280" s="108"/>
      <c r="E280" s="258">
        <f>(E276+E278)/(E277+E279)</f>
        <v>0.97408340033068885</v>
      </c>
      <c r="F280" s="108"/>
      <c r="H280" s="72"/>
      <c r="I280" s="72"/>
      <c r="J280" s="72"/>
      <c r="K280" s="72"/>
      <c r="L280" s="72"/>
      <c r="M280" s="72"/>
      <c r="N280" s="72"/>
      <c r="O280" s="72"/>
      <c r="P280" s="72"/>
      <c r="Q280" s="72"/>
    </row>
    <row r="281" spans="3:17">
      <c r="E281" s="171"/>
      <c r="F281" s="108"/>
      <c r="H281" s="72"/>
      <c r="I281" s="72"/>
      <c r="J281" s="72"/>
      <c r="K281" s="72"/>
      <c r="L281" s="72"/>
      <c r="M281" s="72"/>
      <c r="N281" s="72"/>
      <c r="O281" s="72"/>
      <c r="P281" s="72"/>
      <c r="Q281" s="72"/>
    </row>
    <row r="282" spans="3:17">
      <c r="C282" s="108" t="s">
        <v>240</v>
      </c>
      <c r="E282" s="171">
        <f>E107</f>
        <v>22813</v>
      </c>
      <c r="F282" s="108"/>
      <c r="H282" s="72"/>
      <c r="I282" s="72"/>
      <c r="J282" s="72"/>
      <c r="K282" s="72"/>
      <c r="L282" s="72"/>
      <c r="M282" s="72"/>
      <c r="N282" s="72"/>
      <c r="O282" s="72"/>
      <c r="P282" s="72"/>
      <c r="Q282" s="72"/>
    </row>
    <row r="283" spans="3:17">
      <c r="C283" s="108" t="s">
        <v>241</v>
      </c>
      <c r="E283" s="171">
        <f>'(2)(i) OBD'!N26</f>
        <v>169700</v>
      </c>
      <c r="F283" s="108"/>
      <c r="H283" s="72"/>
      <c r="I283" s="72"/>
      <c r="J283" s="72"/>
      <c r="K283" s="72"/>
      <c r="L283" s="72"/>
      <c r="M283" s="72"/>
      <c r="N283" s="72"/>
      <c r="O283" s="72"/>
      <c r="P283" s="72"/>
      <c r="Q283" s="72"/>
    </row>
    <row r="284" spans="3:17">
      <c r="C284" s="108" t="s">
        <v>242</v>
      </c>
      <c r="E284" s="258">
        <f>E282/E283</f>
        <v>0.13443134944018856</v>
      </c>
      <c r="F284" s="108"/>
      <c r="H284" s="72"/>
      <c r="I284" s="72"/>
      <c r="J284" s="72"/>
      <c r="K284" s="72"/>
      <c r="L284" s="72"/>
      <c r="M284" s="72"/>
      <c r="N284" s="72"/>
      <c r="O284" s="72"/>
      <c r="P284" s="72"/>
      <c r="Q284" s="72"/>
    </row>
    <row r="285" spans="3:17">
      <c r="C285" s="108"/>
      <c r="E285" s="171"/>
      <c r="F285" s="108"/>
      <c r="H285" s="72"/>
      <c r="I285" s="72"/>
      <c r="J285" s="72"/>
      <c r="K285" s="72"/>
      <c r="L285" s="72"/>
      <c r="M285" s="72"/>
      <c r="N285" s="72"/>
      <c r="O285" s="72"/>
      <c r="P285" s="72"/>
      <c r="Q285" s="72"/>
    </row>
    <row r="286" spans="3:17">
      <c r="C286" s="108" t="s">
        <v>183</v>
      </c>
      <c r="D286" s="108"/>
      <c r="E286" s="106">
        <f>E151</f>
        <v>2</v>
      </c>
      <c r="F286" s="108"/>
      <c r="H286" s="72"/>
      <c r="I286" s="72"/>
      <c r="J286" s="72"/>
      <c r="K286" s="72"/>
      <c r="L286" s="72"/>
      <c r="M286" s="72"/>
      <c r="N286" s="72"/>
      <c r="O286" s="72"/>
      <c r="P286" s="72"/>
      <c r="Q286" s="72"/>
    </row>
    <row r="287" spans="3:17">
      <c r="C287" s="108" t="s">
        <v>181</v>
      </c>
      <c r="D287" s="108"/>
      <c r="E287" s="106">
        <f>E143</f>
        <v>42</v>
      </c>
      <c r="F287" s="108"/>
      <c r="H287" s="72"/>
      <c r="I287" s="72"/>
      <c r="J287" s="72"/>
      <c r="K287" s="72"/>
      <c r="L287" s="72"/>
      <c r="M287" s="72"/>
      <c r="N287" s="72"/>
      <c r="O287" s="72"/>
      <c r="P287" s="72"/>
      <c r="Q287" s="72"/>
    </row>
    <row r="288" spans="3:17">
      <c r="C288" s="108"/>
      <c r="E288" s="171"/>
      <c r="F288" s="108"/>
      <c r="H288" s="72"/>
      <c r="I288" s="72"/>
      <c r="J288" s="72"/>
      <c r="K288" s="72"/>
      <c r="L288" s="72"/>
      <c r="M288" s="72"/>
      <c r="N288" s="72"/>
      <c r="O288" s="72"/>
      <c r="P288" s="72"/>
      <c r="Q288" s="72"/>
    </row>
    <row r="289" spans="3:17">
      <c r="C289" s="311" t="s">
        <v>243</v>
      </c>
      <c r="D289" s="312"/>
      <c r="E289" s="313">
        <v>0</v>
      </c>
      <c r="F289" s="108"/>
      <c r="H289" s="72"/>
      <c r="I289" s="72"/>
      <c r="J289" s="72"/>
      <c r="K289" s="72"/>
      <c r="L289" s="72"/>
      <c r="M289" s="72"/>
      <c r="N289" s="72"/>
      <c r="O289" s="72"/>
      <c r="P289" s="72"/>
      <c r="Q289" s="72"/>
    </row>
    <row r="290" spans="3:17">
      <c r="C290" s="108" t="s">
        <v>244</v>
      </c>
      <c r="E290" s="171">
        <f>'(2)(xi) Pass OBD'!O24</f>
        <v>3800651</v>
      </c>
      <c r="F290" s="108"/>
      <c r="H290" s="72"/>
      <c r="I290" s="72"/>
      <c r="J290" s="72"/>
      <c r="K290" s="72"/>
      <c r="L290" s="72"/>
      <c r="M290" s="72"/>
      <c r="N290" s="72"/>
      <c r="O290" s="72"/>
      <c r="P290" s="72"/>
      <c r="Q290" s="72"/>
    </row>
    <row r="291" spans="3:17">
      <c r="C291" s="108"/>
      <c r="E291" s="171"/>
      <c r="F291" s="108"/>
      <c r="H291" s="72"/>
      <c r="I291" s="72"/>
      <c r="J291" s="72"/>
      <c r="K291" s="72"/>
      <c r="L291" s="72"/>
      <c r="M291" s="72"/>
      <c r="N291" s="72"/>
      <c r="O291" s="72"/>
      <c r="P291" s="72"/>
      <c r="Q291" s="72"/>
    </row>
    <row r="292" spans="3:17">
      <c r="C292" s="108" t="s">
        <v>288</v>
      </c>
      <c r="E292" s="171">
        <f>'(2)(i) OBD'!O25</f>
        <v>437</v>
      </c>
      <c r="F292" s="108"/>
      <c r="H292" s="72"/>
      <c r="I292" s="72"/>
      <c r="J292" s="72"/>
      <c r="K292" s="72"/>
      <c r="L292" s="72"/>
      <c r="M292" s="72"/>
      <c r="N292" s="72"/>
      <c r="O292" s="72"/>
      <c r="P292" s="72"/>
      <c r="Q292" s="72"/>
    </row>
    <row r="293" spans="3:17">
      <c r="C293" s="108"/>
      <c r="E293" s="171"/>
      <c r="F293" s="108"/>
      <c r="H293" s="72"/>
      <c r="I293" s="72"/>
      <c r="J293" s="72"/>
      <c r="K293" s="72"/>
      <c r="L293" s="72"/>
      <c r="M293" s="72"/>
      <c r="N293" s="72"/>
      <c r="O293" s="72"/>
      <c r="P293" s="72"/>
      <c r="Q293" s="72"/>
    </row>
    <row r="294" spans="3:17">
      <c r="C294" s="108" t="s">
        <v>245</v>
      </c>
      <c r="E294" s="171"/>
      <c r="F294" s="108"/>
      <c r="H294" s="72"/>
      <c r="I294" s="72"/>
      <c r="J294" s="72"/>
      <c r="K294" s="72"/>
      <c r="L294" s="72"/>
      <c r="M294" s="72"/>
      <c r="N294" s="72"/>
      <c r="O294" s="72"/>
      <c r="P294" s="72"/>
      <c r="Q294" s="72"/>
    </row>
    <row r="295" spans="3:17">
      <c r="C295" s="108"/>
      <c r="E295" s="171"/>
      <c r="F295" s="108"/>
      <c r="H295" s="72"/>
      <c r="I295" s="72"/>
      <c r="J295" s="72"/>
      <c r="K295" s="72"/>
      <c r="L295" s="72"/>
      <c r="M295" s="72"/>
      <c r="N295" s="72"/>
      <c r="O295" s="72"/>
      <c r="P295" s="72"/>
      <c r="Q295" s="72"/>
    </row>
    <row r="296" spans="3:17">
      <c r="C296" s="108"/>
      <c r="E296" s="171"/>
      <c r="F296" s="108"/>
      <c r="H296" s="72"/>
      <c r="I296" s="72"/>
      <c r="J296" s="72"/>
      <c r="K296" s="72"/>
      <c r="L296" s="72"/>
      <c r="M296" s="72"/>
      <c r="N296" s="72"/>
      <c r="O296" s="72"/>
      <c r="P296" s="72"/>
      <c r="Q296" s="72"/>
    </row>
    <row r="297" spans="3:17">
      <c r="C297" s="108"/>
      <c r="E297" s="171"/>
      <c r="F297" s="108"/>
      <c r="H297" s="72"/>
      <c r="I297" s="72"/>
      <c r="J297" s="72"/>
      <c r="K297" s="72"/>
      <c r="L297" s="72"/>
      <c r="M297" s="72"/>
      <c r="N297" s="72"/>
      <c r="O297" s="72"/>
      <c r="P297" s="72"/>
      <c r="Q297" s="72"/>
    </row>
    <row r="298" spans="3:17">
      <c r="C298" s="108"/>
      <c r="E298" s="171"/>
      <c r="F298" s="108"/>
      <c r="H298" s="72"/>
      <c r="I298" s="72"/>
      <c r="J298" s="72"/>
      <c r="K298" s="72"/>
      <c r="L298" s="72"/>
      <c r="M298" s="72"/>
      <c r="N298" s="72"/>
      <c r="O298" s="72"/>
      <c r="P298" s="72"/>
      <c r="Q298" s="72"/>
    </row>
    <row r="299" spans="3:17">
      <c r="C299" s="108"/>
      <c r="E299" s="171"/>
      <c r="F299" s="108"/>
    </row>
    <row r="300" spans="3:17">
      <c r="C300" s="108"/>
      <c r="E300" s="171"/>
      <c r="F300" s="108"/>
    </row>
    <row r="301" spans="3:17">
      <c r="C301" s="108"/>
      <c r="E301" s="171"/>
      <c r="F301" s="108"/>
    </row>
    <row r="302" spans="3:17">
      <c r="C302" s="108"/>
      <c r="E302" s="171"/>
      <c r="F302" s="108"/>
    </row>
    <row r="303" spans="3:17">
      <c r="C303" s="108"/>
      <c r="E303" s="171"/>
      <c r="F303" s="108"/>
    </row>
    <row r="304" spans="3:17">
      <c r="C304" s="108"/>
      <c r="E304" s="171"/>
      <c r="F304" s="108"/>
    </row>
    <row r="305" spans="3:6">
      <c r="C305" s="108"/>
      <c r="E305" s="171"/>
      <c r="F305" s="108"/>
    </row>
    <row r="306" spans="3:6">
      <c r="C306" s="108"/>
      <c r="E306" s="171"/>
      <c r="F306" s="108"/>
    </row>
    <row r="307" spans="3:6">
      <c r="C307" s="108"/>
      <c r="E307" s="171"/>
      <c r="F307" s="108"/>
    </row>
    <row r="308" spans="3:6">
      <c r="C308" s="108"/>
      <c r="E308" s="171"/>
      <c r="F308" s="108"/>
    </row>
    <row r="309" spans="3:6">
      <c r="C309" s="108"/>
      <c r="E309" s="171"/>
      <c r="F309" s="108"/>
    </row>
    <row r="310" spans="3:6">
      <c r="C310" s="108"/>
      <c r="E310" s="171"/>
      <c r="F310" s="108"/>
    </row>
    <row r="311" spans="3:6">
      <c r="C311" s="108"/>
      <c r="E311" s="171"/>
      <c r="F311" s="108"/>
    </row>
    <row r="312" spans="3:6">
      <c r="C312" s="108"/>
      <c r="E312" s="171"/>
      <c r="F312" s="108"/>
    </row>
    <row r="313" spans="3:6">
      <c r="C313" s="108"/>
      <c r="E313" s="171"/>
      <c r="F313" s="108"/>
    </row>
    <row r="314" spans="3:6">
      <c r="C314" s="108"/>
      <c r="E314" s="171"/>
      <c r="F314" s="108"/>
    </row>
    <row r="315" spans="3:6">
      <c r="C315" s="108"/>
      <c r="E315" s="171"/>
      <c r="F315" s="108"/>
    </row>
    <row r="316" spans="3:6">
      <c r="C316" s="108"/>
      <c r="E316" s="171"/>
      <c r="F316" s="108"/>
    </row>
    <row r="317" spans="3:6">
      <c r="C317" s="108"/>
      <c r="E317" s="171"/>
      <c r="F317" s="108"/>
    </row>
    <row r="318" spans="3:6">
      <c r="C318" s="108"/>
      <c r="E318" s="171"/>
      <c r="F318" s="108"/>
    </row>
    <row r="319" spans="3:6">
      <c r="C319" s="108"/>
      <c r="E319" s="171"/>
      <c r="F319" s="108"/>
    </row>
    <row r="320" spans="3:6">
      <c r="C320" s="108"/>
      <c r="E320" s="171"/>
      <c r="F320" s="108"/>
    </row>
    <row r="321" spans="1:6">
      <c r="C321" s="108"/>
      <c r="E321" s="171"/>
      <c r="F321" s="108"/>
    </row>
    <row r="322" spans="1:6">
      <c r="C322" s="108"/>
      <c r="E322" s="171"/>
      <c r="F322" s="108"/>
    </row>
    <row r="323" spans="1:6">
      <c r="C323" s="108"/>
      <c r="E323" s="171"/>
      <c r="F323" s="108"/>
    </row>
    <row r="324" spans="1:6">
      <c r="C324" s="108"/>
      <c r="E324" s="171"/>
      <c r="F324" s="108"/>
    </row>
    <row r="325" spans="1:6">
      <c r="C325" s="108"/>
      <c r="E325" s="171"/>
      <c r="F325" s="108"/>
    </row>
    <row r="326" spans="1:6">
      <c r="C326" s="108"/>
      <c r="E326" s="171"/>
      <c r="F326" s="108"/>
    </row>
    <row r="327" spans="1:6">
      <c r="C327" s="108"/>
      <c r="E327" s="171"/>
      <c r="F327" s="108"/>
    </row>
    <row r="328" spans="1:6" s="314" customFormat="1">
      <c r="C328" s="315"/>
      <c r="E328" s="316"/>
      <c r="F328" s="315"/>
    </row>
    <row r="329" spans="1:6">
      <c r="A329" s="163" t="s">
        <v>246</v>
      </c>
      <c r="C329" s="108" t="s">
        <v>247</v>
      </c>
      <c r="D329" s="163" t="s">
        <v>248</v>
      </c>
      <c r="E329" s="171">
        <f>E10+E14</f>
        <v>3668805</v>
      </c>
      <c r="F329" s="317">
        <f>E329/E331</f>
        <v>0.97679372582346968</v>
      </c>
    </row>
    <row r="330" spans="1:6">
      <c r="C330" s="108"/>
      <c r="D330" s="163" t="s">
        <v>249</v>
      </c>
      <c r="E330" s="171">
        <f>E18</f>
        <v>87162</v>
      </c>
      <c r="F330" s="317">
        <f>E330/E331</f>
        <v>2.3206274176530307E-2</v>
      </c>
    </row>
    <row r="331" spans="1:6">
      <c r="C331" s="108"/>
      <c r="E331" s="171">
        <f>SUM(E329:E330)</f>
        <v>3755967</v>
      </c>
      <c r="F331" s="108"/>
    </row>
    <row r="332" spans="1:6">
      <c r="C332" s="108"/>
      <c r="E332" s="171"/>
      <c r="F332" s="108"/>
    </row>
    <row r="333" spans="1:6">
      <c r="C333" s="108"/>
      <c r="E333" s="171"/>
      <c r="F333" s="108"/>
    </row>
    <row r="334" spans="1:6">
      <c r="C334" s="108"/>
      <c r="E334" s="171"/>
      <c r="F334" s="108"/>
    </row>
    <row r="335" spans="1:6">
      <c r="C335" s="108"/>
      <c r="E335" s="171"/>
      <c r="F335" s="108"/>
    </row>
    <row r="336" spans="1:6">
      <c r="C336" s="108"/>
      <c r="E336" s="171"/>
      <c r="F336" s="108"/>
    </row>
    <row r="337" spans="3:8">
      <c r="C337" s="108"/>
      <c r="E337" s="171"/>
      <c r="F337" s="108"/>
    </row>
    <row r="338" spans="3:8">
      <c r="C338" s="108"/>
      <c r="E338" s="171"/>
      <c r="F338" s="108"/>
    </row>
    <row r="339" spans="3:8">
      <c r="C339" s="108"/>
      <c r="E339" s="171"/>
      <c r="F339" s="108"/>
    </row>
    <row r="340" spans="3:8">
      <c r="C340" s="108"/>
      <c r="E340" s="171"/>
      <c r="F340" s="108"/>
    </row>
    <row r="341" spans="3:8">
      <c r="C341" s="108"/>
      <c r="D341" s="108"/>
      <c r="E341" s="171"/>
      <c r="F341" s="108"/>
      <c r="G341" s="108"/>
    </row>
    <row r="342" spans="3:8">
      <c r="C342" s="108"/>
      <c r="D342" s="108"/>
      <c r="E342" s="258"/>
      <c r="F342" s="108"/>
      <c r="G342" s="108"/>
    </row>
    <row r="343" spans="3:8">
      <c r="C343" s="108"/>
      <c r="D343" s="108"/>
      <c r="E343" s="258"/>
      <c r="F343" s="108"/>
      <c r="G343" s="108"/>
    </row>
    <row r="344" spans="3:8">
      <c r="C344" s="108"/>
      <c r="D344" s="108"/>
      <c r="E344" s="171"/>
      <c r="F344" s="108"/>
      <c r="G344" s="108"/>
    </row>
    <row r="345" spans="3:8">
      <c r="C345" s="108"/>
      <c r="D345" s="108"/>
      <c r="E345" s="258"/>
      <c r="F345" s="108"/>
      <c r="G345" s="108"/>
    </row>
    <row r="346" spans="3:8">
      <c r="C346" s="108"/>
      <c r="D346" s="108"/>
      <c r="E346" s="106"/>
      <c r="F346" s="108"/>
      <c r="G346" s="108"/>
    </row>
    <row r="347" spans="3:8">
      <c r="C347" s="108"/>
      <c r="D347" s="108"/>
      <c r="E347" s="171"/>
      <c r="F347" s="108"/>
      <c r="G347" s="108"/>
    </row>
    <row r="348" spans="3:8">
      <c r="C348" s="108"/>
      <c r="D348" s="108"/>
      <c r="E348" s="171"/>
      <c r="F348" s="108"/>
      <c r="G348" s="108"/>
    </row>
    <row r="349" spans="3:8">
      <c r="C349" s="108"/>
      <c r="D349" s="108"/>
      <c r="E349" s="258"/>
      <c r="F349" s="108"/>
      <c r="G349" s="108"/>
    </row>
    <row r="350" spans="3:8">
      <c r="C350" s="108"/>
      <c r="D350" s="108"/>
      <c r="E350" s="106"/>
      <c r="F350" s="108"/>
      <c r="G350" s="108"/>
      <c r="H350" s="310"/>
    </row>
    <row r="351" spans="3:8">
      <c r="C351" s="108"/>
      <c r="D351" s="108"/>
      <c r="E351" s="171"/>
      <c r="F351" s="108"/>
      <c r="G351" s="108"/>
    </row>
    <row r="352" spans="3:8">
      <c r="C352" s="108"/>
      <c r="D352" s="108"/>
      <c r="E352" s="171"/>
      <c r="F352" s="108"/>
      <c r="G352" s="108"/>
    </row>
    <row r="353" spans="3:7">
      <c r="C353" s="108"/>
      <c r="D353" s="108"/>
      <c r="E353" s="258"/>
      <c r="F353" s="108"/>
      <c r="G353" s="108"/>
    </row>
    <row r="354" spans="3:7">
      <c r="C354" s="108"/>
      <c r="D354" s="108"/>
      <c r="E354" s="106"/>
      <c r="F354" s="108"/>
      <c r="G354" s="108"/>
    </row>
    <row r="355" spans="3:7">
      <c r="C355" s="108"/>
      <c r="D355" s="108"/>
      <c r="E355" s="171"/>
      <c r="F355" s="108"/>
      <c r="G355" s="108"/>
    </row>
    <row r="356" spans="3:7">
      <c r="C356" s="108"/>
      <c r="D356" s="108"/>
      <c r="E356" s="171"/>
      <c r="F356" s="108"/>
      <c r="G356" s="108"/>
    </row>
    <row r="357" spans="3:7">
      <c r="C357" s="108"/>
      <c r="D357" s="108"/>
      <c r="E357" s="258"/>
      <c r="F357" s="108"/>
      <c r="G357" s="108"/>
    </row>
    <row r="358" spans="3:7">
      <c r="C358" s="108"/>
      <c r="D358" s="108"/>
      <c r="E358" s="171"/>
      <c r="F358" s="108"/>
      <c r="G358" s="108"/>
    </row>
    <row r="359" spans="3:7">
      <c r="C359" s="108"/>
      <c r="D359" s="108"/>
      <c r="E359" s="171"/>
      <c r="F359" s="108"/>
      <c r="G359" s="108"/>
    </row>
    <row r="360" spans="3:7">
      <c r="C360" s="108"/>
      <c r="D360" s="108"/>
      <c r="E360" s="171"/>
      <c r="F360" s="108"/>
      <c r="G360" s="108"/>
    </row>
    <row r="361" spans="3:7">
      <c r="C361" s="108"/>
      <c r="D361" s="108"/>
      <c r="E361" s="258"/>
      <c r="F361" s="108"/>
      <c r="G361" s="108"/>
    </row>
    <row r="362" spans="3:7">
      <c r="C362" s="108"/>
      <c r="D362" s="108"/>
      <c r="E362" s="106"/>
      <c r="F362" s="108"/>
      <c r="G362" s="108"/>
    </row>
    <row r="363" spans="3:7">
      <c r="C363" s="108"/>
      <c r="D363" s="108"/>
      <c r="E363" s="106"/>
      <c r="F363" s="108"/>
      <c r="G363" s="108"/>
    </row>
    <row r="364" spans="3:7">
      <c r="C364" s="108"/>
      <c r="D364" s="108"/>
      <c r="E364" s="106"/>
      <c r="F364" s="108"/>
      <c r="G364" s="108"/>
    </row>
    <row r="365" spans="3:7">
      <c r="C365" s="108"/>
      <c r="D365" s="108"/>
      <c r="E365" s="106"/>
      <c r="F365" s="108"/>
      <c r="G365" s="108"/>
    </row>
    <row r="366" spans="3:7">
      <c r="C366" s="108"/>
      <c r="D366" s="108"/>
      <c r="E366" s="106"/>
      <c r="F366" s="108"/>
      <c r="G366" s="108"/>
    </row>
    <row r="367" spans="3:7">
      <c r="C367" s="108"/>
      <c r="D367" s="108"/>
      <c r="E367" s="106"/>
      <c r="F367" s="108"/>
      <c r="G367" s="108"/>
    </row>
    <row r="368" spans="3:7">
      <c r="C368" s="108"/>
      <c r="D368" s="108"/>
      <c r="E368" s="106"/>
      <c r="F368" s="108"/>
      <c r="G368" s="108"/>
    </row>
    <row r="369" spans="3:7">
      <c r="C369" s="108"/>
      <c r="D369" s="108"/>
      <c r="E369" s="106"/>
      <c r="F369" s="108"/>
      <c r="G369" s="108"/>
    </row>
    <row r="370" spans="3:7">
      <c r="C370" s="108"/>
      <c r="D370" s="108"/>
      <c r="E370" s="106"/>
      <c r="F370" s="108"/>
      <c r="G370" s="108"/>
    </row>
    <row r="371" spans="3:7">
      <c r="C371" s="108"/>
      <c r="D371" s="108"/>
      <c r="E371" s="106"/>
      <c r="F371" s="108"/>
      <c r="G371" s="108"/>
    </row>
    <row r="372" spans="3:7">
      <c r="C372" s="108"/>
      <c r="D372" s="108"/>
      <c r="E372" s="106"/>
      <c r="F372" s="108"/>
      <c r="G372" s="108"/>
    </row>
    <row r="373" spans="3:7">
      <c r="C373" s="108"/>
      <c r="D373" s="108"/>
      <c r="E373" s="106"/>
      <c r="F373" s="108"/>
      <c r="G373" s="108"/>
    </row>
    <row r="374" spans="3:7">
      <c r="C374" s="108"/>
      <c r="D374" s="108"/>
      <c r="E374" s="106"/>
      <c r="F374" s="108"/>
      <c r="G374" s="108"/>
    </row>
    <row r="375" spans="3:7">
      <c r="C375" s="108"/>
      <c r="D375" s="108"/>
      <c r="E375" s="106"/>
      <c r="F375" s="108"/>
      <c r="G375" s="108"/>
    </row>
    <row r="376" spans="3:7">
      <c r="C376" s="108"/>
      <c r="D376" s="108"/>
      <c r="E376" s="106"/>
      <c r="F376" s="108"/>
      <c r="G376" s="108"/>
    </row>
    <row r="377" spans="3:7">
      <c r="C377" s="108"/>
      <c r="D377" s="108"/>
      <c r="E377" s="106"/>
      <c r="F377" s="108"/>
      <c r="G377" s="108"/>
    </row>
    <row r="378" spans="3:7">
      <c r="C378" s="108"/>
      <c r="D378" s="108"/>
      <c r="E378" s="106"/>
      <c r="F378" s="108"/>
      <c r="G378" s="108"/>
    </row>
    <row r="379" spans="3:7">
      <c r="C379" s="108"/>
      <c r="D379" s="108"/>
      <c r="E379" s="106"/>
      <c r="F379" s="108"/>
      <c r="G379" s="108"/>
    </row>
    <row r="380" spans="3:7">
      <c r="C380" s="108"/>
      <c r="D380" s="108"/>
      <c r="E380" s="106"/>
      <c r="F380" s="108"/>
      <c r="G380" s="108"/>
    </row>
    <row r="381" spans="3:7">
      <c r="C381" s="108"/>
      <c r="D381" s="108"/>
      <c r="E381" s="106"/>
      <c r="F381" s="108"/>
      <c r="G381" s="108"/>
    </row>
    <row r="382" spans="3:7">
      <c r="C382" s="108"/>
      <c r="D382" s="108"/>
      <c r="E382" s="106"/>
      <c r="F382" s="108"/>
      <c r="G382" s="108"/>
    </row>
    <row r="383" spans="3:7">
      <c r="C383" s="108"/>
      <c r="D383" s="108"/>
      <c r="E383" s="106"/>
      <c r="F383" s="108"/>
      <c r="G383" s="108"/>
    </row>
    <row r="384" spans="3:7">
      <c r="C384" s="108"/>
      <c r="D384" s="108"/>
      <c r="E384" s="106"/>
      <c r="F384" s="108"/>
      <c r="G384" s="108"/>
    </row>
    <row r="385" spans="3:7">
      <c r="C385" s="108"/>
      <c r="D385" s="108"/>
      <c r="E385" s="106"/>
      <c r="F385" s="108"/>
      <c r="G385" s="108"/>
    </row>
    <row r="386" spans="3:7">
      <c r="C386" s="108"/>
      <c r="D386" s="108"/>
      <c r="E386" s="106"/>
      <c r="F386" s="108"/>
      <c r="G386" s="108"/>
    </row>
    <row r="387" spans="3:7">
      <c r="C387" s="108"/>
      <c r="D387" s="108"/>
      <c r="E387" s="106"/>
      <c r="F387" s="108"/>
      <c r="G387" s="108"/>
    </row>
    <row r="388" spans="3:7">
      <c r="C388" s="108"/>
      <c r="D388" s="108"/>
      <c r="E388" s="106"/>
      <c r="F388" s="108"/>
      <c r="G388" s="108"/>
    </row>
    <row r="389" spans="3:7">
      <c r="C389" s="108"/>
      <c r="D389" s="108"/>
      <c r="E389" s="106"/>
      <c r="F389" s="108"/>
      <c r="G389" s="108"/>
    </row>
    <row r="390" spans="3:7">
      <c r="C390" s="108"/>
      <c r="D390" s="108"/>
      <c r="E390" s="106"/>
      <c r="F390" s="108"/>
      <c r="G390" s="108"/>
    </row>
    <row r="391" spans="3:7">
      <c r="C391" s="108"/>
      <c r="D391" s="108"/>
      <c r="E391" s="106"/>
      <c r="F391" s="108"/>
      <c r="G391" s="108"/>
    </row>
    <row r="392" spans="3:7">
      <c r="C392" s="108"/>
      <c r="D392" s="108"/>
      <c r="E392" s="106"/>
      <c r="F392" s="108"/>
      <c r="G392" s="108"/>
    </row>
    <row r="393" spans="3:7">
      <c r="C393" s="108"/>
      <c r="D393" s="108"/>
      <c r="E393" s="106"/>
      <c r="F393" s="108"/>
      <c r="G393" s="108"/>
    </row>
    <row r="394" spans="3:7">
      <c r="C394" s="108"/>
      <c r="D394" s="108"/>
      <c r="E394" s="106"/>
      <c r="F394" s="108"/>
      <c r="G394" s="108"/>
    </row>
    <row r="395" spans="3:7">
      <c r="C395" s="108"/>
      <c r="D395" s="108"/>
      <c r="E395" s="106"/>
      <c r="F395" s="108"/>
      <c r="G395" s="108"/>
    </row>
    <row r="396" spans="3:7">
      <c r="C396" s="108"/>
      <c r="D396" s="108"/>
      <c r="E396" s="106"/>
      <c r="F396" s="108"/>
      <c r="G396" s="108"/>
    </row>
    <row r="397" spans="3:7">
      <c r="C397" s="108"/>
      <c r="D397" s="108"/>
      <c r="E397" s="106"/>
      <c r="F397" s="108"/>
      <c r="G397" s="108"/>
    </row>
    <row r="398" spans="3:7">
      <c r="C398" s="108"/>
      <c r="D398" s="108"/>
      <c r="E398" s="106"/>
      <c r="F398" s="108"/>
      <c r="G398" s="108"/>
    </row>
    <row r="399" spans="3:7">
      <c r="C399" s="108"/>
      <c r="D399" s="108"/>
      <c r="E399" s="106"/>
      <c r="F399" s="108"/>
      <c r="G399" s="108"/>
    </row>
    <row r="400" spans="3:7">
      <c r="C400" s="108"/>
      <c r="D400" s="108"/>
      <c r="E400" s="106"/>
      <c r="F400" s="108"/>
      <c r="G400" s="108"/>
    </row>
    <row r="401" spans="3:7">
      <c r="C401" s="108"/>
      <c r="D401" s="108"/>
      <c r="E401" s="106"/>
      <c r="F401" s="108"/>
      <c r="G401" s="108"/>
    </row>
    <row r="402" spans="3:7">
      <c r="C402" s="108"/>
      <c r="D402" s="108"/>
      <c r="E402" s="106"/>
      <c r="F402" s="108"/>
      <c r="G402" s="108"/>
    </row>
    <row r="403" spans="3:7">
      <c r="C403" s="108"/>
      <c r="D403" s="108"/>
      <c r="E403" s="106"/>
      <c r="F403" s="108"/>
      <c r="G403" s="108"/>
    </row>
    <row r="404" spans="3:7">
      <c r="C404" s="108"/>
      <c r="D404" s="108"/>
      <c r="E404" s="106"/>
      <c r="F404" s="108"/>
      <c r="G404" s="108"/>
    </row>
    <row r="405" spans="3:7">
      <c r="C405" s="108"/>
      <c r="D405" s="108"/>
      <c r="E405" s="106"/>
      <c r="F405" s="108"/>
      <c r="G405" s="108"/>
    </row>
    <row r="406" spans="3:7">
      <c r="C406" s="108"/>
      <c r="D406" s="108"/>
      <c r="E406" s="106"/>
      <c r="F406" s="108"/>
      <c r="G406" s="108"/>
    </row>
    <row r="407" spans="3:7">
      <c r="C407" s="108"/>
      <c r="D407" s="108"/>
      <c r="E407" s="106"/>
      <c r="F407" s="108"/>
      <c r="G407" s="108"/>
    </row>
    <row r="408" spans="3:7">
      <c r="C408" s="108"/>
      <c r="D408" s="108"/>
      <c r="E408" s="106"/>
      <c r="F408" s="108"/>
      <c r="G408" s="108"/>
    </row>
    <row r="409" spans="3:7">
      <c r="C409" s="108"/>
      <c r="D409" s="108"/>
      <c r="E409" s="106"/>
      <c r="F409" s="108"/>
      <c r="G409" s="108"/>
    </row>
    <row r="410" spans="3:7">
      <c r="C410" s="108"/>
      <c r="D410" s="108"/>
      <c r="E410" s="106"/>
      <c r="F410" s="108"/>
      <c r="G410" s="108"/>
    </row>
    <row r="411" spans="3:7">
      <c r="C411" s="108"/>
      <c r="D411" s="108"/>
      <c r="E411" s="106"/>
      <c r="F411" s="108"/>
      <c r="G411" s="108"/>
    </row>
    <row r="412" spans="3:7">
      <c r="C412" s="108"/>
      <c r="D412" s="108"/>
      <c r="E412" s="106"/>
      <c r="F412" s="108"/>
      <c r="G412" s="108"/>
    </row>
    <row r="413" spans="3:7">
      <c r="C413" s="108"/>
      <c r="D413" s="108"/>
      <c r="E413" s="106"/>
      <c r="F413" s="108"/>
      <c r="G413" s="108"/>
    </row>
    <row r="414" spans="3:7">
      <c r="C414" s="108"/>
      <c r="D414" s="108"/>
      <c r="E414" s="106"/>
      <c r="F414" s="108"/>
      <c r="G414" s="108"/>
    </row>
    <row r="415" spans="3:7">
      <c r="C415" s="108"/>
      <c r="D415" s="108"/>
      <c r="E415" s="106"/>
      <c r="F415" s="108"/>
      <c r="G415" s="108"/>
    </row>
    <row r="416" spans="3:7">
      <c r="C416" s="108"/>
      <c r="D416" s="108"/>
      <c r="E416" s="106"/>
      <c r="F416" s="108"/>
      <c r="G416" s="108"/>
    </row>
    <row r="417" spans="3:7">
      <c r="C417" s="108"/>
      <c r="D417" s="108"/>
      <c r="E417" s="106"/>
      <c r="F417" s="108"/>
      <c r="G417" s="108"/>
    </row>
    <row r="418" spans="3:7">
      <c r="C418" s="108"/>
      <c r="D418" s="108"/>
      <c r="E418" s="106"/>
      <c r="F418" s="108"/>
      <c r="G418" s="108"/>
    </row>
    <row r="419" spans="3:7">
      <c r="C419" s="108"/>
      <c r="D419" s="108"/>
      <c r="E419" s="106"/>
      <c r="F419" s="108"/>
      <c r="G419" s="108"/>
    </row>
    <row r="420" spans="3:7">
      <c r="C420" s="108"/>
      <c r="D420" s="108"/>
      <c r="E420" s="106"/>
      <c r="F420" s="108"/>
      <c r="G420" s="108"/>
    </row>
    <row r="421" spans="3:7">
      <c r="C421" s="108"/>
      <c r="D421" s="108"/>
      <c r="E421" s="106"/>
      <c r="F421" s="108"/>
      <c r="G421" s="108"/>
    </row>
    <row r="422" spans="3:7">
      <c r="C422" s="108"/>
      <c r="D422" s="108"/>
      <c r="E422" s="106"/>
      <c r="F422" s="108"/>
      <c r="G422" s="108"/>
    </row>
    <row r="423" spans="3:7">
      <c r="C423" s="108"/>
      <c r="D423" s="108"/>
      <c r="E423" s="106"/>
      <c r="F423" s="108"/>
      <c r="G423" s="108"/>
    </row>
    <row r="424" spans="3:7">
      <c r="C424" s="108"/>
      <c r="D424" s="108"/>
      <c r="E424" s="106"/>
      <c r="F424" s="108"/>
      <c r="G424" s="108"/>
    </row>
    <row r="425" spans="3:7">
      <c r="C425" s="108"/>
      <c r="D425" s="108"/>
      <c r="E425" s="106"/>
      <c r="F425" s="108"/>
      <c r="G425" s="108"/>
    </row>
    <row r="426" spans="3:7">
      <c r="C426" s="108"/>
      <c r="D426" s="108"/>
      <c r="E426" s="106"/>
      <c r="F426" s="108"/>
      <c r="G426" s="108"/>
    </row>
    <row r="427" spans="3:7">
      <c r="C427" s="108"/>
      <c r="D427" s="108"/>
      <c r="E427" s="106"/>
      <c r="F427" s="108"/>
      <c r="G427" s="108"/>
    </row>
    <row r="428" spans="3:7">
      <c r="C428" s="108"/>
      <c r="D428" s="108"/>
      <c r="E428" s="106"/>
      <c r="F428" s="108"/>
      <c r="G428" s="108"/>
    </row>
  </sheetData>
  <mergeCells count="54">
    <mergeCell ref="D221:E221"/>
    <mergeCell ref="F221:G221"/>
    <mergeCell ref="C219:C220"/>
    <mergeCell ref="D219:E220"/>
    <mergeCell ref="F219:G220"/>
    <mergeCell ref="H219:H220"/>
    <mergeCell ref="I219:J220"/>
    <mergeCell ref="H215:H216"/>
    <mergeCell ref="I215:J216"/>
    <mergeCell ref="C217:C218"/>
    <mergeCell ref="D217:E218"/>
    <mergeCell ref="F217:G218"/>
    <mergeCell ref="H217:H218"/>
    <mergeCell ref="I217:J218"/>
    <mergeCell ref="C205:D205"/>
    <mergeCell ref="M4:M5"/>
    <mergeCell ref="C113:C114"/>
    <mergeCell ref="F113:F114"/>
    <mergeCell ref="C186:C187"/>
    <mergeCell ref="D186:D187"/>
    <mergeCell ref="G188:G189"/>
    <mergeCell ref="H188:H189"/>
    <mergeCell ref="C195:C196"/>
    <mergeCell ref="D195:D196"/>
    <mergeCell ref="G204:H204"/>
    <mergeCell ref="E205:F205"/>
    <mergeCell ref="G205:I205"/>
    <mergeCell ref="C206:C207"/>
    <mergeCell ref="F206:G207"/>
    <mergeCell ref="I206:J207"/>
    <mergeCell ref="F208:G209"/>
    <mergeCell ref="I208:J209"/>
    <mergeCell ref="C208:C209"/>
    <mergeCell ref="D208:E209"/>
    <mergeCell ref="H208:H209"/>
    <mergeCell ref="D206:E206"/>
    <mergeCell ref="H206:H207"/>
    <mergeCell ref="D207:E207"/>
    <mergeCell ref="I221:J221"/>
    <mergeCell ref="I210:J211"/>
    <mergeCell ref="F212:G212"/>
    <mergeCell ref="I212:J212"/>
    <mergeCell ref="C214:D214"/>
    <mergeCell ref="E214:F214"/>
    <mergeCell ref="G214:I214"/>
    <mergeCell ref="D212:E212"/>
    <mergeCell ref="F210:G211"/>
    <mergeCell ref="C210:C211"/>
    <mergeCell ref="D210:E211"/>
    <mergeCell ref="H210:H211"/>
    <mergeCell ref="D216:E216"/>
    <mergeCell ref="C215:C216"/>
    <mergeCell ref="D215:E215"/>
    <mergeCell ref="F215:G2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76"/>
  <sheetViews>
    <sheetView zoomScaleNormal="100" workbookViewId="0"/>
  </sheetViews>
  <sheetFormatPr defaultRowHeight="12.75"/>
  <cols>
    <col min="1" max="1" width="9.85546875" style="84" customWidth="1"/>
    <col min="2" max="2" width="12.28515625" style="84" customWidth="1"/>
    <col min="3" max="3" width="11.140625" style="84" customWidth="1"/>
    <col min="4" max="4" width="8.5703125" style="84" customWidth="1"/>
    <col min="5" max="6" width="9.7109375" style="84" bestFit="1" customWidth="1"/>
    <col min="7" max="7" width="12.7109375" style="84" bestFit="1" customWidth="1"/>
    <col min="8" max="8" width="9.5703125" style="84" customWidth="1"/>
    <col min="9" max="9" width="9.7109375" style="84" bestFit="1" customWidth="1"/>
    <col min="10" max="10" width="11.140625" style="84" bestFit="1" customWidth="1"/>
    <col min="11" max="11" width="9.28515625" style="84" bestFit="1" customWidth="1"/>
    <col min="12" max="12" width="7.7109375" style="84" bestFit="1" customWidth="1"/>
    <col min="13" max="14" width="8.5703125" style="84" bestFit="1" customWidth="1"/>
    <col min="15" max="15" width="11.140625" style="84" bestFit="1" customWidth="1"/>
    <col min="16" max="16384" width="9.140625" style="84"/>
  </cols>
  <sheetData>
    <row r="1" spans="1:8" ht="18">
      <c r="A1" s="12" t="s">
        <v>96</v>
      </c>
    </row>
    <row r="2" spans="1:8" ht="12.75" customHeight="1">
      <c r="A2" s="85" t="s">
        <v>13</v>
      </c>
    </row>
    <row r="3" spans="1:8" ht="12.75" customHeight="1"/>
    <row r="4" spans="1:8" ht="12.75" customHeight="1">
      <c r="A4" s="430" t="s">
        <v>251</v>
      </c>
      <c r="B4" s="430"/>
      <c r="C4" s="430"/>
      <c r="D4" s="430"/>
      <c r="E4" s="430"/>
      <c r="F4" s="430"/>
      <c r="G4" s="430"/>
      <c r="H4" s="430"/>
    </row>
    <row r="5" spans="1:8" ht="13.5" thickBot="1">
      <c r="A5" s="104"/>
    </row>
    <row r="6" spans="1:8" ht="12.75" customHeight="1">
      <c r="A6" s="431" t="s">
        <v>6</v>
      </c>
      <c r="B6" s="436" t="s">
        <v>31</v>
      </c>
      <c r="C6" s="436"/>
      <c r="D6" s="435" t="s">
        <v>14</v>
      </c>
      <c r="E6" s="436"/>
      <c r="F6" s="437"/>
      <c r="G6" s="433" t="s">
        <v>5</v>
      </c>
    </row>
    <row r="7" spans="1:8" ht="12.75" customHeight="1" thickBot="1">
      <c r="A7" s="432"/>
      <c r="B7" s="208" t="s">
        <v>10</v>
      </c>
      <c r="C7" s="209" t="s">
        <v>29</v>
      </c>
      <c r="D7" s="210" t="s">
        <v>28</v>
      </c>
      <c r="E7" s="211" t="s">
        <v>30</v>
      </c>
      <c r="F7" s="212" t="s">
        <v>34</v>
      </c>
      <c r="G7" s="434"/>
    </row>
    <row r="8" spans="1:8">
      <c r="A8" s="206">
        <v>1984</v>
      </c>
      <c r="B8" s="172"/>
      <c r="C8" s="205"/>
      <c r="D8" s="237"/>
      <c r="E8" s="173">
        <v>2</v>
      </c>
      <c r="F8" s="218">
        <v>101</v>
      </c>
      <c r="G8" s="174">
        <f t="shared" ref="G8:G26" si="0">SUM(B8:F8)</f>
        <v>103</v>
      </c>
    </row>
    <row r="9" spans="1:8">
      <c r="A9" s="207">
        <v>1985</v>
      </c>
      <c r="B9" s="175"/>
      <c r="C9" s="202"/>
      <c r="D9" s="238"/>
      <c r="E9" s="176">
        <v>3</v>
      </c>
      <c r="F9" s="200">
        <v>210</v>
      </c>
      <c r="G9" s="177">
        <f t="shared" si="0"/>
        <v>213</v>
      </c>
    </row>
    <row r="10" spans="1:8">
      <c r="A10" s="207">
        <v>1986</v>
      </c>
      <c r="B10" s="175"/>
      <c r="C10" s="202"/>
      <c r="D10" s="238"/>
      <c r="E10" s="176">
        <v>20</v>
      </c>
      <c r="F10" s="200">
        <v>281</v>
      </c>
      <c r="G10" s="177">
        <f t="shared" si="0"/>
        <v>301</v>
      </c>
    </row>
    <row r="11" spans="1:8">
      <c r="A11" s="207">
        <v>1987</v>
      </c>
      <c r="B11" s="175"/>
      <c r="C11" s="202"/>
      <c r="D11" s="238"/>
      <c r="E11" s="176">
        <v>20</v>
      </c>
      <c r="F11" s="200">
        <v>474</v>
      </c>
      <c r="G11" s="177">
        <f t="shared" si="0"/>
        <v>494</v>
      </c>
    </row>
    <row r="12" spans="1:8">
      <c r="A12" s="207">
        <v>1988</v>
      </c>
      <c r="B12" s="175"/>
      <c r="C12" s="202"/>
      <c r="D12" s="238"/>
      <c r="E12" s="176">
        <v>17</v>
      </c>
      <c r="F12" s="200">
        <v>743</v>
      </c>
      <c r="G12" s="177">
        <f t="shared" si="0"/>
        <v>760</v>
      </c>
    </row>
    <row r="13" spans="1:8">
      <c r="A13" s="207">
        <v>1989</v>
      </c>
      <c r="B13" s="175"/>
      <c r="C13" s="202"/>
      <c r="D13" s="238"/>
      <c r="E13" s="176">
        <v>27</v>
      </c>
      <c r="F13" s="200">
        <v>366</v>
      </c>
      <c r="G13" s="177">
        <f t="shared" si="0"/>
        <v>393</v>
      </c>
    </row>
    <row r="14" spans="1:8">
      <c r="A14" s="207">
        <v>1990</v>
      </c>
      <c r="B14" s="175"/>
      <c r="C14" s="202"/>
      <c r="D14" s="238"/>
      <c r="E14" s="176">
        <v>12</v>
      </c>
      <c r="F14" s="200">
        <v>286</v>
      </c>
      <c r="G14" s="177">
        <f t="shared" si="0"/>
        <v>298</v>
      </c>
    </row>
    <row r="15" spans="1:8">
      <c r="A15" s="207">
        <v>1991</v>
      </c>
      <c r="B15" s="175"/>
      <c r="C15" s="202"/>
      <c r="D15" s="238"/>
      <c r="E15" s="176">
        <v>8</v>
      </c>
      <c r="F15" s="200">
        <v>263</v>
      </c>
      <c r="G15" s="177">
        <f t="shared" si="0"/>
        <v>271</v>
      </c>
    </row>
    <row r="16" spans="1:8">
      <c r="A16" s="207">
        <v>1992</v>
      </c>
      <c r="B16" s="175"/>
      <c r="C16" s="202"/>
      <c r="D16" s="238"/>
      <c r="E16" s="176">
        <v>15</v>
      </c>
      <c r="F16" s="200">
        <v>272</v>
      </c>
      <c r="G16" s="177">
        <f t="shared" si="0"/>
        <v>287</v>
      </c>
    </row>
    <row r="17" spans="1:7">
      <c r="A17" s="207">
        <v>1993</v>
      </c>
      <c r="B17" s="175"/>
      <c r="C17" s="202"/>
      <c r="D17" s="238"/>
      <c r="E17" s="176">
        <v>26</v>
      </c>
      <c r="F17" s="200">
        <v>426</v>
      </c>
      <c r="G17" s="177">
        <f t="shared" si="0"/>
        <v>452</v>
      </c>
    </row>
    <row r="18" spans="1:7">
      <c r="A18" s="207">
        <v>1994</v>
      </c>
      <c r="B18" s="175"/>
      <c r="C18" s="202"/>
      <c r="D18" s="238"/>
      <c r="E18" s="176">
        <v>53</v>
      </c>
      <c r="F18" s="200">
        <v>619</v>
      </c>
      <c r="G18" s="177">
        <f t="shared" si="0"/>
        <v>672</v>
      </c>
    </row>
    <row r="19" spans="1:7">
      <c r="A19" s="207">
        <v>1995</v>
      </c>
      <c r="B19" s="175"/>
      <c r="C19" s="202"/>
      <c r="D19" s="238"/>
      <c r="E19" s="176">
        <v>94</v>
      </c>
      <c r="F19" s="200">
        <v>973</v>
      </c>
      <c r="G19" s="177">
        <f t="shared" si="0"/>
        <v>1067</v>
      </c>
    </row>
    <row r="20" spans="1:7">
      <c r="A20" s="207">
        <v>1996</v>
      </c>
      <c r="B20" s="175"/>
      <c r="C20" s="202"/>
      <c r="D20" s="238"/>
      <c r="E20" s="176">
        <v>119</v>
      </c>
      <c r="F20" s="200">
        <v>942</v>
      </c>
      <c r="G20" s="177">
        <f t="shared" si="0"/>
        <v>1061</v>
      </c>
    </row>
    <row r="21" spans="1:7">
      <c r="A21" s="207">
        <v>1997</v>
      </c>
      <c r="B21" s="175"/>
      <c r="C21" s="202"/>
      <c r="D21" s="238"/>
      <c r="E21" s="176">
        <v>217</v>
      </c>
      <c r="F21" s="200">
        <v>1160</v>
      </c>
      <c r="G21" s="177">
        <f t="shared" si="0"/>
        <v>1377</v>
      </c>
    </row>
    <row r="22" spans="1:7">
      <c r="A22" s="207">
        <v>1998</v>
      </c>
      <c r="B22" s="175"/>
      <c r="C22" s="202"/>
      <c r="D22" s="238"/>
      <c r="E22" s="176">
        <v>87</v>
      </c>
      <c r="F22" s="200">
        <v>1391</v>
      </c>
      <c r="G22" s="177">
        <f t="shared" si="0"/>
        <v>1478</v>
      </c>
    </row>
    <row r="23" spans="1:7">
      <c r="A23" s="207">
        <v>1999</v>
      </c>
      <c r="B23" s="175"/>
      <c r="C23" s="202"/>
      <c r="D23" s="238"/>
      <c r="E23" s="176">
        <v>380</v>
      </c>
      <c r="F23" s="200">
        <v>1924</v>
      </c>
      <c r="G23" s="177">
        <f t="shared" si="0"/>
        <v>2304</v>
      </c>
    </row>
    <row r="24" spans="1:7" ht="12.75" customHeight="1">
      <c r="A24" s="207">
        <v>2000</v>
      </c>
      <c r="B24" s="175"/>
      <c r="C24" s="202"/>
      <c r="D24" s="238"/>
      <c r="E24" s="176">
        <v>375</v>
      </c>
      <c r="F24" s="200">
        <v>2423</v>
      </c>
      <c r="G24" s="177">
        <f t="shared" si="0"/>
        <v>2798</v>
      </c>
    </row>
    <row r="25" spans="1:7">
      <c r="A25" s="207">
        <v>2001</v>
      </c>
      <c r="B25" s="175"/>
      <c r="C25" s="202"/>
      <c r="D25" s="238"/>
      <c r="E25" s="176">
        <v>415</v>
      </c>
      <c r="F25" s="200">
        <v>2233</v>
      </c>
      <c r="G25" s="177">
        <f t="shared" si="0"/>
        <v>2648</v>
      </c>
    </row>
    <row r="26" spans="1:7">
      <c r="A26" s="207">
        <v>2002</v>
      </c>
      <c r="B26" s="175"/>
      <c r="C26" s="202"/>
      <c r="D26" s="238"/>
      <c r="E26" s="176">
        <v>444</v>
      </c>
      <c r="F26" s="200">
        <v>2018</v>
      </c>
      <c r="G26" s="177">
        <f t="shared" si="0"/>
        <v>2462</v>
      </c>
    </row>
    <row r="27" spans="1:7">
      <c r="A27" s="207">
        <v>2003</v>
      </c>
      <c r="B27" s="175"/>
      <c r="C27" s="202"/>
      <c r="D27" s="238"/>
      <c r="E27" s="176">
        <v>458</v>
      </c>
      <c r="F27" s="200">
        <v>2195</v>
      </c>
      <c r="G27" s="177">
        <f t="shared" ref="G27:G45" si="1">SUM(B27:F27)</f>
        <v>2653</v>
      </c>
    </row>
    <row r="28" spans="1:7">
      <c r="A28" s="207">
        <v>2004</v>
      </c>
      <c r="B28" s="175"/>
      <c r="C28" s="202"/>
      <c r="D28" s="238"/>
      <c r="E28" s="176">
        <v>635</v>
      </c>
      <c r="F28" s="200">
        <v>3162</v>
      </c>
      <c r="G28" s="177">
        <f t="shared" si="1"/>
        <v>3797</v>
      </c>
    </row>
    <row r="29" spans="1:7">
      <c r="A29" s="207">
        <v>2005</v>
      </c>
      <c r="B29" s="175">
        <v>147979</v>
      </c>
      <c r="C29" s="202"/>
      <c r="D29" s="238">
        <v>220</v>
      </c>
      <c r="E29" s="176">
        <v>1115</v>
      </c>
      <c r="F29" s="200">
        <v>3779</v>
      </c>
      <c r="G29" s="177">
        <f t="shared" si="1"/>
        <v>153093</v>
      </c>
    </row>
    <row r="30" spans="1:7">
      <c r="A30" s="207">
        <v>2006</v>
      </c>
      <c r="B30" s="175">
        <v>158176</v>
      </c>
      <c r="C30" s="202"/>
      <c r="D30" s="238">
        <v>231</v>
      </c>
      <c r="E30" s="176">
        <v>1681</v>
      </c>
      <c r="F30" s="200">
        <v>3991</v>
      </c>
      <c r="G30" s="177">
        <f t="shared" si="1"/>
        <v>164079</v>
      </c>
    </row>
    <row r="31" spans="1:7">
      <c r="A31" s="207">
        <v>2007</v>
      </c>
      <c r="B31" s="175">
        <v>183956</v>
      </c>
      <c r="C31" s="202"/>
      <c r="D31" s="238">
        <v>82</v>
      </c>
      <c r="E31" s="176">
        <v>1687</v>
      </c>
      <c r="F31" s="200">
        <v>4651</v>
      </c>
      <c r="G31" s="177">
        <f t="shared" si="1"/>
        <v>190376</v>
      </c>
    </row>
    <row r="32" spans="1:7">
      <c r="A32" s="207">
        <v>2008</v>
      </c>
      <c r="B32" s="175">
        <v>191714</v>
      </c>
      <c r="C32" s="202">
        <v>7256</v>
      </c>
      <c r="D32" s="238">
        <v>88</v>
      </c>
      <c r="E32" s="176">
        <v>1827</v>
      </c>
      <c r="F32" s="200">
        <v>2671</v>
      </c>
      <c r="G32" s="177">
        <f t="shared" si="1"/>
        <v>203556</v>
      </c>
    </row>
    <row r="33" spans="1:8">
      <c r="A33" s="207">
        <v>2009</v>
      </c>
      <c r="B33" s="175">
        <v>157802</v>
      </c>
      <c r="C33" s="202">
        <v>4830</v>
      </c>
      <c r="D33" s="238">
        <v>157</v>
      </c>
      <c r="E33" s="176">
        <v>709</v>
      </c>
      <c r="F33" s="200">
        <v>2016</v>
      </c>
      <c r="G33" s="177">
        <f t="shared" si="1"/>
        <v>165514</v>
      </c>
    </row>
    <row r="34" spans="1:8">
      <c r="A34" s="207">
        <v>2010</v>
      </c>
      <c r="B34" s="175">
        <v>206814</v>
      </c>
      <c r="C34" s="202">
        <v>4791</v>
      </c>
      <c r="D34" s="238">
        <v>293</v>
      </c>
      <c r="E34" s="176">
        <v>685</v>
      </c>
      <c r="F34" s="200">
        <v>2050</v>
      </c>
      <c r="G34" s="177">
        <f t="shared" si="1"/>
        <v>214633</v>
      </c>
    </row>
    <row r="35" spans="1:8">
      <c r="A35" s="207">
        <v>2011</v>
      </c>
      <c r="B35" s="175">
        <v>229394</v>
      </c>
      <c r="C35" s="202">
        <v>8257</v>
      </c>
      <c r="D35" s="238">
        <v>754</v>
      </c>
      <c r="E35" s="176">
        <v>1981</v>
      </c>
      <c r="F35" s="200">
        <v>2292</v>
      </c>
      <c r="G35" s="177">
        <f t="shared" si="1"/>
        <v>242678</v>
      </c>
    </row>
    <row r="36" spans="1:8">
      <c r="A36" s="207">
        <v>2012</v>
      </c>
      <c r="B36" s="175">
        <v>253288</v>
      </c>
      <c r="C36" s="202">
        <v>8708</v>
      </c>
      <c r="D36" s="238">
        <v>1058</v>
      </c>
      <c r="E36" s="176">
        <v>1870</v>
      </c>
      <c r="F36" s="200">
        <v>3673</v>
      </c>
      <c r="G36" s="177">
        <f t="shared" si="1"/>
        <v>268597</v>
      </c>
    </row>
    <row r="37" spans="1:8">
      <c r="A37" s="207">
        <v>2013</v>
      </c>
      <c r="B37" s="175">
        <v>283693</v>
      </c>
      <c r="C37" s="202">
        <v>8136</v>
      </c>
      <c r="D37" s="238">
        <v>1201</v>
      </c>
      <c r="E37" s="176">
        <v>1586</v>
      </c>
      <c r="F37" s="200">
        <v>3465</v>
      </c>
      <c r="G37" s="177">
        <f t="shared" si="1"/>
        <v>298081</v>
      </c>
    </row>
    <row r="38" spans="1:8">
      <c r="A38" s="207">
        <v>2014</v>
      </c>
      <c r="B38" s="175">
        <v>302456</v>
      </c>
      <c r="C38" s="202">
        <v>9703</v>
      </c>
      <c r="D38" s="238">
        <v>2834</v>
      </c>
      <c r="E38" s="176">
        <v>1656</v>
      </c>
      <c r="F38" s="200">
        <v>3481</v>
      </c>
      <c r="G38" s="177">
        <f t="shared" si="1"/>
        <v>320130</v>
      </c>
    </row>
    <row r="39" spans="1:8">
      <c r="A39" s="207">
        <v>2015</v>
      </c>
      <c r="B39" s="175">
        <v>342687</v>
      </c>
      <c r="C39" s="202">
        <v>14906</v>
      </c>
      <c r="D39" s="238">
        <v>2537</v>
      </c>
      <c r="E39" s="176">
        <v>3428</v>
      </c>
      <c r="F39" s="200">
        <v>4967</v>
      </c>
      <c r="G39" s="177">
        <f t="shared" si="1"/>
        <v>368525</v>
      </c>
    </row>
    <row r="40" spans="1:8" ht="13.5" customHeight="1">
      <c r="A40" s="207">
        <v>2016</v>
      </c>
      <c r="B40" s="175">
        <v>345674</v>
      </c>
      <c r="C40" s="202">
        <v>13096</v>
      </c>
      <c r="D40" s="238">
        <v>1058</v>
      </c>
      <c r="E40" s="176">
        <v>3264</v>
      </c>
      <c r="F40" s="200">
        <v>6207</v>
      </c>
      <c r="G40" s="177">
        <f t="shared" si="1"/>
        <v>369299</v>
      </c>
    </row>
    <row r="41" spans="1:8" ht="13.5" customHeight="1">
      <c r="A41" s="207">
        <v>2017</v>
      </c>
      <c r="B41" s="175">
        <v>346482</v>
      </c>
      <c r="C41" s="202">
        <v>12817</v>
      </c>
      <c r="D41" s="238">
        <v>774</v>
      </c>
      <c r="E41" s="176">
        <v>2583</v>
      </c>
      <c r="F41" s="200">
        <v>5292</v>
      </c>
      <c r="G41" s="177">
        <f t="shared" si="1"/>
        <v>367948</v>
      </c>
    </row>
    <row r="42" spans="1:8">
      <c r="A42" s="207">
        <v>2018</v>
      </c>
      <c r="B42" s="175">
        <v>314180</v>
      </c>
      <c r="C42" s="202">
        <v>10397</v>
      </c>
      <c r="D42" s="238">
        <v>593</v>
      </c>
      <c r="E42" s="176">
        <v>2016</v>
      </c>
      <c r="F42" s="200">
        <v>4722</v>
      </c>
      <c r="G42" s="177">
        <f t="shared" si="1"/>
        <v>331908</v>
      </c>
    </row>
    <row r="43" spans="1:8">
      <c r="A43" s="207">
        <v>2019</v>
      </c>
      <c r="B43" s="175">
        <v>53512</v>
      </c>
      <c r="C43" s="202">
        <v>1685</v>
      </c>
      <c r="D43" s="238">
        <v>25</v>
      </c>
      <c r="E43" s="176">
        <v>371</v>
      </c>
      <c r="F43" s="200">
        <v>3910</v>
      </c>
      <c r="G43" s="177">
        <f t="shared" si="1"/>
        <v>59503</v>
      </c>
      <c r="H43" s="89"/>
    </row>
    <row r="44" spans="1:8">
      <c r="A44" s="207">
        <v>2020</v>
      </c>
      <c r="B44" s="175">
        <v>425</v>
      </c>
      <c r="C44" s="202">
        <v>11</v>
      </c>
      <c r="D44" s="238">
        <v>0</v>
      </c>
      <c r="E44" s="176">
        <v>4</v>
      </c>
      <c r="F44" s="200">
        <v>343</v>
      </c>
      <c r="G44" s="177">
        <f t="shared" si="1"/>
        <v>783</v>
      </c>
      <c r="H44" s="138"/>
    </row>
    <row r="45" spans="1:8" ht="13.5" thickBot="1">
      <c r="A45" s="207">
        <v>2021</v>
      </c>
      <c r="B45" s="175"/>
      <c r="C45" s="202"/>
      <c r="D45" s="238"/>
      <c r="E45" s="176"/>
      <c r="F45" s="200">
        <v>2</v>
      </c>
      <c r="G45" s="177">
        <f t="shared" si="1"/>
        <v>2</v>
      </c>
    </row>
    <row r="46" spans="1:8" ht="13.5" thickBot="1">
      <c r="A46" s="109" t="s">
        <v>5</v>
      </c>
      <c r="B46" s="102">
        <f>SUM(B8:B45)</f>
        <v>3518232</v>
      </c>
      <c r="C46" s="239">
        <f t="shared" ref="C46:G46" si="2">SUM(C8:C45)</f>
        <v>104593</v>
      </c>
      <c r="D46" s="102">
        <f t="shared" si="2"/>
        <v>11905</v>
      </c>
      <c r="E46" s="88">
        <f t="shared" si="2"/>
        <v>29890</v>
      </c>
      <c r="F46" s="201">
        <f>SUM(F8:F45)</f>
        <v>79974</v>
      </c>
      <c r="G46" s="204">
        <f t="shared" si="2"/>
        <v>3744594</v>
      </c>
    </row>
    <row r="50" spans="4:8" ht="12.75" customHeight="1"/>
    <row r="64" spans="4:8">
      <c r="D64" s="90"/>
      <c r="E64" s="48"/>
      <c r="F64" s="48"/>
      <c r="G64" s="48"/>
      <c r="H64" s="48"/>
    </row>
    <row r="68" spans="1:8" ht="12.75" customHeight="1"/>
    <row r="71" spans="1:8">
      <c r="A71" s="91" t="s">
        <v>46</v>
      </c>
      <c r="B71" s="429" t="s">
        <v>42</v>
      </c>
      <c r="C71" s="429"/>
    </row>
    <row r="72" spans="1:8" s="48" customFormat="1">
      <c r="A72" s="2" t="s">
        <v>10</v>
      </c>
      <c r="B72" s="2" t="s">
        <v>86</v>
      </c>
      <c r="C72" s="84"/>
      <c r="D72" s="84"/>
      <c r="E72" s="84"/>
      <c r="F72" s="84"/>
      <c r="G72" s="84"/>
      <c r="H72" s="84"/>
    </row>
    <row r="73" spans="1:8">
      <c r="A73" s="2" t="s">
        <v>28</v>
      </c>
      <c r="B73" s="2" t="s">
        <v>87</v>
      </c>
    </row>
    <row r="74" spans="1:8">
      <c r="A74" s="2" t="s">
        <v>29</v>
      </c>
      <c r="B74" s="2" t="s">
        <v>43</v>
      </c>
    </row>
    <row r="75" spans="1:8" ht="12.75" customHeight="1">
      <c r="A75" s="2" t="s">
        <v>30</v>
      </c>
      <c r="B75" s="2" t="s">
        <v>44</v>
      </c>
    </row>
    <row r="76" spans="1:8">
      <c r="A76" s="2" t="s">
        <v>34</v>
      </c>
      <c r="B76" s="2" t="s">
        <v>45</v>
      </c>
    </row>
  </sheetData>
  <mergeCells count="6">
    <mergeCell ref="B71:C71"/>
    <mergeCell ref="A4:H4"/>
    <mergeCell ref="A6:A7"/>
    <mergeCell ref="G6:G7"/>
    <mergeCell ref="D6:F6"/>
    <mergeCell ref="B6:C6"/>
  </mergeCells>
  <phoneticPr fontId="1" type="noConversion"/>
  <pageMargins left="0.75" right="0.75" top="1" bottom="1" header="0.5" footer="0.5"/>
  <pageSetup scale="69" orientation="portrait" r:id="rId1"/>
  <headerFooter alignWithMargins="0">
    <oddFooter>&amp;C&amp;14B-&amp;P-4</oddFooter>
  </headerFooter>
  <ignoredErrors>
    <ignoredError sqref="G8:G26 G27:G43"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70"/>
  <sheetViews>
    <sheetView zoomScaleNormal="100" workbookViewId="0"/>
  </sheetViews>
  <sheetFormatPr defaultRowHeight="12.75"/>
  <cols>
    <col min="1" max="1" width="10.42578125" style="84" customWidth="1"/>
    <col min="2" max="2" width="13.42578125" style="84" customWidth="1"/>
    <col min="3" max="3" width="10.5703125" style="84" customWidth="1"/>
    <col min="4" max="4" width="9.140625" style="84"/>
    <col min="5" max="6" width="8.5703125" style="84" customWidth="1"/>
    <col min="7" max="7" width="11.5703125" style="84" bestFit="1" customWidth="1"/>
    <col min="8" max="8" width="12" style="84" customWidth="1"/>
    <col min="9" max="9" width="14.140625" style="84" customWidth="1"/>
    <col min="10" max="16384" width="9.140625" style="84"/>
  </cols>
  <sheetData>
    <row r="1" spans="1:9" ht="18">
      <c r="A1" s="12" t="s">
        <v>96</v>
      </c>
    </row>
    <row r="2" spans="1:9" ht="12.75" customHeight="1">
      <c r="A2" s="438" t="s">
        <v>41</v>
      </c>
      <c r="B2" s="438"/>
      <c r="C2" s="438"/>
      <c r="D2" s="438"/>
      <c r="E2" s="438"/>
      <c r="F2" s="438"/>
      <c r="G2" s="438"/>
      <c r="H2" s="438"/>
      <c r="I2" s="438"/>
    </row>
    <row r="3" spans="1:9" ht="12.75" customHeight="1">
      <c r="A3" s="438"/>
      <c r="B3" s="438"/>
      <c r="C3" s="438"/>
      <c r="D3" s="438"/>
      <c r="E3" s="438"/>
      <c r="F3" s="438"/>
      <c r="G3" s="438"/>
      <c r="H3" s="438"/>
      <c r="I3" s="438"/>
    </row>
    <row r="4" spans="1:9" ht="13.5" thickBot="1">
      <c r="I4" s="40"/>
    </row>
    <row r="5" spans="1:9" ht="12.75" customHeight="1">
      <c r="A5" s="431" t="s">
        <v>6</v>
      </c>
      <c r="B5" s="436" t="s">
        <v>31</v>
      </c>
      <c r="C5" s="436"/>
      <c r="D5" s="435" t="s">
        <v>14</v>
      </c>
      <c r="E5" s="436"/>
      <c r="F5" s="437"/>
      <c r="G5" s="439" t="s">
        <v>5</v>
      </c>
    </row>
    <row r="6" spans="1:9" ht="12.75" customHeight="1" thickBot="1">
      <c r="A6" s="432"/>
      <c r="B6" s="208" t="s">
        <v>10</v>
      </c>
      <c r="C6" s="209" t="s">
        <v>29</v>
      </c>
      <c r="D6" s="210" t="s">
        <v>28</v>
      </c>
      <c r="E6" s="211" t="s">
        <v>30</v>
      </c>
      <c r="F6" s="212" t="s">
        <v>34</v>
      </c>
      <c r="G6" s="440"/>
      <c r="H6" s="66"/>
    </row>
    <row r="7" spans="1:9" ht="12.75" customHeight="1">
      <c r="A7" s="206">
        <v>1984</v>
      </c>
      <c r="B7" s="172"/>
      <c r="C7" s="218"/>
      <c r="D7" s="172"/>
      <c r="E7" s="173">
        <v>2</v>
      </c>
      <c r="F7" s="218">
        <v>107</v>
      </c>
      <c r="G7" s="240">
        <f t="shared" ref="G7:G44" si="0">SUM(B7:F7)</f>
        <v>109</v>
      </c>
      <c r="H7" s="67"/>
    </row>
    <row r="8" spans="1:9">
      <c r="A8" s="207">
        <v>1985</v>
      </c>
      <c r="B8" s="175"/>
      <c r="C8" s="200"/>
      <c r="D8" s="175"/>
      <c r="E8" s="176">
        <v>3</v>
      </c>
      <c r="F8" s="200">
        <v>222</v>
      </c>
      <c r="G8" s="241">
        <f t="shared" si="0"/>
        <v>225</v>
      </c>
      <c r="H8" s="67"/>
    </row>
    <row r="9" spans="1:9">
      <c r="A9" s="207">
        <v>1986</v>
      </c>
      <c r="B9" s="175"/>
      <c r="C9" s="200"/>
      <c r="D9" s="175"/>
      <c r="E9" s="176">
        <v>21</v>
      </c>
      <c r="F9" s="200">
        <v>290</v>
      </c>
      <c r="G9" s="241">
        <f t="shared" si="0"/>
        <v>311</v>
      </c>
      <c r="H9" s="67"/>
    </row>
    <row r="10" spans="1:9">
      <c r="A10" s="207">
        <v>1987</v>
      </c>
      <c r="B10" s="175"/>
      <c r="C10" s="200"/>
      <c r="D10" s="175"/>
      <c r="E10" s="176">
        <v>20</v>
      </c>
      <c r="F10" s="200">
        <v>496</v>
      </c>
      <c r="G10" s="241">
        <f t="shared" si="0"/>
        <v>516</v>
      </c>
      <c r="H10" s="67"/>
    </row>
    <row r="11" spans="1:9">
      <c r="A11" s="207">
        <v>1988</v>
      </c>
      <c r="B11" s="175"/>
      <c r="C11" s="200"/>
      <c r="D11" s="175"/>
      <c r="E11" s="176">
        <v>18</v>
      </c>
      <c r="F11" s="200">
        <v>770</v>
      </c>
      <c r="G11" s="241">
        <f t="shared" si="0"/>
        <v>788</v>
      </c>
      <c r="H11" s="67"/>
    </row>
    <row r="12" spans="1:9">
      <c r="A12" s="207">
        <v>1989</v>
      </c>
      <c r="B12" s="175"/>
      <c r="C12" s="200"/>
      <c r="D12" s="175"/>
      <c r="E12" s="176">
        <v>28</v>
      </c>
      <c r="F12" s="200">
        <v>378</v>
      </c>
      <c r="G12" s="241">
        <f t="shared" si="0"/>
        <v>406</v>
      </c>
      <c r="H12" s="67"/>
    </row>
    <row r="13" spans="1:9">
      <c r="A13" s="207">
        <v>1990</v>
      </c>
      <c r="B13" s="175"/>
      <c r="C13" s="200"/>
      <c r="D13" s="175"/>
      <c r="E13" s="176">
        <v>12</v>
      </c>
      <c r="F13" s="200">
        <v>295</v>
      </c>
      <c r="G13" s="241">
        <f t="shared" si="0"/>
        <v>307</v>
      </c>
      <c r="H13" s="67"/>
    </row>
    <row r="14" spans="1:9">
      <c r="A14" s="207">
        <v>1991</v>
      </c>
      <c r="B14" s="175"/>
      <c r="C14" s="200"/>
      <c r="D14" s="175"/>
      <c r="E14" s="176">
        <v>10</v>
      </c>
      <c r="F14" s="200">
        <v>280</v>
      </c>
      <c r="G14" s="241">
        <f t="shared" si="0"/>
        <v>290</v>
      </c>
      <c r="H14" s="67"/>
    </row>
    <row r="15" spans="1:9">
      <c r="A15" s="207">
        <v>1992</v>
      </c>
      <c r="B15" s="175"/>
      <c r="C15" s="200"/>
      <c r="D15" s="175"/>
      <c r="E15" s="176">
        <v>15</v>
      </c>
      <c r="F15" s="200">
        <v>290</v>
      </c>
      <c r="G15" s="241">
        <f t="shared" si="0"/>
        <v>305</v>
      </c>
      <c r="H15" s="67"/>
    </row>
    <row r="16" spans="1:9">
      <c r="A16" s="207">
        <v>1993</v>
      </c>
      <c r="B16" s="175"/>
      <c r="C16" s="200"/>
      <c r="D16" s="175"/>
      <c r="E16" s="176">
        <v>26</v>
      </c>
      <c r="F16" s="200">
        <v>443</v>
      </c>
      <c r="G16" s="241">
        <f t="shared" si="0"/>
        <v>469</v>
      </c>
      <c r="H16" s="67"/>
    </row>
    <row r="17" spans="1:8">
      <c r="A17" s="207">
        <v>1994</v>
      </c>
      <c r="B17" s="175"/>
      <c r="C17" s="200"/>
      <c r="D17" s="175"/>
      <c r="E17" s="176">
        <v>58</v>
      </c>
      <c r="F17" s="200">
        <v>650</v>
      </c>
      <c r="G17" s="241">
        <f t="shared" si="0"/>
        <v>708</v>
      </c>
      <c r="H17" s="67"/>
    </row>
    <row r="18" spans="1:8">
      <c r="A18" s="207">
        <v>1995</v>
      </c>
      <c r="B18" s="175"/>
      <c r="C18" s="200"/>
      <c r="D18" s="175"/>
      <c r="E18" s="176">
        <v>96</v>
      </c>
      <c r="F18" s="200">
        <v>1005</v>
      </c>
      <c r="G18" s="241">
        <f t="shared" si="0"/>
        <v>1101</v>
      </c>
      <c r="H18" s="67"/>
    </row>
    <row r="19" spans="1:8">
      <c r="A19" s="207">
        <v>1996</v>
      </c>
      <c r="B19" s="175"/>
      <c r="C19" s="200"/>
      <c r="D19" s="175"/>
      <c r="E19" s="176">
        <v>119</v>
      </c>
      <c r="F19" s="200">
        <v>970</v>
      </c>
      <c r="G19" s="241">
        <f t="shared" si="0"/>
        <v>1089</v>
      </c>
      <c r="H19" s="67"/>
    </row>
    <row r="20" spans="1:8">
      <c r="A20" s="207">
        <v>1997</v>
      </c>
      <c r="B20" s="175"/>
      <c r="C20" s="200"/>
      <c r="D20" s="175"/>
      <c r="E20" s="176">
        <v>225</v>
      </c>
      <c r="F20" s="200">
        <v>1198</v>
      </c>
      <c r="G20" s="241">
        <f t="shared" si="0"/>
        <v>1423</v>
      </c>
      <c r="H20" s="67"/>
    </row>
    <row r="21" spans="1:8">
      <c r="A21" s="207">
        <v>1998</v>
      </c>
      <c r="B21" s="175"/>
      <c r="C21" s="200"/>
      <c r="D21" s="175"/>
      <c r="E21" s="176">
        <v>91</v>
      </c>
      <c r="F21" s="200">
        <v>1454</v>
      </c>
      <c r="G21" s="241">
        <f t="shared" si="0"/>
        <v>1545</v>
      </c>
      <c r="H21" s="67"/>
    </row>
    <row r="22" spans="1:8">
      <c r="A22" s="207">
        <v>1999</v>
      </c>
      <c r="B22" s="175"/>
      <c r="C22" s="200"/>
      <c r="D22" s="175"/>
      <c r="E22" s="176">
        <v>388</v>
      </c>
      <c r="F22" s="200">
        <v>1968</v>
      </c>
      <c r="G22" s="241">
        <f t="shared" si="0"/>
        <v>2356</v>
      </c>
      <c r="H22" s="67"/>
    </row>
    <row r="23" spans="1:8">
      <c r="A23" s="207">
        <v>2000</v>
      </c>
      <c r="B23" s="175"/>
      <c r="C23" s="200"/>
      <c r="D23" s="175"/>
      <c r="E23" s="176">
        <v>384</v>
      </c>
      <c r="F23" s="200">
        <v>2476</v>
      </c>
      <c r="G23" s="241">
        <f t="shared" si="0"/>
        <v>2860</v>
      </c>
      <c r="H23" s="67"/>
    </row>
    <row r="24" spans="1:8">
      <c r="A24" s="207">
        <v>2001</v>
      </c>
      <c r="B24" s="175"/>
      <c r="C24" s="200"/>
      <c r="D24" s="175"/>
      <c r="E24" s="176">
        <v>432</v>
      </c>
      <c r="F24" s="200">
        <v>2286</v>
      </c>
      <c r="G24" s="241">
        <f t="shared" si="0"/>
        <v>2718</v>
      </c>
      <c r="H24" s="67"/>
    </row>
    <row r="25" spans="1:8">
      <c r="A25" s="207">
        <v>2002</v>
      </c>
      <c r="B25" s="175"/>
      <c r="C25" s="200"/>
      <c r="D25" s="175"/>
      <c r="E25" s="176">
        <v>463</v>
      </c>
      <c r="F25" s="200">
        <v>2082</v>
      </c>
      <c r="G25" s="241">
        <f t="shared" si="0"/>
        <v>2545</v>
      </c>
      <c r="H25" s="67"/>
    </row>
    <row r="26" spans="1:8">
      <c r="A26" s="207">
        <v>2003</v>
      </c>
      <c r="B26" s="175"/>
      <c r="C26" s="200"/>
      <c r="D26" s="175"/>
      <c r="E26" s="176">
        <v>480</v>
      </c>
      <c r="F26" s="200">
        <v>2267</v>
      </c>
      <c r="G26" s="241">
        <f t="shared" si="0"/>
        <v>2747</v>
      </c>
      <c r="H26" s="67"/>
    </row>
    <row r="27" spans="1:8">
      <c r="A27" s="207">
        <v>2004</v>
      </c>
      <c r="B27" s="175"/>
      <c r="C27" s="200"/>
      <c r="D27" s="175"/>
      <c r="E27" s="176">
        <v>662</v>
      </c>
      <c r="F27" s="200">
        <v>3287</v>
      </c>
      <c r="G27" s="241">
        <f t="shared" si="0"/>
        <v>3949</v>
      </c>
      <c r="H27" s="67"/>
    </row>
    <row r="28" spans="1:8">
      <c r="A28" s="207">
        <v>2005</v>
      </c>
      <c r="B28" s="175">
        <v>164769</v>
      </c>
      <c r="C28" s="200"/>
      <c r="D28" s="175">
        <v>234</v>
      </c>
      <c r="E28" s="176">
        <v>1159</v>
      </c>
      <c r="F28" s="200">
        <v>3979</v>
      </c>
      <c r="G28" s="241">
        <f t="shared" si="0"/>
        <v>170141</v>
      </c>
      <c r="H28" s="67"/>
    </row>
    <row r="29" spans="1:8">
      <c r="A29" s="207">
        <v>2006</v>
      </c>
      <c r="B29" s="175">
        <v>174081</v>
      </c>
      <c r="C29" s="200"/>
      <c r="D29" s="175">
        <v>243</v>
      </c>
      <c r="E29" s="176">
        <v>1713</v>
      </c>
      <c r="F29" s="200">
        <v>4164</v>
      </c>
      <c r="G29" s="241">
        <f t="shared" si="0"/>
        <v>180201</v>
      </c>
      <c r="H29" s="67"/>
    </row>
    <row r="30" spans="1:8">
      <c r="A30" s="207">
        <v>2007</v>
      </c>
      <c r="B30" s="175">
        <v>198784</v>
      </c>
      <c r="C30" s="200"/>
      <c r="D30" s="175">
        <v>85</v>
      </c>
      <c r="E30" s="176">
        <v>1834</v>
      </c>
      <c r="F30" s="200">
        <v>4839</v>
      </c>
      <c r="G30" s="241">
        <f t="shared" si="0"/>
        <v>205542</v>
      </c>
      <c r="H30" s="67"/>
    </row>
    <row r="31" spans="1:8">
      <c r="A31" s="207">
        <v>2008</v>
      </c>
      <c r="B31" s="175">
        <v>205598</v>
      </c>
      <c r="C31" s="200">
        <v>8166</v>
      </c>
      <c r="D31" s="175">
        <v>96</v>
      </c>
      <c r="E31" s="176">
        <v>2040</v>
      </c>
      <c r="F31" s="200">
        <v>2821</v>
      </c>
      <c r="G31" s="241">
        <f t="shared" si="0"/>
        <v>218721</v>
      </c>
      <c r="H31" s="67"/>
    </row>
    <row r="32" spans="1:8">
      <c r="A32" s="207">
        <v>2009</v>
      </c>
      <c r="B32" s="175">
        <v>167924</v>
      </c>
      <c r="C32" s="200">
        <v>5563</v>
      </c>
      <c r="D32" s="175">
        <v>193</v>
      </c>
      <c r="E32" s="176">
        <v>780</v>
      </c>
      <c r="F32" s="200">
        <v>2050</v>
      </c>
      <c r="G32" s="241">
        <f t="shared" si="0"/>
        <v>176510</v>
      </c>
      <c r="H32" s="67"/>
    </row>
    <row r="33" spans="1:8">
      <c r="A33" s="207">
        <v>2010</v>
      </c>
      <c r="B33" s="175">
        <v>217540</v>
      </c>
      <c r="C33" s="200">
        <v>5472</v>
      </c>
      <c r="D33" s="175">
        <v>365</v>
      </c>
      <c r="E33" s="176">
        <v>789</v>
      </c>
      <c r="F33" s="200">
        <v>2094</v>
      </c>
      <c r="G33" s="241">
        <f t="shared" si="0"/>
        <v>226260</v>
      </c>
      <c r="H33" s="67"/>
    </row>
    <row r="34" spans="1:8">
      <c r="A34" s="207">
        <v>2011</v>
      </c>
      <c r="B34" s="175">
        <v>239782</v>
      </c>
      <c r="C34" s="200">
        <v>9254</v>
      </c>
      <c r="D34" s="175">
        <v>959</v>
      </c>
      <c r="E34" s="176">
        <v>2484</v>
      </c>
      <c r="F34" s="200">
        <v>2352</v>
      </c>
      <c r="G34" s="241">
        <f t="shared" si="0"/>
        <v>254831</v>
      </c>
      <c r="H34" s="67"/>
    </row>
    <row r="35" spans="1:8">
      <c r="A35" s="207">
        <v>2012</v>
      </c>
      <c r="B35" s="175">
        <v>263637</v>
      </c>
      <c r="C35" s="200">
        <v>9559</v>
      </c>
      <c r="D35" s="175">
        <v>1251</v>
      </c>
      <c r="E35" s="176">
        <v>2297</v>
      </c>
      <c r="F35" s="200">
        <v>3738</v>
      </c>
      <c r="G35" s="241">
        <f t="shared" si="0"/>
        <v>280482</v>
      </c>
      <c r="H35" s="40"/>
    </row>
    <row r="36" spans="1:8">
      <c r="A36" s="207">
        <v>2013</v>
      </c>
      <c r="B36" s="175">
        <v>293293</v>
      </c>
      <c r="C36" s="200">
        <v>8896</v>
      </c>
      <c r="D36" s="175">
        <v>1355</v>
      </c>
      <c r="E36" s="176">
        <v>1957</v>
      </c>
      <c r="F36" s="200">
        <v>3549</v>
      </c>
      <c r="G36" s="241">
        <f t="shared" si="0"/>
        <v>309050</v>
      </c>
      <c r="H36" s="40"/>
    </row>
    <row r="37" spans="1:8">
      <c r="A37" s="207">
        <v>2014</v>
      </c>
      <c r="B37" s="175">
        <v>310663</v>
      </c>
      <c r="C37" s="200">
        <v>10385</v>
      </c>
      <c r="D37" s="175">
        <v>3182</v>
      </c>
      <c r="E37" s="176">
        <v>2006</v>
      </c>
      <c r="F37" s="200">
        <v>3562</v>
      </c>
      <c r="G37" s="241">
        <f t="shared" si="0"/>
        <v>329798</v>
      </c>
      <c r="H37" s="40"/>
    </row>
    <row r="38" spans="1:8">
      <c r="A38" s="207">
        <v>2015</v>
      </c>
      <c r="B38" s="175">
        <v>350565</v>
      </c>
      <c r="C38" s="200">
        <v>15676</v>
      </c>
      <c r="D38" s="175">
        <v>2732</v>
      </c>
      <c r="E38" s="176">
        <v>3954</v>
      </c>
      <c r="F38" s="200">
        <v>5057</v>
      </c>
      <c r="G38" s="241">
        <f t="shared" si="0"/>
        <v>377984</v>
      </c>
      <c r="H38" s="40"/>
    </row>
    <row r="39" spans="1:8">
      <c r="A39" s="207">
        <v>2016</v>
      </c>
      <c r="B39" s="175">
        <v>354178</v>
      </c>
      <c r="C39" s="200">
        <v>13564</v>
      </c>
      <c r="D39" s="175">
        <v>1173</v>
      </c>
      <c r="E39" s="176">
        <v>3619</v>
      </c>
      <c r="F39" s="200">
        <v>6321</v>
      </c>
      <c r="G39" s="241">
        <f t="shared" si="0"/>
        <v>378855</v>
      </c>
      <c r="H39" s="40"/>
    </row>
    <row r="40" spans="1:8">
      <c r="A40" s="207">
        <v>2017</v>
      </c>
      <c r="B40" s="175">
        <v>352238</v>
      </c>
      <c r="C40" s="200">
        <v>13138</v>
      </c>
      <c r="D40" s="175">
        <v>832</v>
      </c>
      <c r="E40" s="176">
        <v>2782</v>
      </c>
      <c r="F40" s="200">
        <v>5371</v>
      </c>
      <c r="G40" s="241">
        <f t="shared" si="0"/>
        <v>374361</v>
      </c>
    </row>
    <row r="41" spans="1:8">
      <c r="A41" s="207">
        <v>2018</v>
      </c>
      <c r="B41" s="175">
        <v>318747</v>
      </c>
      <c r="C41" s="200">
        <v>10610</v>
      </c>
      <c r="D41" s="175">
        <v>630</v>
      </c>
      <c r="E41" s="176">
        <v>2170</v>
      </c>
      <c r="F41" s="200">
        <v>4829</v>
      </c>
      <c r="G41" s="241">
        <f t="shared" si="0"/>
        <v>336986</v>
      </c>
    </row>
    <row r="42" spans="1:8" ht="12.75" customHeight="1">
      <c r="A42" s="207">
        <v>2019</v>
      </c>
      <c r="B42" s="175">
        <v>54873</v>
      </c>
      <c r="C42" s="200">
        <v>1755</v>
      </c>
      <c r="D42" s="175">
        <v>28</v>
      </c>
      <c r="E42" s="176">
        <v>412</v>
      </c>
      <c r="F42" s="200">
        <v>4047</v>
      </c>
      <c r="G42" s="241">
        <f t="shared" si="0"/>
        <v>61115</v>
      </c>
      <c r="H42" s="104" t="s">
        <v>21</v>
      </c>
    </row>
    <row r="43" spans="1:8">
      <c r="A43" s="207">
        <v>2020</v>
      </c>
      <c r="B43" s="175">
        <v>468</v>
      </c>
      <c r="C43" s="200">
        <v>14</v>
      </c>
      <c r="D43" s="175"/>
      <c r="E43" s="176">
        <v>7</v>
      </c>
      <c r="F43" s="200">
        <v>349</v>
      </c>
      <c r="G43" s="241">
        <f t="shared" si="0"/>
        <v>838</v>
      </c>
    </row>
    <row r="44" spans="1:8" ht="13.5" thickBot="1">
      <c r="A44" s="207">
        <v>2021</v>
      </c>
      <c r="B44" s="353"/>
      <c r="C44" s="354"/>
      <c r="D44" s="353"/>
      <c r="E44" s="356"/>
      <c r="F44" s="357">
        <v>2</v>
      </c>
      <c r="G44" s="247">
        <f t="shared" si="0"/>
        <v>2</v>
      </c>
      <c r="H44" s="203"/>
    </row>
    <row r="45" spans="1:8" ht="13.5" thickBot="1">
      <c r="A45" s="109" t="s">
        <v>5</v>
      </c>
      <c r="B45" s="102">
        <f t="shared" ref="B45:G45" si="1">SUM(B7:B44)</f>
        <v>3667140</v>
      </c>
      <c r="C45" s="239">
        <f t="shared" si="1"/>
        <v>112052</v>
      </c>
      <c r="D45" s="102">
        <f t="shared" si="1"/>
        <v>13358</v>
      </c>
      <c r="E45" s="88">
        <f t="shared" si="1"/>
        <v>33556</v>
      </c>
      <c r="F45" s="201">
        <f t="shared" si="1"/>
        <v>82338</v>
      </c>
      <c r="G45" s="355">
        <f t="shared" si="1"/>
        <v>3908444</v>
      </c>
    </row>
    <row r="62" ht="12.75" customHeight="1"/>
    <row r="67" spans="5:5">
      <c r="E67" s="104"/>
    </row>
    <row r="70" spans="5:5">
      <c r="E70" s="104"/>
    </row>
  </sheetData>
  <mergeCells count="5">
    <mergeCell ref="A2:I3"/>
    <mergeCell ref="A5:A6"/>
    <mergeCell ref="B5:C5"/>
    <mergeCell ref="D5:F5"/>
    <mergeCell ref="G5:G6"/>
  </mergeCells>
  <phoneticPr fontId="1" type="noConversion"/>
  <pageMargins left="0.75" right="0.75" top="1" bottom="1" header="0.5" footer="0.5"/>
  <pageSetup scale="84" orientation="portrait" r:id="rId1"/>
  <headerFooter alignWithMargins="0">
    <oddFooter>&amp;C&amp;14B-&amp;P-4</oddFooter>
  </headerFooter>
  <ignoredErrors>
    <ignoredError sqref="G7:G38"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61"/>
  <sheetViews>
    <sheetView zoomScaleNormal="100" workbookViewId="0"/>
  </sheetViews>
  <sheetFormatPr defaultColWidth="10.85546875" defaultRowHeight="12.75"/>
  <cols>
    <col min="1" max="2" width="11" style="106" bestFit="1" customWidth="1"/>
    <col min="3" max="3" width="12.140625" style="106" bestFit="1" customWidth="1"/>
    <col min="4" max="4" width="10.85546875" style="106" customWidth="1"/>
    <col min="5" max="5" width="11" style="106" bestFit="1" customWidth="1"/>
    <col min="6" max="6" width="14" style="106" customWidth="1"/>
    <col min="7" max="7" width="9.5703125" style="106" customWidth="1"/>
    <col min="8" max="8" width="9.28515625" style="106" customWidth="1"/>
    <col min="9" max="9" width="9.7109375" style="106" customWidth="1"/>
    <col min="10" max="12" width="11" style="106" bestFit="1" customWidth="1"/>
    <col min="13" max="13" width="9.28515625" style="106" customWidth="1"/>
    <col min="14" max="14" width="10.5703125" style="106" bestFit="1" customWidth="1"/>
    <col min="15" max="15" width="13.140625" style="106" customWidth="1"/>
    <col min="16" max="16" width="10.42578125" style="106" customWidth="1"/>
    <col min="17" max="18" width="11" style="106" bestFit="1" customWidth="1"/>
    <col min="19" max="19" width="10.42578125" style="106" customWidth="1"/>
    <col min="20" max="20" width="12.42578125" style="106" customWidth="1"/>
    <col min="21" max="21" width="12.5703125" style="106" bestFit="1" customWidth="1"/>
    <col min="22" max="22" width="11" style="106" customWidth="1"/>
    <col min="23" max="16384" width="10.85546875" style="106"/>
  </cols>
  <sheetData>
    <row r="1" spans="1:27" ht="26.25">
      <c r="A1" s="52" t="s">
        <v>96</v>
      </c>
      <c r="R1" s="18"/>
    </row>
    <row r="2" spans="1:27" ht="18">
      <c r="A2" s="13" t="s">
        <v>67</v>
      </c>
      <c r="B2" s="14"/>
      <c r="C2" s="14"/>
      <c r="D2" s="14"/>
      <c r="E2" s="14"/>
      <c r="F2" s="14"/>
      <c r="G2" s="14"/>
      <c r="H2" s="14"/>
      <c r="I2" s="14"/>
      <c r="J2" s="14"/>
      <c r="K2" s="14"/>
      <c r="L2" s="14"/>
      <c r="M2" s="14"/>
      <c r="N2" s="14"/>
      <c r="O2" s="14"/>
      <c r="P2" s="14"/>
      <c r="Q2" s="14"/>
      <c r="R2" s="18"/>
    </row>
    <row r="3" spans="1:27" ht="14.25">
      <c r="A3" s="20"/>
      <c r="B3" s="14"/>
      <c r="C3" s="14"/>
      <c r="D3" s="14"/>
      <c r="E3" s="14"/>
      <c r="F3" s="14"/>
      <c r="G3" s="14"/>
      <c r="H3" s="14"/>
      <c r="I3" s="14"/>
      <c r="J3" s="14"/>
      <c r="K3" s="14"/>
      <c r="L3" s="14"/>
      <c r="M3" s="14"/>
      <c r="N3" s="14"/>
      <c r="O3" s="14"/>
      <c r="P3" s="14"/>
      <c r="Q3" s="14"/>
      <c r="R3" s="18"/>
    </row>
    <row r="4" spans="1:27" ht="12.75" customHeight="1">
      <c r="A4" s="441" t="s">
        <v>88</v>
      </c>
      <c r="B4" s="441"/>
      <c r="C4" s="441"/>
      <c r="D4" s="441"/>
      <c r="E4" s="441"/>
      <c r="F4" s="441"/>
      <c r="G4" s="441"/>
      <c r="H4" s="441"/>
      <c r="I4" s="441"/>
      <c r="J4" s="441"/>
      <c r="K4" s="441"/>
      <c r="L4" s="441"/>
      <c r="M4" s="441"/>
      <c r="N4" s="441"/>
      <c r="O4" s="441"/>
      <c r="P4" s="441"/>
      <c r="Q4" s="113"/>
      <c r="R4" s="18"/>
    </row>
    <row r="5" spans="1:27">
      <c r="A5" s="441"/>
      <c r="B5" s="441"/>
      <c r="C5" s="441"/>
      <c r="D5" s="441"/>
      <c r="E5" s="441"/>
      <c r="F5" s="441"/>
      <c r="G5" s="441"/>
      <c r="H5" s="441"/>
      <c r="I5" s="441"/>
      <c r="J5" s="441"/>
      <c r="K5" s="441"/>
      <c r="L5" s="441"/>
      <c r="M5" s="441"/>
      <c r="N5" s="441"/>
      <c r="O5" s="441"/>
      <c r="P5" s="441"/>
      <c r="Q5" s="113"/>
      <c r="R5" s="18"/>
    </row>
    <row r="6" spans="1:27">
      <c r="A6" s="113"/>
      <c r="B6" s="113"/>
      <c r="C6" s="113"/>
      <c r="D6" s="113"/>
      <c r="E6" s="113"/>
      <c r="F6" s="113"/>
      <c r="G6" s="113"/>
      <c r="H6" s="113"/>
      <c r="I6" s="113"/>
      <c r="J6" s="113"/>
      <c r="K6" s="113"/>
      <c r="L6" s="113"/>
      <c r="M6" s="113"/>
      <c r="N6" s="113"/>
      <c r="O6" s="113"/>
      <c r="P6" s="113"/>
      <c r="Q6" s="113"/>
      <c r="R6" s="18"/>
    </row>
    <row r="7" spans="1:27" ht="13.5" thickBot="1">
      <c r="A7" s="17" t="s">
        <v>21</v>
      </c>
      <c r="R7" s="18"/>
    </row>
    <row r="8" spans="1:27" ht="13.5" customHeight="1" thickBot="1">
      <c r="A8" s="442" t="s">
        <v>97</v>
      </c>
      <c r="B8" s="444" t="s">
        <v>10</v>
      </c>
      <c r="C8" s="445"/>
      <c r="D8" s="446"/>
      <c r="E8" s="444" t="s">
        <v>29</v>
      </c>
      <c r="F8" s="445"/>
      <c r="G8" s="446"/>
      <c r="H8" s="444" t="s">
        <v>28</v>
      </c>
      <c r="I8" s="445"/>
      <c r="J8" s="446"/>
      <c r="K8" s="444" t="s">
        <v>30</v>
      </c>
      <c r="L8" s="445"/>
      <c r="M8" s="446"/>
      <c r="N8" s="444" t="s">
        <v>5</v>
      </c>
      <c r="O8" s="445"/>
      <c r="P8" s="446"/>
    </row>
    <row r="9" spans="1:27" ht="13.5" thickBot="1">
      <c r="A9" s="443"/>
      <c r="B9" s="81" t="s">
        <v>7</v>
      </c>
      <c r="C9" s="100" t="s">
        <v>8</v>
      </c>
      <c r="D9" s="82" t="s">
        <v>9</v>
      </c>
      <c r="E9" s="81" t="s">
        <v>7</v>
      </c>
      <c r="F9" s="100" t="s">
        <v>8</v>
      </c>
      <c r="G9" s="82" t="s">
        <v>9</v>
      </c>
      <c r="H9" s="81" t="s">
        <v>7</v>
      </c>
      <c r="I9" s="100" t="s">
        <v>8</v>
      </c>
      <c r="J9" s="82" t="s">
        <v>9</v>
      </c>
      <c r="K9" s="81" t="s">
        <v>7</v>
      </c>
      <c r="L9" s="100" t="s">
        <v>8</v>
      </c>
      <c r="M9" s="82" t="s">
        <v>9</v>
      </c>
      <c r="N9" s="81" t="s">
        <v>7</v>
      </c>
      <c r="O9" s="100" t="s">
        <v>8</v>
      </c>
      <c r="P9" s="82" t="s">
        <v>9</v>
      </c>
      <c r="T9" s="105"/>
      <c r="U9" s="162"/>
      <c r="V9" s="162"/>
      <c r="W9" s="364"/>
      <c r="X9" s="162"/>
      <c r="Y9" s="105"/>
      <c r="Z9" s="105"/>
      <c r="AA9" s="105"/>
    </row>
    <row r="10" spans="1:27">
      <c r="A10" s="115">
        <v>2005</v>
      </c>
      <c r="B10" s="117">
        <v>21032</v>
      </c>
      <c r="C10" s="118">
        <v>148340</v>
      </c>
      <c r="D10" s="112">
        <f t="shared" ref="D10:D25" si="0">IF(C10=0, "NA", B10/C10)</f>
        <v>0.14178239180261562</v>
      </c>
      <c r="E10" s="117"/>
      <c r="F10" s="118"/>
      <c r="G10" s="112"/>
      <c r="H10" s="117">
        <v>22</v>
      </c>
      <c r="I10" s="118">
        <v>221</v>
      </c>
      <c r="J10" s="112">
        <f t="shared" ref="J10:J24" si="1">IF(I10=0, "NA", H10/I10)</f>
        <v>9.9547511312217188E-2</v>
      </c>
      <c r="K10" s="117"/>
      <c r="L10" s="118"/>
      <c r="M10" s="112"/>
      <c r="N10" s="117">
        <f>SUM(K10,H10,E10,B10)</f>
        <v>21054</v>
      </c>
      <c r="O10" s="118">
        <f>SUM(L10,I10,F10,C10)</f>
        <v>148561</v>
      </c>
      <c r="P10" s="112">
        <f>IF(O10=0, "NA", N10/O10)</f>
        <v>0.14171956300778804</v>
      </c>
      <c r="T10" s="365"/>
      <c r="U10" s="164"/>
      <c r="V10" s="164"/>
      <c r="W10" s="164"/>
      <c r="X10" s="164"/>
      <c r="Y10" s="105"/>
      <c r="Z10" s="105"/>
      <c r="AA10" s="105"/>
    </row>
    <row r="11" spans="1:27">
      <c r="A11" s="115">
        <v>2006</v>
      </c>
      <c r="B11" s="119">
        <v>18829</v>
      </c>
      <c r="C11" s="116">
        <v>158571</v>
      </c>
      <c r="D11" s="111">
        <f t="shared" si="0"/>
        <v>0.11874176236512352</v>
      </c>
      <c r="E11" s="119"/>
      <c r="F11" s="116"/>
      <c r="G11" s="111"/>
      <c r="H11" s="119">
        <v>21</v>
      </c>
      <c r="I11" s="116">
        <v>233</v>
      </c>
      <c r="J11" s="111">
        <f t="shared" si="1"/>
        <v>9.012875536480687E-2</v>
      </c>
      <c r="K11" s="119"/>
      <c r="L11" s="116"/>
      <c r="M11" s="111"/>
      <c r="N11" s="119">
        <f t="shared" ref="N11:N25" si="2">SUM(K11,H11,E11,B11)</f>
        <v>18850</v>
      </c>
      <c r="O11" s="116">
        <f t="shared" ref="O11:O25" si="3">SUM(L11,I11,F11,C11)</f>
        <v>158804</v>
      </c>
      <c r="P11" s="111">
        <f>IF(O11=0, "NA", N11/O11)</f>
        <v>0.11869978086194302</v>
      </c>
      <c r="T11" s="62"/>
      <c r="U11" s="105"/>
      <c r="V11" s="105"/>
      <c r="W11" s="366"/>
      <c r="X11" s="164"/>
      <c r="Y11" s="105"/>
      <c r="Z11" s="105"/>
      <c r="AA11" s="105"/>
    </row>
    <row r="12" spans="1:27">
      <c r="A12" s="115">
        <v>2007</v>
      </c>
      <c r="B12" s="119">
        <v>17151</v>
      </c>
      <c r="C12" s="116">
        <v>184518</v>
      </c>
      <c r="D12" s="111">
        <f t="shared" si="0"/>
        <v>9.295028127337171E-2</v>
      </c>
      <c r="E12" s="119"/>
      <c r="F12" s="116"/>
      <c r="G12" s="111"/>
      <c r="H12" s="119">
        <v>6</v>
      </c>
      <c r="I12" s="116">
        <v>82</v>
      </c>
      <c r="J12" s="111">
        <f t="shared" si="1"/>
        <v>7.3170731707317069E-2</v>
      </c>
      <c r="K12" s="119">
        <v>202</v>
      </c>
      <c r="L12" s="116">
        <v>1697</v>
      </c>
      <c r="M12" s="111">
        <f t="shared" ref="M12:M25" si="4">IF(L12=0, "NA", K12/L12)</f>
        <v>0.11903358868591632</v>
      </c>
      <c r="N12" s="119">
        <f t="shared" si="2"/>
        <v>17359</v>
      </c>
      <c r="O12" s="116">
        <f t="shared" si="3"/>
        <v>186297</v>
      </c>
      <c r="P12" s="111">
        <f t="shared" ref="P12:P25" si="5">IF(O12=0, "NA", N12/O12)</f>
        <v>9.3179170893787883E-2</v>
      </c>
      <c r="T12" s="105"/>
      <c r="U12" s="105"/>
      <c r="V12" s="105"/>
      <c r="W12" s="105"/>
      <c r="X12" s="105"/>
      <c r="Y12" s="105"/>
      <c r="Z12" s="105"/>
      <c r="AA12" s="105"/>
    </row>
    <row r="13" spans="1:27">
      <c r="A13" s="115">
        <v>2008</v>
      </c>
      <c r="B13" s="119">
        <v>15501</v>
      </c>
      <c r="C13" s="116">
        <v>192311</v>
      </c>
      <c r="D13" s="111">
        <f t="shared" si="0"/>
        <v>8.0603813614405828E-2</v>
      </c>
      <c r="E13" s="119">
        <v>1035</v>
      </c>
      <c r="F13" s="116">
        <v>7288</v>
      </c>
      <c r="G13" s="111">
        <f t="shared" ref="G13:G25" si="6">IF(F13=0, "NA", E13/F13)</f>
        <v>0.14201427003293085</v>
      </c>
      <c r="H13" s="119">
        <v>9</v>
      </c>
      <c r="I13" s="116">
        <v>89</v>
      </c>
      <c r="J13" s="111">
        <f t="shared" si="1"/>
        <v>0.10112359550561797</v>
      </c>
      <c r="K13" s="119">
        <v>296</v>
      </c>
      <c r="L13" s="116">
        <v>1833</v>
      </c>
      <c r="M13" s="111">
        <f t="shared" si="4"/>
        <v>0.16148390616475722</v>
      </c>
      <c r="N13" s="119">
        <f t="shared" si="2"/>
        <v>16841</v>
      </c>
      <c r="O13" s="116">
        <f t="shared" si="3"/>
        <v>201521</v>
      </c>
      <c r="P13" s="111">
        <f t="shared" si="5"/>
        <v>8.356945430004814E-2</v>
      </c>
      <c r="T13" s="105"/>
      <c r="U13" s="105"/>
      <c r="V13" s="105"/>
      <c r="W13" s="105"/>
      <c r="X13" s="105"/>
      <c r="Y13" s="105"/>
      <c r="Z13" s="105"/>
      <c r="AA13" s="105"/>
    </row>
    <row r="14" spans="1:27">
      <c r="A14" s="115">
        <v>2009</v>
      </c>
      <c r="B14" s="119">
        <v>10704</v>
      </c>
      <c r="C14" s="116">
        <v>158249</v>
      </c>
      <c r="D14" s="111">
        <f t="shared" si="0"/>
        <v>6.7640237853003812E-2</v>
      </c>
      <c r="E14" s="119">
        <v>757</v>
      </c>
      <c r="F14" s="116">
        <v>4851</v>
      </c>
      <c r="G14" s="111">
        <f t="shared" si="6"/>
        <v>0.15605029890744176</v>
      </c>
      <c r="H14" s="119">
        <v>34</v>
      </c>
      <c r="I14" s="116">
        <v>157</v>
      </c>
      <c r="J14" s="111">
        <f t="shared" si="1"/>
        <v>0.21656050955414013</v>
      </c>
      <c r="K14" s="119">
        <v>78</v>
      </c>
      <c r="L14" s="116">
        <v>714</v>
      </c>
      <c r="M14" s="111">
        <f t="shared" si="4"/>
        <v>0.1092436974789916</v>
      </c>
      <c r="N14" s="119">
        <f t="shared" si="2"/>
        <v>11573</v>
      </c>
      <c r="O14" s="116">
        <f t="shared" si="3"/>
        <v>163971</v>
      </c>
      <c r="P14" s="111">
        <f t="shared" si="5"/>
        <v>7.0579553701569181E-2</v>
      </c>
      <c r="T14" s="105"/>
      <c r="U14" s="105"/>
      <c r="V14" s="105"/>
      <c r="W14" s="105"/>
      <c r="X14" s="105"/>
      <c r="Y14" s="105"/>
      <c r="Z14" s="105"/>
      <c r="AA14" s="105"/>
    </row>
    <row r="15" spans="1:27">
      <c r="A15" s="115">
        <v>2010</v>
      </c>
      <c r="B15" s="119">
        <v>11133</v>
      </c>
      <c r="C15" s="116">
        <v>207406</v>
      </c>
      <c r="D15" s="111">
        <f t="shared" si="0"/>
        <v>5.3677328524729277E-2</v>
      </c>
      <c r="E15" s="119">
        <v>706</v>
      </c>
      <c r="F15" s="116">
        <v>4812</v>
      </c>
      <c r="G15" s="111">
        <f t="shared" si="6"/>
        <v>0.14671654197838738</v>
      </c>
      <c r="H15" s="119">
        <v>72</v>
      </c>
      <c r="I15" s="116">
        <v>293</v>
      </c>
      <c r="J15" s="111">
        <f t="shared" si="1"/>
        <v>0.24573378839590443</v>
      </c>
      <c r="K15" s="119">
        <v>106</v>
      </c>
      <c r="L15" s="116">
        <v>691</v>
      </c>
      <c r="M15" s="111">
        <f t="shared" si="4"/>
        <v>0.15340086830680175</v>
      </c>
      <c r="N15" s="119">
        <f t="shared" si="2"/>
        <v>12017</v>
      </c>
      <c r="O15" s="116">
        <f t="shared" si="3"/>
        <v>213202</v>
      </c>
      <c r="P15" s="111">
        <f t="shared" si="5"/>
        <v>5.6364386825639531E-2</v>
      </c>
      <c r="T15" s="105"/>
      <c r="U15" s="105"/>
      <c r="V15" s="105"/>
      <c r="W15" s="105"/>
      <c r="X15" s="105"/>
      <c r="Y15" s="105"/>
      <c r="Z15" s="105"/>
      <c r="AA15" s="105"/>
    </row>
    <row r="16" spans="1:27">
      <c r="A16" s="115">
        <v>2011</v>
      </c>
      <c r="B16" s="119">
        <v>10676</v>
      </c>
      <c r="C16" s="116">
        <v>230012</v>
      </c>
      <c r="D16" s="111">
        <f t="shared" si="0"/>
        <v>4.6414969653757195E-2</v>
      </c>
      <c r="E16" s="119">
        <v>1004</v>
      </c>
      <c r="F16" s="116">
        <v>8309</v>
      </c>
      <c r="G16" s="111">
        <f t="shared" si="6"/>
        <v>0.12083283186905765</v>
      </c>
      <c r="H16" s="119">
        <v>166</v>
      </c>
      <c r="I16" s="116">
        <v>757</v>
      </c>
      <c r="J16" s="111">
        <f t="shared" si="1"/>
        <v>0.21928665785997359</v>
      </c>
      <c r="K16" s="119">
        <v>473</v>
      </c>
      <c r="L16" s="116">
        <v>1995</v>
      </c>
      <c r="M16" s="111">
        <f t="shared" si="4"/>
        <v>0.23709273182957394</v>
      </c>
      <c r="N16" s="119">
        <f t="shared" si="2"/>
        <v>12319</v>
      </c>
      <c r="O16" s="116">
        <f t="shared" si="3"/>
        <v>241073</v>
      </c>
      <c r="P16" s="111">
        <f t="shared" si="5"/>
        <v>5.1100703936152118E-2</v>
      </c>
      <c r="T16" s="105"/>
      <c r="U16" s="105"/>
      <c r="V16" s="105"/>
      <c r="W16" s="105"/>
      <c r="X16" s="105"/>
      <c r="Y16" s="105"/>
      <c r="Z16" s="105"/>
      <c r="AA16" s="105"/>
    </row>
    <row r="17" spans="1:27">
      <c r="A17" s="115">
        <v>2012</v>
      </c>
      <c r="B17" s="119">
        <v>10419</v>
      </c>
      <c r="C17" s="116">
        <v>253996</v>
      </c>
      <c r="D17" s="111">
        <f t="shared" si="0"/>
        <v>4.1020331028835101E-2</v>
      </c>
      <c r="E17" s="119">
        <v>812</v>
      </c>
      <c r="F17" s="116">
        <v>8772</v>
      </c>
      <c r="G17" s="111">
        <f t="shared" si="6"/>
        <v>9.2567259461924303E-2</v>
      </c>
      <c r="H17" s="119">
        <v>192</v>
      </c>
      <c r="I17" s="116">
        <v>1060</v>
      </c>
      <c r="J17" s="111">
        <f t="shared" si="1"/>
        <v>0.1811320754716981</v>
      </c>
      <c r="K17" s="119">
        <v>394</v>
      </c>
      <c r="L17" s="116">
        <v>1882</v>
      </c>
      <c r="M17" s="111">
        <f t="shared" si="4"/>
        <v>0.20935175345377258</v>
      </c>
      <c r="N17" s="119">
        <f t="shared" si="2"/>
        <v>11817</v>
      </c>
      <c r="O17" s="116">
        <f t="shared" si="3"/>
        <v>265710</v>
      </c>
      <c r="P17" s="111">
        <f t="shared" si="5"/>
        <v>4.4473297956418655E-2</v>
      </c>
      <c r="T17" s="105"/>
      <c r="U17" s="105"/>
      <c r="V17" s="105"/>
      <c r="W17" s="105"/>
      <c r="X17" s="105"/>
      <c r="Y17" s="105"/>
      <c r="Z17" s="105"/>
      <c r="AA17" s="105"/>
    </row>
    <row r="18" spans="1:27">
      <c r="A18" s="115">
        <v>2013</v>
      </c>
      <c r="B18" s="119">
        <v>9270</v>
      </c>
      <c r="C18" s="116">
        <v>284445</v>
      </c>
      <c r="D18" s="111">
        <f t="shared" si="0"/>
        <v>3.2589780098085747E-2</v>
      </c>
      <c r="E18" s="119">
        <v>698</v>
      </c>
      <c r="F18" s="116">
        <v>8194</v>
      </c>
      <c r="G18" s="111">
        <f t="shared" si="6"/>
        <v>8.5184281181352212E-2</v>
      </c>
      <c r="H18" s="119">
        <v>159</v>
      </c>
      <c r="I18" s="116">
        <v>1205</v>
      </c>
      <c r="J18" s="111">
        <f t="shared" si="1"/>
        <v>0.13195020746887967</v>
      </c>
      <c r="K18" s="119">
        <v>342</v>
      </c>
      <c r="L18" s="116">
        <v>1590</v>
      </c>
      <c r="M18" s="111">
        <f t="shared" si="4"/>
        <v>0.21509433962264152</v>
      </c>
      <c r="N18" s="119">
        <f t="shared" si="2"/>
        <v>10469</v>
      </c>
      <c r="O18" s="116">
        <f t="shared" si="3"/>
        <v>295434</v>
      </c>
      <c r="P18" s="111">
        <f t="shared" si="5"/>
        <v>3.5436002626644189E-2</v>
      </c>
      <c r="T18" s="105"/>
      <c r="U18" s="105"/>
      <c r="V18" s="105"/>
      <c r="W18" s="105"/>
      <c r="X18" s="105"/>
      <c r="Y18" s="105"/>
      <c r="Z18" s="105"/>
      <c r="AA18" s="105"/>
    </row>
    <row r="19" spans="1:27">
      <c r="A19" s="115">
        <v>2014</v>
      </c>
      <c r="B19" s="119">
        <v>7829</v>
      </c>
      <c r="C19" s="116">
        <v>303271</v>
      </c>
      <c r="D19" s="111">
        <f t="shared" si="0"/>
        <v>2.5815194990618951E-2</v>
      </c>
      <c r="E19" s="119">
        <v>650</v>
      </c>
      <c r="F19" s="116">
        <v>9772</v>
      </c>
      <c r="G19" s="111">
        <f t="shared" si="6"/>
        <v>6.6516577977896035E-2</v>
      </c>
      <c r="H19" s="119">
        <v>333</v>
      </c>
      <c r="I19" s="116">
        <v>2844</v>
      </c>
      <c r="J19" s="111">
        <f t="shared" si="1"/>
        <v>0.11708860759493671</v>
      </c>
      <c r="K19" s="119">
        <v>320</v>
      </c>
      <c r="L19" s="116">
        <v>1667</v>
      </c>
      <c r="M19" s="111">
        <f t="shared" si="4"/>
        <v>0.19196160767846432</v>
      </c>
      <c r="N19" s="119">
        <f t="shared" si="2"/>
        <v>9132</v>
      </c>
      <c r="O19" s="116">
        <f t="shared" si="3"/>
        <v>317554</v>
      </c>
      <c r="P19" s="111">
        <f t="shared" si="5"/>
        <v>2.8757313716722195E-2</v>
      </c>
      <c r="T19" s="105"/>
      <c r="U19" s="105"/>
      <c r="V19" s="105"/>
      <c r="W19" s="105"/>
      <c r="X19" s="105"/>
      <c r="Y19" s="105"/>
      <c r="Z19" s="105"/>
      <c r="AA19" s="105"/>
    </row>
    <row r="20" spans="1:27">
      <c r="A20" s="115">
        <v>2015</v>
      </c>
      <c r="B20" s="119">
        <v>7244</v>
      </c>
      <c r="C20" s="116">
        <v>343623</v>
      </c>
      <c r="D20" s="111">
        <f t="shared" si="0"/>
        <v>2.1081243106544089E-2</v>
      </c>
      <c r="E20" s="119">
        <v>767</v>
      </c>
      <c r="F20" s="116">
        <v>14976</v>
      </c>
      <c r="G20" s="111">
        <f t="shared" si="6"/>
        <v>5.1215277777777776E-2</v>
      </c>
      <c r="H20" s="119">
        <v>186</v>
      </c>
      <c r="I20" s="116">
        <v>2541</v>
      </c>
      <c r="J20" s="111">
        <f t="shared" si="1"/>
        <v>7.3199527744982285E-2</v>
      </c>
      <c r="K20" s="119">
        <v>490</v>
      </c>
      <c r="L20" s="116">
        <v>3457</v>
      </c>
      <c r="M20" s="111">
        <f t="shared" si="4"/>
        <v>0.14174139427249061</v>
      </c>
      <c r="N20" s="119">
        <f t="shared" si="2"/>
        <v>8687</v>
      </c>
      <c r="O20" s="116">
        <f t="shared" si="3"/>
        <v>364597</v>
      </c>
      <c r="P20" s="111">
        <f t="shared" si="5"/>
        <v>2.3826306853868794E-2</v>
      </c>
      <c r="T20" s="105"/>
      <c r="U20" s="105"/>
      <c r="V20" s="105"/>
      <c r="W20" s="105"/>
      <c r="X20" s="105"/>
      <c r="Y20" s="105"/>
      <c r="Z20" s="105"/>
      <c r="AA20" s="105"/>
    </row>
    <row r="21" spans="1:27">
      <c r="A21" s="115">
        <v>2016</v>
      </c>
      <c r="B21" s="119">
        <v>7599</v>
      </c>
      <c r="C21" s="116">
        <v>346749</v>
      </c>
      <c r="D21" s="111">
        <f t="shared" si="0"/>
        <v>2.1914987498161495E-2</v>
      </c>
      <c r="E21" s="119">
        <v>413</v>
      </c>
      <c r="F21" s="116">
        <v>13172</v>
      </c>
      <c r="G21" s="111">
        <f t="shared" si="6"/>
        <v>3.1354388095961132E-2</v>
      </c>
      <c r="H21" s="119">
        <v>106</v>
      </c>
      <c r="I21" s="116">
        <v>1061</v>
      </c>
      <c r="J21" s="111">
        <f t="shared" si="1"/>
        <v>9.9905749293119697E-2</v>
      </c>
      <c r="K21" s="119">
        <v>337</v>
      </c>
      <c r="L21" s="116">
        <v>3286</v>
      </c>
      <c r="M21" s="111">
        <f t="shared" si="4"/>
        <v>0.10255629945222154</v>
      </c>
      <c r="N21" s="119">
        <f t="shared" si="2"/>
        <v>8455</v>
      </c>
      <c r="O21" s="116">
        <f t="shared" si="3"/>
        <v>364268</v>
      </c>
      <c r="P21" s="111">
        <f t="shared" si="5"/>
        <v>2.3210932610056332E-2</v>
      </c>
      <c r="T21" s="105"/>
      <c r="U21" s="105"/>
      <c r="V21" s="105"/>
      <c r="W21" s="105"/>
      <c r="X21" s="105"/>
      <c r="Y21" s="105"/>
      <c r="Z21" s="105"/>
      <c r="AA21" s="105"/>
    </row>
    <row r="22" spans="1:27">
      <c r="A22" s="115">
        <v>2017</v>
      </c>
      <c r="B22" s="119">
        <v>4906</v>
      </c>
      <c r="C22" s="116">
        <v>347422</v>
      </c>
      <c r="D22" s="111">
        <f t="shared" si="0"/>
        <v>1.4121155252114144E-2</v>
      </c>
      <c r="E22" s="119">
        <v>258</v>
      </c>
      <c r="F22" s="116">
        <v>12892</v>
      </c>
      <c r="G22" s="111">
        <f t="shared" si="6"/>
        <v>2.0012410797393732E-2</v>
      </c>
      <c r="H22" s="119">
        <v>59</v>
      </c>
      <c r="I22" s="116">
        <v>777</v>
      </c>
      <c r="J22" s="111">
        <f t="shared" si="1"/>
        <v>7.5933075933075939E-2</v>
      </c>
      <c r="K22" s="119">
        <v>174</v>
      </c>
      <c r="L22" s="116">
        <v>2597</v>
      </c>
      <c r="M22" s="111">
        <f t="shared" si="4"/>
        <v>6.7000385059684253E-2</v>
      </c>
      <c r="N22" s="119">
        <f t="shared" si="2"/>
        <v>5397</v>
      </c>
      <c r="O22" s="116">
        <f t="shared" si="3"/>
        <v>363688</v>
      </c>
      <c r="P22" s="111">
        <f t="shared" si="5"/>
        <v>1.4839642770726557E-2</v>
      </c>
      <c r="T22" s="105"/>
      <c r="U22" s="105"/>
      <c r="V22" s="105"/>
      <c r="W22" s="105"/>
      <c r="X22" s="105"/>
      <c r="Y22" s="105"/>
      <c r="Z22" s="105"/>
      <c r="AA22" s="105"/>
    </row>
    <row r="23" spans="1:27">
      <c r="A23" s="115">
        <v>2018</v>
      </c>
      <c r="B23" s="119">
        <v>3799</v>
      </c>
      <c r="C23" s="116">
        <v>314955</v>
      </c>
      <c r="D23" s="111">
        <f t="shared" si="0"/>
        <v>1.2062040608975885E-2</v>
      </c>
      <c r="E23" s="119">
        <v>169</v>
      </c>
      <c r="F23" s="116">
        <v>10452</v>
      </c>
      <c r="G23" s="111">
        <f t="shared" si="6"/>
        <v>1.6169154228855721E-2</v>
      </c>
      <c r="H23" s="119">
        <v>33</v>
      </c>
      <c r="I23" s="116">
        <v>596</v>
      </c>
      <c r="J23" s="111">
        <f t="shared" si="1"/>
        <v>5.5369127516778527E-2</v>
      </c>
      <c r="K23" s="119">
        <v>149</v>
      </c>
      <c r="L23" s="116">
        <v>2024</v>
      </c>
      <c r="M23" s="111">
        <f t="shared" si="4"/>
        <v>7.3616600790513839E-2</v>
      </c>
      <c r="N23" s="119">
        <f t="shared" si="2"/>
        <v>4150</v>
      </c>
      <c r="O23" s="116">
        <f t="shared" si="3"/>
        <v>328027</v>
      </c>
      <c r="P23" s="111">
        <f t="shared" si="5"/>
        <v>1.2651397598368428E-2</v>
      </c>
      <c r="T23" s="105"/>
      <c r="U23" s="105"/>
      <c r="V23" s="105"/>
      <c r="W23" s="105"/>
      <c r="X23" s="105"/>
      <c r="Y23" s="105"/>
      <c r="Z23" s="105"/>
      <c r="AA23" s="105"/>
    </row>
    <row r="24" spans="1:27">
      <c r="A24" s="115">
        <v>2019</v>
      </c>
      <c r="B24" s="119">
        <v>1396</v>
      </c>
      <c r="C24" s="116">
        <v>53567</v>
      </c>
      <c r="D24" s="111">
        <f t="shared" si="0"/>
        <v>2.6060821027871637E-2</v>
      </c>
      <c r="E24" s="119">
        <v>82</v>
      </c>
      <c r="F24" s="116">
        <v>1690</v>
      </c>
      <c r="G24" s="111">
        <f t="shared" si="6"/>
        <v>4.85207100591716E-2</v>
      </c>
      <c r="H24" s="119">
        <v>2</v>
      </c>
      <c r="I24" s="116">
        <v>26</v>
      </c>
      <c r="J24" s="111">
        <f t="shared" si="1"/>
        <v>7.6923076923076927E-2</v>
      </c>
      <c r="K24" s="119">
        <v>38</v>
      </c>
      <c r="L24" s="116">
        <v>378</v>
      </c>
      <c r="M24" s="111">
        <f t="shared" si="4"/>
        <v>0.10052910052910052</v>
      </c>
      <c r="N24" s="119">
        <f t="shared" si="2"/>
        <v>1518</v>
      </c>
      <c r="O24" s="116">
        <f t="shared" si="3"/>
        <v>55661</v>
      </c>
      <c r="P24" s="111">
        <f t="shared" si="5"/>
        <v>2.7272237293616716E-2</v>
      </c>
      <c r="S24" s="18"/>
      <c r="T24" s="62"/>
      <c r="U24" s="367"/>
      <c r="V24" s="367"/>
      <c r="W24" s="367"/>
      <c r="X24" s="367"/>
      <c r="Y24" s="367"/>
      <c r="Z24" s="105"/>
      <c r="AA24" s="105"/>
    </row>
    <row r="25" spans="1:27" ht="13.5" thickBot="1">
      <c r="A25" s="115">
        <v>2020</v>
      </c>
      <c r="B25" s="216">
        <v>56</v>
      </c>
      <c r="C25" s="217">
        <v>422</v>
      </c>
      <c r="D25" s="159">
        <f t="shared" si="0"/>
        <v>0.13270142180094788</v>
      </c>
      <c r="E25" s="216">
        <v>4</v>
      </c>
      <c r="F25" s="217">
        <v>11</v>
      </c>
      <c r="G25" s="159">
        <f t="shared" si="6"/>
        <v>0.36363636363636365</v>
      </c>
      <c r="H25" s="216"/>
      <c r="I25" s="217"/>
      <c r="J25" s="159"/>
      <c r="K25" s="216">
        <v>2</v>
      </c>
      <c r="L25" s="217">
        <v>4</v>
      </c>
      <c r="M25" s="159">
        <f t="shared" si="4"/>
        <v>0.5</v>
      </c>
      <c r="N25" s="216">
        <f t="shared" si="2"/>
        <v>62</v>
      </c>
      <c r="O25" s="217">
        <f t="shared" si="3"/>
        <v>437</v>
      </c>
      <c r="P25" s="159">
        <f t="shared" si="5"/>
        <v>0.14187643020594964</v>
      </c>
      <c r="S25" s="18"/>
      <c r="T25" s="62"/>
      <c r="U25" s="367"/>
      <c r="V25" s="367"/>
      <c r="W25" s="367"/>
      <c r="X25" s="368"/>
      <c r="Y25" s="367"/>
      <c r="Z25" s="105"/>
      <c r="AA25" s="105"/>
    </row>
    <row r="26" spans="1:27" ht="13.5" thickBot="1">
      <c r="A26" s="94" t="s">
        <v>5</v>
      </c>
      <c r="B26" s="213">
        <f>SUM(B10:B25)</f>
        <v>157544</v>
      </c>
      <c r="C26" s="214">
        <f>SUM(C10:C25)</f>
        <v>3527857</v>
      </c>
      <c r="D26" s="215">
        <f>B26/C26</f>
        <v>4.4657138880629235E-2</v>
      </c>
      <c r="E26" s="213">
        <f>SUM(E10:E25)</f>
        <v>7355</v>
      </c>
      <c r="F26" s="214">
        <f>SUM(F10:F25)</f>
        <v>105191</v>
      </c>
      <c r="G26" s="215">
        <f>E26/F26</f>
        <v>6.9920430455076954E-2</v>
      </c>
      <c r="H26" s="213">
        <f>SUM(H10:H25)</f>
        <v>1400</v>
      </c>
      <c r="I26" s="214">
        <f>SUM(I10:I25)</f>
        <v>11942</v>
      </c>
      <c r="J26" s="215">
        <f>H26/I26</f>
        <v>0.11723329425556858</v>
      </c>
      <c r="K26" s="213">
        <f>SUM(K10:K25)</f>
        <v>3401</v>
      </c>
      <c r="L26" s="214">
        <f>SUM(L10:L25)</f>
        <v>23815</v>
      </c>
      <c r="M26" s="215">
        <f>K26/L26</f>
        <v>0.14280915389460425</v>
      </c>
      <c r="N26" s="213">
        <f>SUM(N10:N25)</f>
        <v>169700</v>
      </c>
      <c r="O26" s="214">
        <f>SUM(O10:O25)</f>
        <v>3668805</v>
      </c>
      <c r="P26" s="215">
        <f>N26/O26</f>
        <v>4.6254843198262105E-2</v>
      </c>
      <c r="T26" s="105"/>
      <c r="U26" s="105"/>
      <c r="V26" s="105"/>
      <c r="W26" s="105"/>
      <c r="X26" s="105"/>
      <c r="Y26" s="105"/>
      <c r="Z26" s="105"/>
      <c r="AA26" s="105"/>
    </row>
    <row r="27" spans="1:27">
      <c r="A27" s="181"/>
      <c r="B27" s="137"/>
      <c r="C27" s="182"/>
      <c r="D27" s="182"/>
      <c r="E27" s="137"/>
      <c r="F27" s="137"/>
      <c r="G27" s="182"/>
      <c r="H27" s="137"/>
      <c r="I27" s="182"/>
      <c r="J27" s="182"/>
      <c r="K27" s="137"/>
      <c r="L27" s="137"/>
      <c r="M27" s="182"/>
      <c r="N27" s="137"/>
      <c r="O27" s="137"/>
      <c r="P27" s="182"/>
      <c r="Q27" s="137"/>
      <c r="T27" s="105"/>
      <c r="U27" s="105"/>
      <c r="V27" s="105"/>
      <c r="W27" s="105"/>
      <c r="X27" s="105"/>
      <c r="Y27" s="105"/>
      <c r="Z27" s="105"/>
      <c r="AA27" s="105"/>
    </row>
    <row r="28" spans="1:27">
      <c r="A28" s="161"/>
      <c r="L28" s="171"/>
      <c r="M28" s="171"/>
      <c r="Q28" s="171"/>
      <c r="R28" s="171"/>
    </row>
    <row r="29" spans="1:27">
      <c r="T29" s="105"/>
      <c r="U29" s="105"/>
      <c r="V29" s="105"/>
      <c r="W29" s="105"/>
      <c r="X29" s="105"/>
    </row>
    <row r="30" spans="1:27">
      <c r="Z30" s="105"/>
    </row>
    <row r="31" spans="1:27">
      <c r="Z31" s="105"/>
    </row>
    <row r="32" spans="1:27">
      <c r="Z32" s="105"/>
    </row>
    <row r="33" spans="26:26">
      <c r="Z33" s="105"/>
    </row>
    <row r="34" spans="26:26">
      <c r="Z34" s="105"/>
    </row>
    <row r="35" spans="26:26">
      <c r="Z35" s="105"/>
    </row>
    <row r="36" spans="26:26">
      <c r="Z36" s="105"/>
    </row>
    <row r="37" spans="26:26">
      <c r="Z37" s="105"/>
    </row>
    <row r="38" spans="26:26">
      <c r="Z38" s="105"/>
    </row>
    <row r="39" spans="26:26">
      <c r="Z39" s="105"/>
    </row>
    <row r="40" spans="26:26">
      <c r="Z40" s="105"/>
    </row>
    <row r="41" spans="26:26">
      <c r="Z41" s="105"/>
    </row>
    <row r="42" spans="26:26">
      <c r="Z42" s="105"/>
    </row>
    <row r="43" spans="26:26">
      <c r="Z43" s="105"/>
    </row>
    <row r="44" spans="26:26">
      <c r="Z44" s="105"/>
    </row>
    <row r="45" spans="26:26">
      <c r="Z45" s="105"/>
    </row>
    <row r="46" spans="26:26">
      <c r="Z46" s="105"/>
    </row>
    <row r="47" spans="26:26">
      <c r="Z47" s="105"/>
    </row>
    <row r="48" spans="26:26">
      <c r="Z48" s="105"/>
    </row>
    <row r="49" spans="26:26">
      <c r="Z49" s="105"/>
    </row>
    <row r="50" spans="26:26">
      <c r="Z50" s="105"/>
    </row>
    <row r="51" spans="26:26">
      <c r="Z51" s="105"/>
    </row>
    <row r="52" spans="26:26">
      <c r="Z52" s="105"/>
    </row>
    <row r="53" spans="26:26">
      <c r="Z53" s="105"/>
    </row>
    <row r="54" spans="26:26">
      <c r="Z54" s="105"/>
    </row>
    <row r="55" spans="26:26">
      <c r="Z55" s="105"/>
    </row>
    <row r="56" spans="26:26">
      <c r="Z56" s="105"/>
    </row>
    <row r="57" spans="26:26">
      <c r="Z57" s="105"/>
    </row>
    <row r="58" spans="26:26">
      <c r="Z58" s="105"/>
    </row>
    <row r="59" spans="26:26">
      <c r="Z59" s="105"/>
    </row>
    <row r="60" spans="26:26">
      <c r="Z60" s="105"/>
    </row>
    <row r="61" spans="26:26">
      <c r="Z61" s="105"/>
    </row>
  </sheetData>
  <mergeCells count="7">
    <mergeCell ref="A4:P5"/>
    <mergeCell ref="A8:A9"/>
    <mergeCell ref="N8:P8"/>
    <mergeCell ref="B8:D8"/>
    <mergeCell ref="E8:G8"/>
    <mergeCell ref="H8:J8"/>
    <mergeCell ref="K8:M8"/>
  </mergeCells>
  <phoneticPr fontId="0" type="noConversion"/>
  <pageMargins left="0.75" right="0.75" top="1" bottom="1" header="0.5" footer="0.5"/>
  <pageSetup scale="48" orientation="landscape" r:id="rId1"/>
  <headerFooter alignWithMargins="0">
    <oddFooter>&amp;C&amp;14B-&amp;P-4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6"/>
  <sheetViews>
    <sheetView zoomScaleNormal="100" workbookViewId="0"/>
  </sheetViews>
  <sheetFormatPr defaultRowHeight="12.75"/>
  <cols>
    <col min="1" max="1" width="9.140625" style="2"/>
    <col min="2" max="2" width="8.140625" style="2" bestFit="1" customWidth="1"/>
    <col min="3" max="3" width="8.85546875" style="2" bestFit="1" customWidth="1"/>
    <col min="4" max="4" width="9.140625" style="2"/>
    <col min="5" max="5" width="8.140625" style="2" bestFit="1" customWidth="1"/>
    <col min="6" max="6" width="9.85546875" style="2" bestFit="1" customWidth="1"/>
    <col min="7" max="7" width="9.140625" style="2"/>
    <col min="8" max="8" width="8.140625" style="2" bestFit="1" customWidth="1"/>
    <col min="9" max="9" width="10.5703125" style="2" customWidth="1"/>
    <col min="10" max="16" width="9.140625" style="2"/>
    <col min="17" max="17" width="9.85546875" style="2" bestFit="1" customWidth="1"/>
    <col min="18" max="19" width="9.140625" style="2"/>
    <col min="20" max="20" width="9.85546875" style="2" bestFit="1" customWidth="1"/>
    <col min="21" max="16384" width="9.140625" style="2"/>
  </cols>
  <sheetData>
    <row r="1" spans="1:10" ht="18">
      <c r="A1" s="12" t="s">
        <v>96</v>
      </c>
      <c r="B1" s="84"/>
      <c r="C1" s="84"/>
      <c r="D1" s="84"/>
      <c r="E1" s="84"/>
      <c r="F1" s="84"/>
      <c r="G1" s="84"/>
    </row>
    <row r="2" spans="1:10">
      <c r="A2" s="70" t="s">
        <v>254</v>
      </c>
      <c r="B2" s="84"/>
      <c r="C2" s="84"/>
      <c r="D2" s="84"/>
      <c r="E2" s="84"/>
      <c r="F2" s="84"/>
      <c r="G2" s="84"/>
    </row>
    <row r="3" spans="1:10">
      <c r="A3" s="86"/>
      <c r="B3" s="84"/>
      <c r="C3" s="84"/>
      <c r="D3" s="84"/>
      <c r="E3" s="84"/>
      <c r="F3" s="84"/>
      <c r="G3" s="84"/>
    </row>
    <row r="4" spans="1:10" ht="12.75" customHeight="1">
      <c r="A4" s="447" t="s">
        <v>255</v>
      </c>
      <c r="B4" s="448"/>
      <c r="C4" s="448"/>
      <c r="D4" s="448"/>
      <c r="E4" s="448"/>
      <c r="F4" s="448"/>
      <c r="G4" s="448"/>
      <c r="H4" s="448"/>
      <c r="I4" s="448"/>
      <c r="J4" s="448"/>
    </row>
    <row r="5" spans="1:10">
      <c r="A5" s="448"/>
      <c r="B5" s="448"/>
      <c r="C5" s="448"/>
      <c r="D5" s="448"/>
      <c r="E5" s="448"/>
      <c r="F5" s="448"/>
      <c r="G5" s="448"/>
      <c r="H5" s="448"/>
      <c r="I5" s="448"/>
      <c r="J5" s="448"/>
    </row>
    <row r="6" spans="1:10">
      <c r="A6" s="448"/>
      <c r="B6" s="448"/>
      <c r="C6" s="448"/>
      <c r="D6" s="448"/>
      <c r="E6" s="448"/>
      <c r="F6" s="448"/>
      <c r="G6" s="448"/>
      <c r="H6" s="448"/>
      <c r="I6" s="448"/>
      <c r="J6" s="448"/>
    </row>
    <row r="7" spans="1:10">
      <c r="A7" s="48"/>
      <c r="B7" s="48"/>
      <c r="C7" s="48"/>
      <c r="D7" s="48"/>
      <c r="E7" s="48"/>
      <c r="F7" s="48"/>
      <c r="G7" s="48"/>
      <c r="H7" s="48"/>
      <c r="I7" s="48"/>
      <c r="J7" s="48"/>
    </row>
    <row r="8" spans="1:10" ht="13.5" thickBot="1">
      <c r="B8" s="72"/>
      <c r="C8" s="72"/>
      <c r="D8" s="72"/>
      <c r="E8" s="72"/>
      <c r="F8" s="72"/>
      <c r="G8" s="72"/>
    </row>
    <row r="9" spans="1:10" ht="12.75" customHeight="1">
      <c r="A9" s="449" t="s">
        <v>6</v>
      </c>
      <c r="B9" s="451" t="s">
        <v>30</v>
      </c>
      <c r="C9" s="452"/>
      <c r="D9" s="453"/>
      <c r="E9" s="451" t="s">
        <v>34</v>
      </c>
      <c r="F9" s="452"/>
      <c r="G9" s="453"/>
      <c r="H9" s="451" t="s">
        <v>5</v>
      </c>
      <c r="I9" s="452"/>
      <c r="J9" s="453"/>
    </row>
    <row r="10" spans="1:10" ht="13.5" customHeight="1" thickBot="1">
      <c r="A10" s="450"/>
      <c r="B10" s="27" t="s">
        <v>7</v>
      </c>
      <c r="C10" s="28" t="s">
        <v>8</v>
      </c>
      <c r="D10" s="29" t="s">
        <v>9</v>
      </c>
      <c r="E10" s="27" t="s">
        <v>7</v>
      </c>
      <c r="F10" s="28" t="s">
        <v>8</v>
      </c>
      <c r="G10" s="29" t="s">
        <v>9</v>
      </c>
      <c r="H10" s="27" t="s">
        <v>7</v>
      </c>
      <c r="I10" s="28" t="s">
        <v>8</v>
      </c>
      <c r="J10" s="29" t="s">
        <v>9</v>
      </c>
    </row>
    <row r="11" spans="1:10">
      <c r="A11" s="242">
        <v>1984</v>
      </c>
      <c r="B11" s="244">
        <v>0</v>
      </c>
      <c r="C11" s="93">
        <v>2</v>
      </c>
      <c r="D11" s="21">
        <f t="shared" ref="D11:D33" si="0">IF(C11=0, "NA", B11/C11)</f>
        <v>0</v>
      </c>
      <c r="E11" s="244">
        <v>6</v>
      </c>
      <c r="F11" s="93">
        <v>102</v>
      </c>
      <c r="G11" s="21">
        <f t="shared" ref="G11:G48" si="1">IF(F11=0, "NA", E11/F11)</f>
        <v>5.8823529411764705E-2</v>
      </c>
      <c r="H11" s="244">
        <f>SUM(B11,E11)</f>
        <v>6</v>
      </c>
      <c r="I11" s="93">
        <f>SUM(C11,F11)</f>
        <v>104</v>
      </c>
      <c r="J11" s="21">
        <f t="shared" ref="J11:J37" si="2">IF(I11=0, "NA", H11/I11)</f>
        <v>5.7692307692307696E-2</v>
      </c>
    </row>
    <row r="12" spans="1:10">
      <c r="A12" s="243">
        <v>1985</v>
      </c>
      <c r="B12" s="245">
        <v>0</v>
      </c>
      <c r="C12" s="87">
        <v>3</v>
      </c>
      <c r="D12" s="15">
        <f t="shared" si="0"/>
        <v>0</v>
      </c>
      <c r="E12" s="245">
        <v>13</v>
      </c>
      <c r="F12" s="87">
        <v>212</v>
      </c>
      <c r="G12" s="15">
        <f t="shared" si="1"/>
        <v>6.1320754716981132E-2</v>
      </c>
      <c r="H12" s="245">
        <f>SUM(B12,E12)</f>
        <v>13</v>
      </c>
      <c r="I12" s="87">
        <f>SUM(C12,F12)</f>
        <v>215</v>
      </c>
      <c r="J12" s="15">
        <f t="shared" si="2"/>
        <v>6.0465116279069767E-2</v>
      </c>
    </row>
    <row r="13" spans="1:10">
      <c r="A13" s="243">
        <v>1986</v>
      </c>
      <c r="B13" s="245">
        <v>2</v>
      </c>
      <c r="C13" s="87">
        <v>20</v>
      </c>
      <c r="D13" s="15">
        <f t="shared" si="0"/>
        <v>0.1</v>
      </c>
      <c r="E13" s="245">
        <v>11</v>
      </c>
      <c r="F13" s="87">
        <v>282</v>
      </c>
      <c r="G13" s="15">
        <f t="shared" si="1"/>
        <v>3.9007092198581561E-2</v>
      </c>
      <c r="H13" s="245">
        <f t="shared" ref="H13:H46" si="3">SUM(B13,E13)</f>
        <v>13</v>
      </c>
      <c r="I13" s="87">
        <f t="shared" ref="I13:I46" si="4">SUM(C13,F13)</f>
        <v>302</v>
      </c>
      <c r="J13" s="15">
        <f t="shared" si="2"/>
        <v>4.3046357615894038E-2</v>
      </c>
    </row>
    <row r="14" spans="1:10">
      <c r="A14" s="243">
        <v>1987</v>
      </c>
      <c r="B14" s="245">
        <v>0</v>
      </c>
      <c r="C14" s="87">
        <v>20</v>
      </c>
      <c r="D14" s="15">
        <f t="shared" si="0"/>
        <v>0</v>
      </c>
      <c r="E14" s="245">
        <v>18</v>
      </c>
      <c r="F14" s="87">
        <v>476</v>
      </c>
      <c r="G14" s="15">
        <f t="shared" si="1"/>
        <v>3.7815126050420166E-2</v>
      </c>
      <c r="H14" s="245">
        <f t="shared" si="3"/>
        <v>18</v>
      </c>
      <c r="I14" s="87">
        <f t="shared" si="4"/>
        <v>496</v>
      </c>
      <c r="J14" s="15">
        <f t="shared" si="2"/>
        <v>3.6290322580645164E-2</v>
      </c>
    </row>
    <row r="15" spans="1:10">
      <c r="A15" s="243">
        <v>1988</v>
      </c>
      <c r="B15" s="245">
        <v>0</v>
      </c>
      <c r="C15" s="87">
        <v>17</v>
      </c>
      <c r="D15" s="15">
        <f t="shared" si="0"/>
        <v>0</v>
      </c>
      <c r="E15" s="245">
        <v>21</v>
      </c>
      <c r="F15" s="87">
        <v>755</v>
      </c>
      <c r="G15" s="15">
        <f t="shared" si="1"/>
        <v>2.781456953642384E-2</v>
      </c>
      <c r="H15" s="245">
        <f t="shared" si="3"/>
        <v>21</v>
      </c>
      <c r="I15" s="87">
        <f t="shared" si="4"/>
        <v>772</v>
      </c>
      <c r="J15" s="15">
        <f t="shared" si="2"/>
        <v>2.7202072538860103E-2</v>
      </c>
    </row>
    <row r="16" spans="1:10">
      <c r="A16" s="243">
        <v>1989</v>
      </c>
      <c r="B16" s="245">
        <v>3</v>
      </c>
      <c r="C16" s="87">
        <v>27</v>
      </c>
      <c r="D16" s="15">
        <f t="shared" si="0"/>
        <v>0.1111111111111111</v>
      </c>
      <c r="E16" s="245">
        <v>12</v>
      </c>
      <c r="F16" s="87">
        <v>367</v>
      </c>
      <c r="G16" s="15">
        <f t="shared" si="1"/>
        <v>3.2697547683923703E-2</v>
      </c>
      <c r="H16" s="245">
        <f t="shared" si="3"/>
        <v>15</v>
      </c>
      <c r="I16" s="87">
        <f t="shared" si="4"/>
        <v>394</v>
      </c>
      <c r="J16" s="15">
        <f t="shared" si="2"/>
        <v>3.8071065989847719E-2</v>
      </c>
    </row>
    <row r="17" spans="1:10">
      <c r="A17" s="243">
        <v>1990</v>
      </c>
      <c r="B17" s="245">
        <v>0</v>
      </c>
      <c r="C17" s="87">
        <v>12</v>
      </c>
      <c r="D17" s="15">
        <f t="shared" si="0"/>
        <v>0</v>
      </c>
      <c r="E17" s="245">
        <v>12</v>
      </c>
      <c r="F17" s="87">
        <v>288</v>
      </c>
      <c r="G17" s="15">
        <f t="shared" si="1"/>
        <v>4.1666666666666664E-2</v>
      </c>
      <c r="H17" s="245">
        <f t="shared" si="3"/>
        <v>12</v>
      </c>
      <c r="I17" s="87">
        <f t="shared" si="4"/>
        <v>300</v>
      </c>
      <c r="J17" s="15">
        <f t="shared" si="2"/>
        <v>0.04</v>
      </c>
    </row>
    <row r="18" spans="1:10">
      <c r="A18" s="243">
        <v>1991</v>
      </c>
      <c r="B18" s="245">
        <v>1</v>
      </c>
      <c r="C18" s="87">
        <v>8</v>
      </c>
      <c r="D18" s="15">
        <f t="shared" si="0"/>
        <v>0.125</v>
      </c>
      <c r="E18" s="245">
        <v>16</v>
      </c>
      <c r="F18" s="87">
        <v>266</v>
      </c>
      <c r="G18" s="15">
        <f t="shared" si="1"/>
        <v>6.0150375939849621E-2</v>
      </c>
      <c r="H18" s="245">
        <f t="shared" si="3"/>
        <v>17</v>
      </c>
      <c r="I18" s="87">
        <f t="shared" si="4"/>
        <v>274</v>
      </c>
      <c r="J18" s="15">
        <f t="shared" si="2"/>
        <v>6.2043795620437957E-2</v>
      </c>
    </row>
    <row r="19" spans="1:10">
      <c r="A19" s="243">
        <v>1992</v>
      </c>
      <c r="B19" s="245">
        <v>2</v>
      </c>
      <c r="C19" s="87">
        <v>15</v>
      </c>
      <c r="D19" s="15">
        <f t="shared" si="0"/>
        <v>0.13333333333333333</v>
      </c>
      <c r="E19" s="245">
        <v>13</v>
      </c>
      <c r="F19" s="87">
        <v>276</v>
      </c>
      <c r="G19" s="15">
        <f t="shared" si="1"/>
        <v>4.710144927536232E-2</v>
      </c>
      <c r="H19" s="245">
        <f t="shared" si="3"/>
        <v>15</v>
      </c>
      <c r="I19" s="87">
        <f t="shared" si="4"/>
        <v>291</v>
      </c>
      <c r="J19" s="15">
        <f t="shared" si="2"/>
        <v>5.1546391752577317E-2</v>
      </c>
    </row>
    <row r="20" spans="1:10">
      <c r="A20" s="243">
        <v>1993</v>
      </c>
      <c r="B20" s="245">
        <v>2</v>
      </c>
      <c r="C20" s="87">
        <v>26</v>
      </c>
      <c r="D20" s="15">
        <f t="shared" si="0"/>
        <v>7.6923076923076927E-2</v>
      </c>
      <c r="E20" s="245">
        <v>19</v>
      </c>
      <c r="F20" s="87">
        <v>432</v>
      </c>
      <c r="G20" s="15">
        <f t="shared" si="1"/>
        <v>4.3981481481481483E-2</v>
      </c>
      <c r="H20" s="245">
        <f t="shared" si="3"/>
        <v>21</v>
      </c>
      <c r="I20" s="87">
        <f t="shared" si="4"/>
        <v>458</v>
      </c>
      <c r="J20" s="15">
        <f t="shared" si="2"/>
        <v>4.5851528384279479E-2</v>
      </c>
    </row>
    <row r="21" spans="1:10">
      <c r="A21" s="243">
        <v>1994</v>
      </c>
      <c r="B21" s="245">
        <v>3</v>
      </c>
      <c r="C21" s="87">
        <v>53</v>
      </c>
      <c r="D21" s="15">
        <f t="shared" si="0"/>
        <v>5.6603773584905662E-2</v>
      </c>
      <c r="E21" s="245">
        <v>30</v>
      </c>
      <c r="F21" s="87">
        <v>626</v>
      </c>
      <c r="G21" s="15">
        <f t="shared" si="1"/>
        <v>4.7923322683706068E-2</v>
      </c>
      <c r="H21" s="245">
        <f t="shared" si="3"/>
        <v>33</v>
      </c>
      <c r="I21" s="87">
        <f t="shared" si="4"/>
        <v>679</v>
      </c>
      <c r="J21" s="15">
        <f t="shared" si="2"/>
        <v>4.8600883652430045E-2</v>
      </c>
    </row>
    <row r="22" spans="1:10">
      <c r="A22" s="243">
        <v>1995</v>
      </c>
      <c r="B22" s="245">
        <v>4</v>
      </c>
      <c r="C22" s="87">
        <v>94</v>
      </c>
      <c r="D22" s="15">
        <f t="shared" si="0"/>
        <v>4.2553191489361701E-2</v>
      </c>
      <c r="E22" s="245">
        <v>36</v>
      </c>
      <c r="F22" s="87">
        <v>976</v>
      </c>
      <c r="G22" s="15">
        <f t="shared" si="1"/>
        <v>3.6885245901639344E-2</v>
      </c>
      <c r="H22" s="245">
        <f t="shared" si="3"/>
        <v>40</v>
      </c>
      <c r="I22" s="87">
        <f t="shared" si="4"/>
        <v>1070</v>
      </c>
      <c r="J22" s="15">
        <f t="shared" si="2"/>
        <v>3.7383177570093455E-2</v>
      </c>
    </row>
    <row r="23" spans="1:10">
      <c r="A23" s="243">
        <v>1996</v>
      </c>
      <c r="B23" s="245">
        <v>1</v>
      </c>
      <c r="C23" s="87">
        <v>119</v>
      </c>
      <c r="D23" s="15">
        <f t="shared" si="0"/>
        <v>8.4033613445378148E-3</v>
      </c>
      <c r="E23" s="245">
        <v>25</v>
      </c>
      <c r="F23" s="87">
        <v>944</v>
      </c>
      <c r="G23" s="15">
        <f t="shared" si="1"/>
        <v>2.6483050847457626E-2</v>
      </c>
      <c r="H23" s="245">
        <f t="shared" si="3"/>
        <v>26</v>
      </c>
      <c r="I23" s="87">
        <f t="shared" si="4"/>
        <v>1063</v>
      </c>
      <c r="J23" s="15">
        <f t="shared" si="2"/>
        <v>2.4459078080903106E-2</v>
      </c>
    </row>
    <row r="24" spans="1:10">
      <c r="A24" s="243">
        <v>1997</v>
      </c>
      <c r="B24" s="245">
        <v>10</v>
      </c>
      <c r="C24" s="87">
        <v>218</v>
      </c>
      <c r="D24" s="15">
        <f t="shared" si="0"/>
        <v>4.5871559633027525E-2</v>
      </c>
      <c r="E24" s="245">
        <v>34</v>
      </c>
      <c r="F24" s="87">
        <v>1164</v>
      </c>
      <c r="G24" s="15">
        <f t="shared" si="1"/>
        <v>2.9209621993127148E-2</v>
      </c>
      <c r="H24" s="245">
        <f t="shared" si="3"/>
        <v>44</v>
      </c>
      <c r="I24" s="87">
        <f t="shared" si="4"/>
        <v>1382</v>
      </c>
      <c r="J24" s="15">
        <f t="shared" si="2"/>
        <v>3.1837916063675829E-2</v>
      </c>
    </row>
    <row r="25" spans="1:10">
      <c r="A25" s="243">
        <v>1998</v>
      </c>
      <c r="B25" s="245">
        <v>2</v>
      </c>
      <c r="C25" s="87">
        <v>88</v>
      </c>
      <c r="D25" s="15">
        <f t="shared" si="0"/>
        <v>2.2727272727272728E-2</v>
      </c>
      <c r="E25" s="245">
        <v>43</v>
      </c>
      <c r="F25" s="87">
        <v>1406</v>
      </c>
      <c r="G25" s="15">
        <f t="shared" si="1"/>
        <v>3.0583214793741108E-2</v>
      </c>
      <c r="H25" s="245">
        <f t="shared" si="3"/>
        <v>45</v>
      </c>
      <c r="I25" s="87">
        <f t="shared" si="4"/>
        <v>1494</v>
      </c>
      <c r="J25" s="15">
        <f t="shared" si="2"/>
        <v>3.0120481927710843E-2</v>
      </c>
    </row>
    <row r="26" spans="1:10">
      <c r="A26" s="243">
        <v>1999</v>
      </c>
      <c r="B26" s="245">
        <v>10</v>
      </c>
      <c r="C26" s="87">
        <v>380</v>
      </c>
      <c r="D26" s="15">
        <f t="shared" si="0"/>
        <v>2.6315789473684209E-2</v>
      </c>
      <c r="E26" s="245">
        <v>42</v>
      </c>
      <c r="F26" s="87">
        <v>1928</v>
      </c>
      <c r="G26" s="15">
        <f t="shared" si="1"/>
        <v>2.1784232365145227E-2</v>
      </c>
      <c r="H26" s="245">
        <f t="shared" si="3"/>
        <v>52</v>
      </c>
      <c r="I26" s="87">
        <f t="shared" si="4"/>
        <v>2308</v>
      </c>
      <c r="J26" s="15">
        <f t="shared" si="2"/>
        <v>2.2530329289428077E-2</v>
      </c>
    </row>
    <row r="27" spans="1:10">
      <c r="A27" s="243">
        <v>2000</v>
      </c>
      <c r="B27" s="245">
        <v>13</v>
      </c>
      <c r="C27" s="87">
        <v>375</v>
      </c>
      <c r="D27" s="15">
        <f t="shared" si="0"/>
        <v>3.4666666666666665E-2</v>
      </c>
      <c r="E27" s="245">
        <v>46</v>
      </c>
      <c r="F27" s="87">
        <v>2439</v>
      </c>
      <c r="G27" s="15">
        <f t="shared" si="1"/>
        <v>1.886018860188602E-2</v>
      </c>
      <c r="H27" s="245">
        <f t="shared" si="3"/>
        <v>59</v>
      </c>
      <c r="I27" s="87">
        <f t="shared" si="4"/>
        <v>2814</v>
      </c>
      <c r="J27" s="15">
        <f t="shared" si="2"/>
        <v>2.0966595593461264E-2</v>
      </c>
    </row>
    <row r="28" spans="1:10">
      <c r="A28" s="243">
        <v>2001</v>
      </c>
      <c r="B28" s="245">
        <v>17</v>
      </c>
      <c r="C28" s="87">
        <v>416</v>
      </c>
      <c r="D28" s="15">
        <f t="shared" si="0"/>
        <v>4.0865384615384616E-2</v>
      </c>
      <c r="E28" s="245">
        <v>46</v>
      </c>
      <c r="F28" s="87">
        <v>2244</v>
      </c>
      <c r="G28" s="15">
        <f t="shared" si="1"/>
        <v>2.0499108734402853E-2</v>
      </c>
      <c r="H28" s="245">
        <f t="shared" si="3"/>
        <v>63</v>
      </c>
      <c r="I28" s="87">
        <f t="shared" si="4"/>
        <v>2660</v>
      </c>
      <c r="J28" s="15">
        <f t="shared" si="2"/>
        <v>2.368421052631579E-2</v>
      </c>
    </row>
    <row r="29" spans="1:10">
      <c r="A29" s="243">
        <v>2002</v>
      </c>
      <c r="B29" s="245">
        <v>18</v>
      </c>
      <c r="C29" s="87">
        <v>445</v>
      </c>
      <c r="D29" s="15">
        <f t="shared" si="0"/>
        <v>4.0449438202247189E-2</v>
      </c>
      <c r="E29" s="245">
        <v>51</v>
      </c>
      <c r="F29" s="87">
        <v>2027</v>
      </c>
      <c r="G29" s="15">
        <f t="shared" si="1"/>
        <v>2.5160335471139616E-2</v>
      </c>
      <c r="H29" s="245">
        <f t="shared" si="3"/>
        <v>69</v>
      </c>
      <c r="I29" s="87">
        <f t="shared" si="4"/>
        <v>2472</v>
      </c>
      <c r="J29" s="15">
        <f t="shared" si="2"/>
        <v>2.7912621359223302E-2</v>
      </c>
    </row>
    <row r="30" spans="1:10">
      <c r="A30" s="243">
        <v>2003</v>
      </c>
      <c r="B30" s="245">
        <v>25</v>
      </c>
      <c r="C30" s="87">
        <v>459</v>
      </c>
      <c r="D30" s="15">
        <f t="shared" si="0"/>
        <v>5.4466230936819175E-2</v>
      </c>
      <c r="E30" s="245">
        <v>72</v>
      </c>
      <c r="F30" s="87">
        <v>2204</v>
      </c>
      <c r="G30" s="15">
        <f t="shared" si="1"/>
        <v>3.2667876588021776E-2</v>
      </c>
      <c r="H30" s="245">
        <f t="shared" si="3"/>
        <v>97</v>
      </c>
      <c r="I30" s="87">
        <f t="shared" si="4"/>
        <v>2663</v>
      </c>
      <c r="J30" s="15">
        <f t="shared" si="2"/>
        <v>3.6425084491175368E-2</v>
      </c>
    </row>
    <row r="31" spans="1:10">
      <c r="A31" s="243">
        <v>2004</v>
      </c>
      <c r="B31" s="245">
        <v>28</v>
      </c>
      <c r="C31" s="87">
        <v>637</v>
      </c>
      <c r="D31" s="15">
        <f t="shared" si="0"/>
        <v>4.3956043956043959E-2</v>
      </c>
      <c r="E31" s="245">
        <v>103</v>
      </c>
      <c r="F31" s="87">
        <v>3182</v>
      </c>
      <c r="G31" s="15">
        <f t="shared" si="1"/>
        <v>3.2369578881206791E-2</v>
      </c>
      <c r="H31" s="245">
        <f t="shared" si="3"/>
        <v>131</v>
      </c>
      <c r="I31" s="87">
        <f t="shared" si="4"/>
        <v>3819</v>
      </c>
      <c r="J31" s="15">
        <f t="shared" si="2"/>
        <v>3.430217334380728E-2</v>
      </c>
    </row>
    <row r="32" spans="1:10">
      <c r="A32" s="243">
        <v>2005</v>
      </c>
      <c r="B32" s="245">
        <v>39</v>
      </c>
      <c r="C32" s="87">
        <v>1119</v>
      </c>
      <c r="D32" s="15">
        <f t="shared" si="0"/>
        <v>3.4852546916890083E-2</v>
      </c>
      <c r="E32" s="245">
        <v>167</v>
      </c>
      <c r="F32" s="87">
        <v>3808</v>
      </c>
      <c r="G32" s="15">
        <f t="shared" si="1"/>
        <v>4.385504201680672E-2</v>
      </c>
      <c r="H32" s="245">
        <f t="shared" si="3"/>
        <v>206</v>
      </c>
      <c r="I32" s="87">
        <f t="shared" si="4"/>
        <v>4927</v>
      </c>
      <c r="J32" s="15">
        <f t="shared" si="2"/>
        <v>4.1810432311751571E-2</v>
      </c>
    </row>
    <row r="33" spans="1:17">
      <c r="A33" s="243">
        <v>2006</v>
      </c>
      <c r="B33" s="245">
        <v>33</v>
      </c>
      <c r="C33" s="87">
        <v>1685</v>
      </c>
      <c r="D33" s="15">
        <f t="shared" si="0"/>
        <v>1.9584569732937686E-2</v>
      </c>
      <c r="E33" s="245">
        <v>146</v>
      </c>
      <c r="F33" s="87">
        <v>4023</v>
      </c>
      <c r="G33" s="15">
        <f t="shared" si="1"/>
        <v>3.6291324881928912E-2</v>
      </c>
      <c r="H33" s="245">
        <f t="shared" si="3"/>
        <v>179</v>
      </c>
      <c r="I33" s="87">
        <f t="shared" si="4"/>
        <v>5708</v>
      </c>
      <c r="J33" s="15">
        <f t="shared" si="2"/>
        <v>3.1359495444989491E-2</v>
      </c>
    </row>
    <row r="34" spans="1:17">
      <c r="A34" s="243">
        <v>2007</v>
      </c>
      <c r="B34" s="245"/>
      <c r="C34" s="87"/>
      <c r="D34" s="15"/>
      <c r="E34" s="245">
        <v>171</v>
      </c>
      <c r="F34" s="87">
        <v>4678</v>
      </c>
      <c r="G34" s="15">
        <f t="shared" si="1"/>
        <v>3.6554082941427958E-2</v>
      </c>
      <c r="H34" s="245">
        <f t="shared" si="3"/>
        <v>171</v>
      </c>
      <c r="I34" s="87">
        <f t="shared" si="4"/>
        <v>4678</v>
      </c>
      <c r="J34" s="15">
        <f t="shared" si="2"/>
        <v>3.6554082941427958E-2</v>
      </c>
    </row>
    <row r="35" spans="1:17">
      <c r="A35" s="243">
        <v>2008</v>
      </c>
      <c r="B35" s="245"/>
      <c r="C35" s="87"/>
      <c r="D35" s="15"/>
      <c r="E35" s="245">
        <v>63</v>
      </c>
      <c r="F35" s="87">
        <v>2762</v>
      </c>
      <c r="G35" s="15">
        <f t="shared" si="1"/>
        <v>2.280955829109341E-2</v>
      </c>
      <c r="H35" s="245">
        <f t="shared" si="3"/>
        <v>63</v>
      </c>
      <c r="I35" s="87">
        <f t="shared" si="4"/>
        <v>2762</v>
      </c>
      <c r="J35" s="15">
        <f t="shared" si="2"/>
        <v>2.280955829109341E-2</v>
      </c>
    </row>
    <row r="36" spans="1:17">
      <c r="A36" s="243">
        <v>2009</v>
      </c>
      <c r="B36" s="245"/>
      <c r="C36" s="87"/>
      <c r="D36" s="15"/>
      <c r="E36" s="245">
        <v>25</v>
      </c>
      <c r="F36" s="87">
        <v>2028</v>
      </c>
      <c r="G36" s="15">
        <f t="shared" si="1"/>
        <v>1.232741617357002E-2</v>
      </c>
      <c r="H36" s="245">
        <f t="shared" si="3"/>
        <v>25</v>
      </c>
      <c r="I36" s="87">
        <f t="shared" si="4"/>
        <v>2028</v>
      </c>
      <c r="J36" s="15">
        <f t="shared" si="2"/>
        <v>1.232741617357002E-2</v>
      </c>
      <c r="Q36" s="370"/>
    </row>
    <row r="37" spans="1:17">
      <c r="A37" s="243">
        <v>2010</v>
      </c>
      <c r="B37" s="245"/>
      <c r="C37" s="87"/>
      <c r="D37" s="15"/>
      <c r="E37" s="245">
        <v>30</v>
      </c>
      <c r="F37" s="87">
        <v>2064</v>
      </c>
      <c r="G37" s="15">
        <f t="shared" si="1"/>
        <v>1.4534883720930232E-2</v>
      </c>
      <c r="H37" s="245">
        <f t="shared" si="3"/>
        <v>30</v>
      </c>
      <c r="I37" s="87">
        <f t="shared" si="4"/>
        <v>2064</v>
      </c>
      <c r="J37" s="15">
        <f t="shared" si="2"/>
        <v>1.4534883720930232E-2</v>
      </c>
      <c r="Q37" s="370"/>
    </row>
    <row r="38" spans="1:17">
      <c r="A38" s="243">
        <v>2011</v>
      </c>
      <c r="B38" s="245"/>
      <c r="C38" s="87"/>
      <c r="D38" s="15"/>
      <c r="E38" s="245">
        <v>29</v>
      </c>
      <c r="F38" s="87">
        <v>2319</v>
      </c>
      <c r="G38" s="15">
        <f t="shared" si="1"/>
        <v>1.2505390254420009E-2</v>
      </c>
      <c r="H38" s="245">
        <f t="shared" si="3"/>
        <v>29</v>
      </c>
      <c r="I38" s="87">
        <f t="shared" si="4"/>
        <v>2319</v>
      </c>
      <c r="J38" s="15">
        <f t="shared" ref="J38:J46" si="5">IF(I38=0, "NA", H38/I38)</f>
        <v>1.2505390254420009E-2</v>
      </c>
      <c r="Q38" s="370"/>
    </row>
    <row r="39" spans="1:17">
      <c r="A39" s="243">
        <v>2012</v>
      </c>
      <c r="B39" s="245"/>
      <c r="C39" s="87"/>
      <c r="D39" s="15"/>
      <c r="E39" s="245">
        <v>27</v>
      </c>
      <c r="F39" s="87">
        <v>3702</v>
      </c>
      <c r="G39" s="15">
        <f t="shared" si="1"/>
        <v>7.2933549432739062E-3</v>
      </c>
      <c r="H39" s="245">
        <f t="shared" si="3"/>
        <v>27</v>
      </c>
      <c r="I39" s="87">
        <f t="shared" si="4"/>
        <v>3702</v>
      </c>
      <c r="J39" s="15">
        <f t="shared" si="5"/>
        <v>7.2933549432739062E-3</v>
      </c>
      <c r="Q39" s="370"/>
    </row>
    <row r="40" spans="1:17">
      <c r="A40" s="243">
        <v>2013</v>
      </c>
      <c r="B40" s="245"/>
      <c r="C40" s="87"/>
      <c r="D40" s="15"/>
      <c r="E40" s="245">
        <v>36</v>
      </c>
      <c r="F40" s="87">
        <v>3514</v>
      </c>
      <c r="G40" s="15">
        <f t="shared" si="1"/>
        <v>1.0244735344336939E-2</v>
      </c>
      <c r="H40" s="245">
        <f t="shared" si="3"/>
        <v>36</v>
      </c>
      <c r="I40" s="87">
        <f t="shared" si="4"/>
        <v>3514</v>
      </c>
      <c r="J40" s="15">
        <f t="shared" si="5"/>
        <v>1.0244735344336939E-2</v>
      </c>
      <c r="Q40" s="370"/>
    </row>
    <row r="41" spans="1:17">
      <c r="A41" s="243">
        <v>2014</v>
      </c>
      <c r="B41" s="245"/>
      <c r="C41" s="87"/>
      <c r="D41" s="15"/>
      <c r="E41" s="245">
        <v>30</v>
      </c>
      <c r="F41" s="87">
        <v>3531</v>
      </c>
      <c r="G41" s="15">
        <f t="shared" si="1"/>
        <v>8.4961767204757861E-3</v>
      </c>
      <c r="H41" s="245">
        <f t="shared" si="3"/>
        <v>30</v>
      </c>
      <c r="I41" s="87">
        <f t="shared" si="4"/>
        <v>3531</v>
      </c>
      <c r="J41" s="15">
        <f t="shared" si="5"/>
        <v>8.4961767204757861E-3</v>
      </c>
      <c r="Q41" s="370"/>
    </row>
    <row r="42" spans="1:17">
      <c r="A42" s="243">
        <v>2015</v>
      </c>
      <c r="B42" s="245"/>
      <c r="C42" s="87"/>
      <c r="D42" s="15"/>
      <c r="E42" s="245">
        <v>23</v>
      </c>
      <c r="F42" s="87">
        <v>5031</v>
      </c>
      <c r="G42" s="15">
        <f t="shared" si="1"/>
        <v>4.5716557344464325E-3</v>
      </c>
      <c r="H42" s="245">
        <f t="shared" si="3"/>
        <v>23</v>
      </c>
      <c r="I42" s="87">
        <f t="shared" si="4"/>
        <v>5031</v>
      </c>
      <c r="J42" s="15">
        <f t="shared" si="5"/>
        <v>4.5716557344464325E-3</v>
      </c>
      <c r="Q42" s="370"/>
    </row>
    <row r="43" spans="1:17">
      <c r="A43" s="243">
        <v>2016</v>
      </c>
      <c r="B43" s="245"/>
      <c r="C43" s="87"/>
      <c r="D43" s="15"/>
      <c r="E43" s="245">
        <v>7</v>
      </c>
      <c r="F43" s="87">
        <v>6301</v>
      </c>
      <c r="G43" s="15">
        <f t="shared" si="1"/>
        <v>1.1109347722583717E-3</v>
      </c>
      <c r="H43" s="245">
        <f t="shared" si="3"/>
        <v>7</v>
      </c>
      <c r="I43" s="87">
        <f t="shared" si="4"/>
        <v>6301</v>
      </c>
      <c r="J43" s="15">
        <f t="shared" si="5"/>
        <v>1.1109347722583717E-3</v>
      </c>
      <c r="Q43" s="370"/>
    </row>
    <row r="44" spans="1:17" ht="12.75" customHeight="1">
      <c r="A44" s="243">
        <v>2017</v>
      </c>
      <c r="B44" s="245"/>
      <c r="C44" s="87"/>
      <c r="D44" s="15"/>
      <c r="E44" s="245">
        <v>7</v>
      </c>
      <c r="F44" s="87">
        <v>5358</v>
      </c>
      <c r="G44" s="15">
        <f t="shared" si="1"/>
        <v>1.3064576334453153E-3</v>
      </c>
      <c r="H44" s="245">
        <f t="shared" si="3"/>
        <v>7</v>
      </c>
      <c r="I44" s="87">
        <f t="shared" si="4"/>
        <v>5358</v>
      </c>
      <c r="J44" s="15">
        <f t="shared" si="5"/>
        <v>1.3064576334453153E-3</v>
      </c>
      <c r="Q44" s="370"/>
    </row>
    <row r="45" spans="1:17">
      <c r="A45" s="243">
        <v>2018</v>
      </c>
      <c r="B45" s="245"/>
      <c r="C45" s="87"/>
      <c r="D45" s="15"/>
      <c r="E45" s="245">
        <v>7</v>
      </c>
      <c r="F45" s="87">
        <v>4818</v>
      </c>
      <c r="G45" s="15">
        <f t="shared" si="1"/>
        <v>1.4528850145288502E-3</v>
      </c>
      <c r="H45" s="245">
        <f t="shared" si="3"/>
        <v>7</v>
      </c>
      <c r="I45" s="87">
        <f t="shared" si="4"/>
        <v>4818</v>
      </c>
      <c r="J45" s="15">
        <f t="shared" si="5"/>
        <v>1.4528850145288502E-3</v>
      </c>
      <c r="Q45" s="370"/>
    </row>
    <row r="46" spans="1:17">
      <c r="A46" s="243">
        <v>2019</v>
      </c>
      <c r="B46" s="245"/>
      <c r="C46" s="87"/>
      <c r="D46" s="15"/>
      <c r="E46" s="245">
        <v>3</v>
      </c>
      <c r="F46" s="87">
        <v>4040</v>
      </c>
      <c r="G46" s="15">
        <f t="shared" si="1"/>
        <v>7.4257425742574258E-4</v>
      </c>
      <c r="H46" s="245">
        <f t="shared" si="3"/>
        <v>3</v>
      </c>
      <c r="I46" s="87">
        <f t="shared" si="4"/>
        <v>4040</v>
      </c>
      <c r="J46" s="15">
        <f t="shared" si="5"/>
        <v>7.4257425742574258E-4</v>
      </c>
      <c r="Q46" s="370"/>
    </row>
    <row r="47" spans="1:17">
      <c r="A47" s="243">
        <v>2020</v>
      </c>
      <c r="B47" s="245"/>
      <c r="C47" s="87"/>
      <c r="D47" s="15"/>
      <c r="E47" s="245">
        <v>0</v>
      </c>
      <c r="F47" s="87">
        <v>349</v>
      </c>
      <c r="G47" s="15">
        <f t="shared" si="1"/>
        <v>0</v>
      </c>
      <c r="H47" s="245">
        <f t="shared" ref="H47:H48" si="6">SUM(B47,E47)</f>
        <v>0</v>
      </c>
      <c r="I47" s="87">
        <f t="shared" ref="I47:I48" si="7">SUM(C47,F47)</f>
        <v>349</v>
      </c>
      <c r="J47" s="15">
        <f t="shared" ref="J47:J48" si="8">IF(I47=0, "NA", H47/I47)</f>
        <v>0</v>
      </c>
    </row>
    <row r="48" spans="1:17" ht="13.5" thickBot="1">
      <c r="A48" s="358">
        <v>2021</v>
      </c>
      <c r="B48" s="359"/>
      <c r="C48" s="360"/>
      <c r="D48" s="361"/>
      <c r="E48" s="359">
        <v>0</v>
      </c>
      <c r="F48" s="360">
        <v>2</v>
      </c>
      <c r="G48" s="361">
        <f t="shared" si="1"/>
        <v>0</v>
      </c>
      <c r="H48" s="359">
        <f t="shared" si="6"/>
        <v>0</v>
      </c>
      <c r="I48" s="360">
        <f t="shared" si="7"/>
        <v>2</v>
      </c>
      <c r="J48" s="361">
        <f t="shared" si="8"/>
        <v>0</v>
      </c>
    </row>
    <row r="49" spans="1:10" ht="13.5" thickBot="1">
      <c r="A49" s="219" t="s">
        <v>5</v>
      </c>
      <c r="B49" s="362">
        <f>SUM(B11:B48)</f>
        <v>213</v>
      </c>
      <c r="C49" s="362">
        <f>SUM(C11:C48)</f>
        <v>6238</v>
      </c>
      <c r="D49" s="363">
        <f>IF(C49=0, "NA", B49/C49)</f>
        <v>3.4145559474190443E-2</v>
      </c>
      <c r="E49" s="362">
        <f>SUM(E11:E48)</f>
        <v>1440</v>
      </c>
      <c r="F49" s="362">
        <f>SUM(F11:F48)</f>
        <v>80924</v>
      </c>
      <c r="G49" s="363">
        <f>IF(F49=0, "NA", E49/F49)</f>
        <v>1.7794473827294745E-2</v>
      </c>
      <c r="H49" s="362">
        <f>SUM(H11:H48)</f>
        <v>1653</v>
      </c>
      <c r="I49" s="362">
        <f>SUM(I11:I48)</f>
        <v>87162</v>
      </c>
      <c r="J49" s="363">
        <f>IF(I49=0, "NA", H49/I49)</f>
        <v>1.8964686445928271E-2</v>
      </c>
    </row>
    <row r="76" ht="12.75" customHeight="1"/>
  </sheetData>
  <mergeCells count="5">
    <mergeCell ref="A4:J6"/>
    <mergeCell ref="A9:A10"/>
    <mergeCell ref="B9:D9"/>
    <mergeCell ref="E9:G9"/>
    <mergeCell ref="H9:J9"/>
  </mergeCells>
  <phoneticPr fontId="25" type="noConversion"/>
  <pageMargins left="0.75" right="0.75" top="1" bottom="1" header="0.5" footer="0.5"/>
  <pageSetup scale="5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R75"/>
  <sheetViews>
    <sheetView zoomScaleNormal="100" workbookViewId="0"/>
  </sheetViews>
  <sheetFormatPr defaultRowHeight="12.75"/>
  <cols>
    <col min="1" max="2" width="9.140625" style="18"/>
    <col min="3" max="3" width="10" style="18" customWidth="1"/>
    <col min="4" max="4" width="9.42578125" style="18" customWidth="1"/>
    <col min="5" max="5" width="7.5703125" style="18" bestFit="1" customWidth="1"/>
    <col min="6" max="6" width="9.85546875" style="18" customWidth="1"/>
    <col min="7" max="7" width="9.42578125" style="18" customWidth="1"/>
    <col min="8" max="8" width="7.5703125" style="18" bestFit="1" customWidth="1"/>
    <col min="9" max="9" width="8.28515625" style="18" bestFit="1" customWidth="1"/>
    <col min="10" max="10" width="9.42578125" style="18" customWidth="1"/>
    <col min="11" max="11" width="7.7109375" style="18" bestFit="1" customWidth="1"/>
    <col min="12" max="12" width="8.42578125" style="18" bestFit="1" customWidth="1"/>
    <col min="13" max="13" width="9.42578125" style="18" customWidth="1"/>
    <col min="14" max="14" width="10.28515625" style="18" customWidth="1"/>
    <col min="15" max="15" width="10.5703125" style="18" bestFit="1" customWidth="1"/>
    <col min="16" max="16" width="9.42578125" style="18" customWidth="1"/>
    <col min="17" max="17" width="7.7109375" style="18" bestFit="1" customWidth="1"/>
    <col min="18" max="18" width="8.42578125" style="18" bestFit="1" customWidth="1"/>
    <col min="19" max="19" width="7.140625" style="18" customWidth="1"/>
    <col min="20" max="20" width="8" style="18" bestFit="1" customWidth="1"/>
    <col min="21" max="21" width="10" style="18" customWidth="1"/>
    <col min="22" max="22" width="10.7109375" style="18" customWidth="1"/>
    <col min="23" max="23" width="6.85546875" style="18" bestFit="1" customWidth="1"/>
    <col min="24" max="24" width="7.42578125" style="18" bestFit="1" customWidth="1"/>
    <col min="25" max="16384" width="9.140625" style="18"/>
  </cols>
  <sheetData>
    <row r="1" spans="1:22" ht="26.25">
      <c r="A1" s="52" t="s">
        <v>96</v>
      </c>
    </row>
    <row r="2" spans="1:22" ht="18">
      <c r="A2" s="13" t="s">
        <v>68</v>
      </c>
      <c r="B2" s="14"/>
      <c r="C2" s="14"/>
      <c r="D2" s="14"/>
      <c r="E2" s="14"/>
      <c r="F2" s="14"/>
      <c r="G2" s="14"/>
      <c r="H2" s="14"/>
      <c r="I2" s="14"/>
      <c r="J2" s="14"/>
      <c r="K2" s="14"/>
      <c r="L2" s="14"/>
      <c r="M2" s="14"/>
      <c r="N2" s="14"/>
      <c r="O2" s="14"/>
      <c r="P2" s="14"/>
    </row>
    <row r="3" spans="1:22" ht="14.25">
      <c r="A3" s="20"/>
      <c r="B3" s="14"/>
      <c r="C3" s="14"/>
      <c r="D3" s="14"/>
      <c r="E3" s="14"/>
      <c r="F3" s="14"/>
      <c r="G3" s="14"/>
      <c r="H3" s="14"/>
      <c r="I3" s="14"/>
      <c r="J3" s="14"/>
      <c r="K3" s="14"/>
      <c r="L3" s="14"/>
      <c r="M3" s="14"/>
      <c r="N3" s="14"/>
      <c r="O3" s="14"/>
      <c r="P3" s="14"/>
    </row>
    <row r="4" spans="1:22">
      <c r="A4" s="455" t="s">
        <v>76</v>
      </c>
      <c r="B4" s="455"/>
      <c r="C4" s="455"/>
      <c r="D4" s="455"/>
      <c r="E4" s="455"/>
      <c r="F4" s="455"/>
      <c r="G4" s="455"/>
      <c r="H4" s="455"/>
      <c r="I4" s="455"/>
      <c r="J4" s="455"/>
      <c r="K4" s="455"/>
      <c r="L4" s="455"/>
      <c r="M4" s="455"/>
      <c r="N4" s="455"/>
      <c r="O4" s="455"/>
      <c r="P4" s="455"/>
      <c r="Q4" s="455"/>
      <c r="R4" s="455"/>
      <c r="S4" s="455"/>
      <c r="T4" s="455"/>
      <c r="U4" s="455"/>
      <c r="V4" s="455"/>
    </row>
    <row r="5" spans="1:22" ht="19.5" customHeight="1">
      <c r="A5" s="455"/>
      <c r="B5" s="455"/>
      <c r="C5" s="455"/>
      <c r="D5" s="455"/>
      <c r="E5" s="455"/>
      <c r="F5" s="455"/>
      <c r="G5" s="455"/>
      <c r="H5" s="455"/>
      <c r="I5" s="455"/>
      <c r="J5" s="455"/>
      <c r="K5" s="455"/>
      <c r="L5" s="455"/>
      <c r="M5" s="455"/>
      <c r="N5" s="455"/>
      <c r="O5" s="455"/>
      <c r="P5" s="455"/>
      <c r="Q5" s="455"/>
      <c r="R5" s="455"/>
      <c r="S5" s="455"/>
      <c r="T5" s="455"/>
      <c r="U5" s="455"/>
      <c r="V5" s="455"/>
    </row>
    <row r="6" spans="1:22" ht="15" thickBot="1">
      <c r="A6" s="14"/>
      <c r="B6" s="14"/>
      <c r="C6" s="14"/>
      <c r="D6" s="14"/>
      <c r="E6" s="14"/>
      <c r="F6" s="14"/>
      <c r="G6" s="14"/>
      <c r="H6" s="14"/>
      <c r="I6" s="14"/>
      <c r="J6" s="14"/>
      <c r="K6" s="14"/>
      <c r="L6" s="14"/>
      <c r="M6" s="14"/>
      <c r="N6" s="14"/>
      <c r="O6" s="14"/>
      <c r="P6" s="14"/>
    </row>
    <row r="7" spans="1:22" ht="12.75" customHeight="1">
      <c r="A7" s="442" t="s">
        <v>6</v>
      </c>
      <c r="B7" s="451" t="s">
        <v>10</v>
      </c>
      <c r="C7" s="452"/>
      <c r="D7" s="453"/>
      <c r="E7" s="451" t="s">
        <v>29</v>
      </c>
      <c r="F7" s="452"/>
      <c r="G7" s="453"/>
      <c r="H7" s="451" t="s">
        <v>28</v>
      </c>
      <c r="I7" s="452"/>
      <c r="J7" s="453"/>
      <c r="K7" s="451" t="s">
        <v>30</v>
      </c>
      <c r="L7" s="452"/>
      <c r="M7" s="453"/>
      <c r="N7" s="451" t="s">
        <v>5</v>
      </c>
      <c r="O7" s="452"/>
      <c r="P7" s="453"/>
    </row>
    <row r="8" spans="1:22" ht="13.5" thickBot="1">
      <c r="A8" s="443"/>
      <c r="B8" s="180" t="s">
        <v>7</v>
      </c>
      <c r="C8" s="28" t="s">
        <v>8</v>
      </c>
      <c r="D8" s="29" t="s">
        <v>9</v>
      </c>
      <c r="E8" s="180" t="s">
        <v>7</v>
      </c>
      <c r="F8" s="28" t="s">
        <v>8</v>
      </c>
      <c r="G8" s="29" t="s">
        <v>9</v>
      </c>
      <c r="H8" s="180" t="s">
        <v>7</v>
      </c>
      <c r="I8" s="28" t="s">
        <v>8</v>
      </c>
      <c r="J8" s="29" t="s">
        <v>9</v>
      </c>
      <c r="K8" s="180" t="s">
        <v>7</v>
      </c>
      <c r="L8" s="28" t="s">
        <v>8</v>
      </c>
      <c r="M8" s="29" t="s">
        <v>9</v>
      </c>
      <c r="N8" s="180" t="s">
        <v>7</v>
      </c>
      <c r="O8" s="28" t="s">
        <v>8</v>
      </c>
      <c r="P8" s="29" t="s">
        <v>9</v>
      </c>
    </row>
    <row r="9" spans="1:22">
      <c r="A9" s="19">
        <v>2005</v>
      </c>
      <c r="B9" s="53">
        <v>661</v>
      </c>
      <c r="C9" s="79">
        <v>13611</v>
      </c>
      <c r="D9" s="21">
        <f t="shared" ref="D9:D20" si="0">IF(C9=0, "NA", B9/C9)</f>
        <v>4.8563661744177505E-2</v>
      </c>
      <c r="E9" s="53"/>
      <c r="F9" s="79"/>
      <c r="G9" s="21"/>
      <c r="H9" s="53">
        <v>0</v>
      </c>
      <c r="I9" s="79">
        <v>12</v>
      </c>
      <c r="J9" s="21">
        <f t="shared" ref="J9:J20" si="1">IF(I9=0, "NA", H9/I9)</f>
        <v>0</v>
      </c>
      <c r="K9" s="53"/>
      <c r="L9" s="79"/>
      <c r="M9" s="21"/>
      <c r="N9" s="53">
        <f>SUM(B9,E9,H9,K9)</f>
        <v>661</v>
      </c>
      <c r="O9" s="79">
        <f>SUM(C9,F9,I9,L9)</f>
        <v>13623</v>
      </c>
      <c r="P9" s="21">
        <f t="shared" ref="P9:P20" si="2">IF(O9=0, "NA", N9/O9)</f>
        <v>4.85208837994568E-2</v>
      </c>
    </row>
    <row r="10" spans="1:22">
      <c r="A10" s="19">
        <v>2006</v>
      </c>
      <c r="B10" s="54">
        <v>556</v>
      </c>
      <c r="C10" s="78">
        <v>13143</v>
      </c>
      <c r="D10" s="15">
        <f t="shared" si="0"/>
        <v>4.2303888001217378E-2</v>
      </c>
      <c r="E10" s="54"/>
      <c r="F10" s="78"/>
      <c r="G10" s="15"/>
      <c r="H10" s="54">
        <v>0</v>
      </c>
      <c r="I10" s="78">
        <v>10</v>
      </c>
      <c r="J10" s="15">
        <f t="shared" si="1"/>
        <v>0</v>
      </c>
      <c r="K10" s="54"/>
      <c r="L10" s="78"/>
      <c r="M10" s="15"/>
      <c r="N10" s="54">
        <f t="shared" ref="N10:N24" si="3">SUM(B10,E10,H10,K10)</f>
        <v>556</v>
      </c>
      <c r="O10" s="78">
        <f t="shared" ref="O10:O24" si="4">SUM(C10,F10,I10,L10)</f>
        <v>13153</v>
      </c>
      <c r="P10" s="15">
        <f t="shared" si="2"/>
        <v>4.2271725081730403E-2</v>
      </c>
    </row>
    <row r="11" spans="1:22">
      <c r="A11" s="19">
        <v>2007</v>
      </c>
      <c r="B11" s="54">
        <v>400</v>
      </c>
      <c r="C11" s="78">
        <v>12208</v>
      </c>
      <c r="D11" s="15">
        <f t="shared" si="0"/>
        <v>3.2765399737876802E-2</v>
      </c>
      <c r="E11" s="54"/>
      <c r="F11" s="78"/>
      <c r="G11" s="15"/>
      <c r="H11" s="54">
        <v>0</v>
      </c>
      <c r="I11" s="78">
        <v>2</v>
      </c>
      <c r="J11" s="15">
        <f t="shared" si="1"/>
        <v>0</v>
      </c>
      <c r="K11" s="54">
        <v>12</v>
      </c>
      <c r="L11" s="78">
        <v>129</v>
      </c>
      <c r="M11" s="15">
        <f t="shared" ref="M11:M24" si="5">IF(L11=0, "NA", K11/L11)</f>
        <v>9.3023255813953487E-2</v>
      </c>
      <c r="N11" s="54">
        <f t="shared" si="3"/>
        <v>412</v>
      </c>
      <c r="O11" s="78">
        <f t="shared" si="4"/>
        <v>12339</v>
      </c>
      <c r="P11" s="15">
        <f t="shared" si="2"/>
        <v>3.3390064024637331E-2</v>
      </c>
    </row>
    <row r="12" spans="1:22">
      <c r="A12" s="19">
        <v>2008</v>
      </c>
      <c r="B12" s="54">
        <v>323</v>
      </c>
      <c r="C12" s="78">
        <v>11436</v>
      </c>
      <c r="D12" s="15">
        <f t="shared" si="0"/>
        <v>2.8244141308149704E-2</v>
      </c>
      <c r="E12" s="54">
        <v>30</v>
      </c>
      <c r="F12" s="78">
        <v>759</v>
      </c>
      <c r="G12" s="15">
        <f t="shared" ref="G12:G24" si="6">IF(F12=0, "NA", E12/F12)</f>
        <v>3.9525691699604744E-2</v>
      </c>
      <c r="H12" s="54">
        <v>0</v>
      </c>
      <c r="I12" s="78">
        <v>7</v>
      </c>
      <c r="J12" s="15">
        <f t="shared" si="1"/>
        <v>0</v>
      </c>
      <c r="K12" s="54">
        <v>8</v>
      </c>
      <c r="L12" s="78">
        <v>160</v>
      </c>
      <c r="M12" s="15">
        <f t="shared" si="5"/>
        <v>0.05</v>
      </c>
      <c r="N12" s="54">
        <f t="shared" si="3"/>
        <v>361</v>
      </c>
      <c r="O12" s="78">
        <f t="shared" si="4"/>
        <v>12362</v>
      </c>
      <c r="P12" s="15">
        <f t="shared" si="2"/>
        <v>2.9202394434557515E-2</v>
      </c>
    </row>
    <row r="13" spans="1:22">
      <c r="A13" s="19">
        <v>2009</v>
      </c>
      <c r="B13" s="54">
        <v>205</v>
      </c>
      <c r="C13" s="78">
        <v>8252</v>
      </c>
      <c r="D13" s="15">
        <f t="shared" si="0"/>
        <v>2.4842462433349491E-2</v>
      </c>
      <c r="E13" s="54">
        <v>16</v>
      </c>
      <c r="F13" s="78">
        <v>585</v>
      </c>
      <c r="G13" s="15">
        <f t="shared" si="6"/>
        <v>2.735042735042735E-2</v>
      </c>
      <c r="H13" s="54">
        <v>0</v>
      </c>
      <c r="I13" s="78">
        <v>25</v>
      </c>
      <c r="J13" s="15">
        <f t="shared" si="1"/>
        <v>0</v>
      </c>
      <c r="K13" s="54">
        <v>3</v>
      </c>
      <c r="L13" s="78">
        <v>51</v>
      </c>
      <c r="M13" s="15">
        <f t="shared" si="5"/>
        <v>5.8823529411764705E-2</v>
      </c>
      <c r="N13" s="54">
        <f t="shared" si="3"/>
        <v>224</v>
      </c>
      <c r="O13" s="78">
        <f t="shared" si="4"/>
        <v>8913</v>
      </c>
      <c r="P13" s="15">
        <f t="shared" si="2"/>
        <v>2.5131829911365422E-2</v>
      </c>
    </row>
    <row r="14" spans="1:22">
      <c r="A14" s="19">
        <v>2010</v>
      </c>
      <c r="B14" s="54">
        <v>189</v>
      </c>
      <c r="C14" s="78">
        <v>8798</v>
      </c>
      <c r="D14" s="15">
        <f t="shared" si="0"/>
        <v>2.1482155035235279E-2</v>
      </c>
      <c r="E14" s="54">
        <v>11</v>
      </c>
      <c r="F14" s="78">
        <v>555</v>
      </c>
      <c r="G14" s="15">
        <f t="shared" si="6"/>
        <v>1.9819819819819819E-2</v>
      </c>
      <c r="H14" s="54">
        <v>2</v>
      </c>
      <c r="I14" s="78">
        <v>45</v>
      </c>
      <c r="J14" s="15">
        <f t="shared" si="1"/>
        <v>4.4444444444444446E-2</v>
      </c>
      <c r="K14" s="54">
        <v>1</v>
      </c>
      <c r="L14" s="78">
        <v>70</v>
      </c>
      <c r="M14" s="15">
        <f t="shared" si="5"/>
        <v>1.4285714285714285E-2</v>
      </c>
      <c r="N14" s="54">
        <f t="shared" si="3"/>
        <v>203</v>
      </c>
      <c r="O14" s="78">
        <f t="shared" si="4"/>
        <v>9468</v>
      </c>
      <c r="P14" s="15">
        <f t="shared" si="2"/>
        <v>2.1440642163075622E-2</v>
      </c>
    </row>
    <row r="15" spans="1:22">
      <c r="A15" s="19">
        <v>2011</v>
      </c>
      <c r="B15" s="54">
        <v>142</v>
      </c>
      <c r="C15" s="78">
        <v>8594</v>
      </c>
      <c r="D15" s="15">
        <f t="shared" si="0"/>
        <v>1.6523155690016292E-2</v>
      </c>
      <c r="E15" s="54">
        <v>10</v>
      </c>
      <c r="F15" s="78">
        <v>772</v>
      </c>
      <c r="G15" s="15">
        <f t="shared" si="6"/>
        <v>1.2953367875647668E-2</v>
      </c>
      <c r="H15" s="54">
        <v>4</v>
      </c>
      <c r="I15" s="78">
        <v>138</v>
      </c>
      <c r="J15" s="15">
        <f t="shared" si="1"/>
        <v>2.8985507246376812E-2</v>
      </c>
      <c r="K15" s="54">
        <v>14</v>
      </c>
      <c r="L15" s="78">
        <v>369</v>
      </c>
      <c r="M15" s="15">
        <f t="shared" si="5"/>
        <v>3.7940379403794036E-2</v>
      </c>
      <c r="N15" s="54">
        <f t="shared" si="3"/>
        <v>170</v>
      </c>
      <c r="O15" s="78">
        <f t="shared" si="4"/>
        <v>9873</v>
      </c>
      <c r="P15" s="15">
        <f t="shared" si="2"/>
        <v>1.7218677200445658E-2</v>
      </c>
    </row>
    <row r="16" spans="1:22">
      <c r="A16" s="19">
        <v>2012</v>
      </c>
      <c r="B16" s="54">
        <v>126</v>
      </c>
      <c r="C16" s="78">
        <v>8499</v>
      </c>
      <c r="D16" s="15">
        <f t="shared" si="0"/>
        <v>1.4825273561595482E-2</v>
      </c>
      <c r="E16" s="54">
        <v>12</v>
      </c>
      <c r="F16" s="78">
        <v>653</v>
      </c>
      <c r="G16" s="15">
        <f t="shared" si="6"/>
        <v>1.8376722817764167E-2</v>
      </c>
      <c r="H16" s="54">
        <v>2</v>
      </c>
      <c r="I16" s="78">
        <v>154</v>
      </c>
      <c r="J16" s="15">
        <f t="shared" si="1"/>
        <v>1.2987012987012988E-2</v>
      </c>
      <c r="K16" s="54">
        <v>7</v>
      </c>
      <c r="L16" s="78">
        <v>309</v>
      </c>
      <c r="M16" s="15">
        <f t="shared" si="5"/>
        <v>2.2653721682847898E-2</v>
      </c>
      <c r="N16" s="54">
        <f t="shared" si="3"/>
        <v>147</v>
      </c>
      <c r="O16" s="78">
        <f t="shared" si="4"/>
        <v>9615</v>
      </c>
      <c r="P16" s="15">
        <f t="shared" si="2"/>
        <v>1.5288611544461778E-2</v>
      </c>
    </row>
    <row r="17" spans="1:23">
      <c r="A17" s="19">
        <v>2013</v>
      </c>
      <c r="B17" s="54">
        <v>106</v>
      </c>
      <c r="C17" s="78">
        <v>7761</v>
      </c>
      <c r="D17" s="15">
        <f t="shared" si="0"/>
        <v>1.365803375853627E-2</v>
      </c>
      <c r="E17" s="54">
        <v>8</v>
      </c>
      <c r="F17" s="78">
        <v>581</v>
      </c>
      <c r="G17" s="15">
        <f t="shared" si="6"/>
        <v>1.3769363166953529E-2</v>
      </c>
      <c r="H17" s="54">
        <v>0</v>
      </c>
      <c r="I17" s="78">
        <v>127</v>
      </c>
      <c r="J17" s="15">
        <f t="shared" si="1"/>
        <v>0</v>
      </c>
      <c r="K17" s="54">
        <v>4</v>
      </c>
      <c r="L17" s="78">
        <v>259</v>
      </c>
      <c r="M17" s="15">
        <f t="shared" si="5"/>
        <v>1.5444015444015444E-2</v>
      </c>
      <c r="N17" s="54">
        <f t="shared" si="3"/>
        <v>118</v>
      </c>
      <c r="O17" s="78">
        <f t="shared" si="4"/>
        <v>8728</v>
      </c>
      <c r="P17" s="15">
        <f t="shared" si="2"/>
        <v>1.3519706691109074E-2</v>
      </c>
    </row>
    <row r="18" spans="1:23">
      <c r="A18" s="19">
        <v>2014</v>
      </c>
      <c r="B18" s="54">
        <v>72</v>
      </c>
      <c r="C18" s="78">
        <v>6545</v>
      </c>
      <c r="D18" s="15">
        <f t="shared" si="0"/>
        <v>1.1000763941940413E-2</v>
      </c>
      <c r="E18" s="54">
        <v>7</v>
      </c>
      <c r="F18" s="78">
        <v>524</v>
      </c>
      <c r="G18" s="15">
        <f t="shared" si="6"/>
        <v>1.3358778625954198E-2</v>
      </c>
      <c r="H18" s="54">
        <v>3</v>
      </c>
      <c r="I18" s="78">
        <v>285</v>
      </c>
      <c r="J18" s="15">
        <f t="shared" si="1"/>
        <v>1.0526315789473684E-2</v>
      </c>
      <c r="K18" s="54">
        <v>8</v>
      </c>
      <c r="L18" s="78">
        <v>239</v>
      </c>
      <c r="M18" s="15">
        <f t="shared" si="5"/>
        <v>3.3472803347280332E-2</v>
      </c>
      <c r="N18" s="54">
        <f t="shared" si="3"/>
        <v>90</v>
      </c>
      <c r="O18" s="78">
        <f t="shared" si="4"/>
        <v>7593</v>
      </c>
      <c r="P18" s="15">
        <f t="shared" si="2"/>
        <v>1.1853022520742789E-2</v>
      </c>
    </row>
    <row r="19" spans="1:23">
      <c r="A19" s="19">
        <v>2015</v>
      </c>
      <c r="B19" s="54">
        <v>55</v>
      </c>
      <c r="C19" s="78">
        <v>6197</v>
      </c>
      <c r="D19" s="15">
        <f t="shared" si="0"/>
        <v>8.8752622236566072E-3</v>
      </c>
      <c r="E19" s="54">
        <v>4</v>
      </c>
      <c r="F19" s="78">
        <v>631</v>
      </c>
      <c r="G19" s="15">
        <f t="shared" si="6"/>
        <v>6.3391442155309036E-3</v>
      </c>
      <c r="H19" s="54">
        <v>0</v>
      </c>
      <c r="I19" s="78">
        <v>163</v>
      </c>
      <c r="J19" s="15">
        <f t="shared" si="1"/>
        <v>0</v>
      </c>
      <c r="K19" s="54">
        <v>8</v>
      </c>
      <c r="L19" s="78">
        <v>377</v>
      </c>
      <c r="M19" s="15">
        <f t="shared" si="5"/>
        <v>2.1220159151193633E-2</v>
      </c>
      <c r="N19" s="54">
        <f t="shared" si="3"/>
        <v>67</v>
      </c>
      <c r="O19" s="78">
        <f t="shared" si="4"/>
        <v>7368</v>
      </c>
      <c r="P19" s="15">
        <f t="shared" si="2"/>
        <v>9.0933767643865369E-3</v>
      </c>
    </row>
    <row r="20" spans="1:23">
      <c r="A20" s="19">
        <v>2016</v>
      </c>
      <c r="B20" s="54">
        <v>32</v>
      </c>
      <c r="C20" s="78">
        <v>6804</v>
      </c>
      <c r="D20" s="15">
        <f t="shared" si="0"/>
        <v>4.7031158142269254E-3</v>
      </c>
      <c r="E20" s="54">
        <v>3</v>
      </c>
      <c r="F20" s="78">
        <v>345</v>
      </c>
      <c r="G20" s="15">
        <f t="shared" si="6"/>
        <v>8.6956521739130436E-3</v>
      </c>
      <c r="H20" s="54">
        <v>1</v>
      </c>
      <c r="I20" s="78">
        <v>87</v>
      </c>
      <c r="J20" s="15">
        <f t="shared" si="1"/>
        <v>1.1494252873563218E-2</v>
      </c>
      <c r="K20" s="54">
        <v>3</v>
      </c>
      <c r="L20" s="78">
        <v>263</v>
      </c>
      <c r="M20" s="15">
        <f t="shared" si="5"/>
        <v>1.1406844106463879E-2</v>
      </c>
      <c r="N20" s="54">
        <f t="shared" si="3"/>
        <v>39</v>
      </c>
      <c r="O20" s="78">
        <f t="shared" si="4"/>
        <v>7499</v>
      </c>
      <c r="P20" s="15">
        <f t="shared" si="2"/>
        <v>5.2006934257901056E-3</v>
      </c>
    </row>
    <row r="21" spans="1:23">
      <c r="A21" s="19">
        <v>2017</v>
      </c>
      <c r="B21" s="54">
        <v>10</v>
      </c>
      <c r="C21" s="78">
        <v>4310</v>
      </c>
      <c r="D21" s="15">
        <f>IF(C21=0, "NA", B21/C21)</f>
        <v>2.3201856148491878E-3</v>
      </c>
      <c r="E21" s="54">
        <v>5</v>
      </c>
      <c r="F21" s="78">
        <v>223</v>
      </c>
      <c r="G21" s="15">
        <f t="shared" si="6"/>
        <v>2.2421524663677129E-2</v>
      </c>
      <c r="H21" s="54">
        <v>0</v>
      </c>
      <c r="I21" s="78">
        <v>47</v>
      </c>
      <c r="J21" s="15">
        <f>IF(I21=0, "NA", H21/I21)</f>
        <v>0</v>
      </c>
      <c r="K21" s="54">
        <v>2</v>
      </c>
      <c r="L21" s="78">
        <v>133</v>
      </c>
      <c r="M21" s="15">
        <f t="shared" si="5"/>
        <v>1.5037593984962405E-2</v>
      </c>
      <c r="N21" s="54">
        <f t="shared" si="3"/>
        <v>17</v>
      </c>
      <c r="O21" s="78">
        <f t="shared" si="4"/>
        <v>4713</v>
      </c>
      <c r="P21" s="15">
        <f>IF(O21=0, "NA", N21/O21)</f>
        <v>3.607044345427541E-3</v>
      </c>
    </row>
    <row r="22" spans="1:23">
      <c r="A22" s="19">
        <v>2018</v>
      </c>
      <c r="B22" s="54">
        <v>13</v>
      </c>
      <c r="C22" s="78">
        <v>3337</v>
      </c>
      <c r="D22" s="15">
        <f>IF(C22=0, "NA", B22/C22)</f>
        <v>3.8957147138148039E-3</v>
      </c>
      <c r="E22" s="54">
        <v>1</v>
      </c>
      <c r="F22" s="78">
        <v>144</v>
      </c>
      <c r="G22" s="15">
        <f t="shared" si="6"/>
        <v>6.9444444444444441E-3</v>
      </c>
      <c r="H22" s="54">
        <v>0</v>
      </c>
      <c r="I22" s="78">
        <v>28</v>
      </c>
      <c r="J22" s="15">
        <f>IF(I22=0, "NA", H22/I22)</f>
        <v>0</v>
      </c>
      <c r="K22" s="54">
        <v>0</v>
      </c>
      <c r="L22" s="78">
        <v>120</v>
      </c>
      <c r="M22" s="15">
        <f t="shared" si="5"/>
        <v>0</v>
      </c>
      <c r="N22" s="54">
        <f t="shared" si="3"/>
        <v>14</v>
      </c>
      <c r="O22" s="78">
        <f t="shared" si="4"/>
        <v>3629</v>
      </c>
      <c r="P22" s="15">
        <f>IF(O22=0, "NA", N22/O22)</f>
        <v>3.8578120694406173E-3</v>
      </c>
    </row>
    <row r="23" spans="1:23">
      <c r="A23" s="19">
        <v>2019</v>
      </c>
      <c r="B23" s="54">
        <v>3</v>
      </c>
      <c r="C23" s="78">
        <v>1129</v>
      </c>
      <c r="D23" s="15">
        <f>IF(C23=0, "NA", B23/C23)</f>
        <v>2.6572187776793621E-3</v>
      </c>
      <c r="E23" s="54">
        <v>1</v>
      </c>
      <c r="F23" s="78">
        <v>55</v>
      </c>
      <c r="G23" s="15">
        <f t="shared" si="6"/>
        <v>1.8181818181818181E-2</v>
      </c>
      <c r="H23" s="54">
        <v>0</v>
      </c>
      <c r="I23" s="78">
        <v>2</v>
      </c>
      <c r="J23" s="15">
        <f>IF(I23=0, "NA", H23/I23)</f>
        <v>0</v>
      </c>
      <c r="K23" s="54">
        <v>1</v>
      </c>
      <c r="L23" s="78">
        <v>18</v>
      </c>
      <c r="M23" s="15">
        <f t="shared" si="5"/>
        <v>5.5555555555555552E-2</v>
      </c>
      <c r="N23" s="54">
        <f t="shared" si="3"/>
        <v>5</v>
      </c>
      <c r="O23" s="78">
        <f t="shared" si="4"/>
        <v>1204</v>
      </c>
      <c r="P23" s="15">
        <f>IF(O23=0, "NA", N23/O23)</f>
        <v>4.152823920265781E-3</v>
      </c>
    </row>
    <row r="24" spans="1:23" ht="13.5" thickBot="1">
      <c r="A24" s="19">
        <v>2020</v>
      </c>
      <c r="B24" s="69">
        <v>0</v>
      </c>
      <c r="C24" s="80">
        <v>28</v>
      </c>
      <c r="D24" s="22">
        <f>IF(C24=0, "NA", B24/C24)</f>
        <v>0</v>
      </c>
      <c r="E24" s="69">
        <v>0</v>
      </c>
      <c r="F24" s="80">
        <v>2</v>
      </c>
      <c r="G24" s="22">
        <f t="shared" si="6"/>
        <v>0</v>
      </c>
      <c r="H24" s="69"/>
      <c r="I24" s="80"/>
      <c r="J24" s="22"/>
      <c r="K24" s="69">
        <v>0</v>
      </c>
      <c r="L24" s="80">
        <v>2</v>
      </c>
      <c r="M24" s="22">
        <f t="shared" si="5"/>
        <v>0</v>
      </c>
      <c r="N24" s="69">
        <f t="shared" si="3"/>
        <v>0</v>
      </c>
      <c r="O24" s="80">
        <f t="shared" si="4"/>
        <v>32</v>
      </c>
      <c r="P24" s="22">
        <f>IF(O24=0, "NA", N24/O24)</f>
        <v>0</v>
      </c>
    </row>
    <row r="25" spans="1:23" ht="13.5" thickBot="1">
      <c r="A25" s="94" t="s">
        <v>5</v>
      </c>
      <c r="B25" s="213">
        <f>SUM(B9:B24)</f>
        <v>2893</v>
      </c>
      <c r="C25" s="214">
        <f>SUM(C9:C24)</f>
        <v>120652</v>
      </c>
      <c r="D25" s="215">
        <f>B25/C25</f>
        <v>2.3978052580976694E-2</v>
      </c>
      <c r="E25" s="213">
        <f>SUM(E9:E24)</f>
        <v>108</v>
      </c>
      <c r="F25" s="214">
        <f>SUM(F9:F24)</f>
        <v>5829</v>
      </c>
      <c r="G25" s="215">
        <f>E25/F25</f>
        <v>1.8528049408131755E-2</v>
      </c>
      <c r="H25" s="213">
        <f>SUM(H9:H24)</f>
        <v>12</v>
      </c>
      <c r="I25" s="214">
        <f>SUM(I9:I24)</f>
        <v>1132</v>
      </c>
      <c r="J25" s="215">
        <f>H25/I25</f>
        <v>1.0600706713780919E-2</v>
      </c>
      <c r="K25" s="213">
        <f>SUM(K9:K24)</f>
        <v>71</v>
      </c>
      <c r="L25" s="214">
        <f>SUM(L9:L24)</f>
        <v>2499</v>
      </c>
      <c r="M25" s="215">
        <f>K25/L25</f>
        <v>2.8411364545818326E-2</v>
      </c>
      <c r="N25" s="213">
        <f>SUM(N9:N24)</f>
        <v>3084</v>
      </c>
      <c r="O25" s="214">
        <f>SUM(O9:O24)</f>
        <v>130112</v>
      </c>
      <c r="P25" s="215">
        <f>N25/O25</f>
        <v>2.3702656173143138E-2</v>
      </c>
    </row>
    <row r="26" spans="1:23">
      <c r="A26" s="46"/>
    </row>
    <row r="27" spans="1:23">
      <c r="A27" s="46"/>
      <c r="R27" s="62"/>
      <c r="S27" s="62"/>
      <c r="T27" s="164"/>
    </row>
    <row r="28" spans="1:23">
      <c r="A28" s="38"/>
      <c r="R28" s="141"/>
      <c r="S28" s="141"/>
      <c r="T28" s="141"/>
    </row>
    <row r="29" spans="1:23">
      <c r="P29" s="62"/>
      <c r="Q29" s="105"/>
      <c r="R29" s="140"/>
      <c r="S29" s="140"/>
      <c r="T29" s="140"/>
      <c r="U29" s="454"/>
      <c r="V29" s="454"/>
      <c r="W29" s="454"/>
    </row>
    <row r="30" spans="1:23">
      <c r="P30" s="123"/>
      <c r="Q30" s="123"/>
      <c r="R30" s="140"/>
      <c r="S30" s="140"/>
      <c r="T30" s="140"/>
      <c r="U30" s="183"/>
      <c r="V30" s="183"/>
      <c r="W30" s="183"/>
    </row>
    <row r="31" spans="1:23">
      <c r="P31" s="122"/>
      <c r="Q31" s="124"/>
      <c r="R31" s="140"/>
      <c r="S31" s="140"/>
      <c r="T31" s="140"/>
      <c r="U31" s="184"/>
      <c r="V31" s="184"/>
      <c r="W31" s="128"/>
    </row>
    <row r="32" spans="1:23">
      <c r="P32" s="122"/>
      <c r="Q32" s="124"/>
      <c r="R32" s="140"/>
      <c r="S32" s="140"/>
      <c r="T32" s="140"/>
      <c r="U32" s="184"/>
      <c r="V32" s="184"/>
      <c r="W32" s="128"/>
    </row>
    <row r="33" spans="16:44">
      <c r="P33" s="122"/>
      <c r="Q33" s="124"/>
      <c r="R33" s="140"/>
      <c r="S33" s="140"/>
      <c r="T33" s="140"/>
      <c r="U33" s="184"/>
      <c r="V33" s="184"/>
      <c r="W33" s="128"/>
    </row>
    <row r="34" spans="16:44">
      <c r="P34" s="122"/>
      <c r="Q34" s="124"/>
      <c r="R34" s="140"/>
      <c r="S34" s="140"/>
      <c r="T34" s="140"/>
      <c r="U34" s="184"/>
      <c r="V34" s="184"/>
      <c r="W34" s="128"/>
    </row>
    <row r="35" spans="16:44">
      <c r="P35" s="122"/>
      <c r="Q35" s="124"/>
      <c r="R35" s="140"/>
      <c r="S35" s="140"/>
      <c r="T35" s="140"/>
      <c r="U35" s="184"/>
      <c r="V35" s="184"/>
      <c r="W35" s="128"/>
    </row>
    <row r="36" spans="16:44">
      <c r="P36" s="122"/>
      <c r="Q36" s="124"/>
      <c r="R36" s="140"/>
      <c r="S36" s="140"/>
      <c r="T36" s="140"/>
      <c r="U36" s="184"/>
      <c r="V36" s="184"/>
      <c r="W36" s="128"/>
    </row>
    <row r="37" spans="16:44">
      <c r="P37" s="122"/>
      <c r="Q37" s="124"/>
      <c r="R37" s="140"/>
      <c r="S37" s="140"/>
      <c r="T37" s="140"/>
      <c r="U37" s="184"/>
      <c r="V37" s="184"/>
      <c r="W37" s="128"/>
    </row>
    <row r="38" spans="16:44">
      <c r="P38" s="122"/>
      <c r="Q38" s="122"/>
      <c r="R38" s="140"/>
      <c r="S38" s="140"/>
      <c r="T38" s="140"/>
      <c r="V38" s="170"/>
      <c r="W38" s="184"/>
      <c r="X38" s="184"/>
      <c r="Y38" s="128"/>
      <c r="Z38" s="184"/>
      <c r="AA38" s="184"/>
      <c r="AB38" s="128"/>
      <c r="AC38" s="184"/>
      <c r="AD38" s="184"/>
      <c r="AE38" s="128"/>
      <c r="AF38" s="184"/>
      <c r="AG38" s="184"/>
      <c r="AH38" s="128"/>
      <c r="AI38" s="184"/>
      <c r="AK38" s="128"/>
      <c r="AL38" s="184"/>
      <c r="AM38" s="184"/>
      <c r="AN38" s="128"/>
      <c r="AO38" s="184"/>
      <c r="AP38" s="184"/>
      <c r="AQ38" s="128"/>
      <c r="AR38" s="62"/>
    </row>
    <row r="39" spans="16:44">
      <c r="P39" s="122"/>
      <c r="Q39" s="124"/>
      <c r="R39" s="140"/>
      <c r="S39" s="140"/>
      <c r="T39" s="140"/>
      <c r="V39" s="170"/>
      <c r="W39" s="184"/>
      <c r="X39" s="184"/>
      <c r="Y39" s="128"/>
      <c r="Z39" s="184"/>
      <c r="AA39" s="184"/>
      <c r="AB39" s="128"/>
      <c r="AC39" s="184"/>
      <c r="AD39" s="184"/>
      <c r="AE39" s="128"/>
      <c r="AF39" s="184"/>
      <c r="AG39" s="184"/>
      <c r="AH39" s="128"/>
      <c r="AI39" s="184"/>
      <c r="AK39" s="128"/>
      <c r="AL39" s="184"/>
      <c r="AM39" s="184"/>
      <c r="AN39" s="128"/>
      <c r="AO39" s="184"/>
      <c r="AP39" s="184"/>
      <c r="AQ39" s="128"/>
      <c r="AR39" s="62"/>
    </row>
    <row r="40" spans="16:44">
      <c r="P40" s="122"/>
      <c r="Q40" s="122"/>
      <c r="R40" s="140"/>
      <c r="S40" s="140"/>
      <c r="T40" s="140"/>
      <c r="V40" s="170"/>
      <c r="W40" s="184"/>
      <c r="X40" s="184"/>
      <c r="Y40" s="128"/>
      <c r="Z40" s="184"/>
      <c r="AA40" s="184"/>
      <c r="AB40" s="128"/>
      <c r="AC40" s="184"/>
      <c r="AD40" s="184"/>
      <c r="AE40" s="128"/>
      <c r="AF40" s="184"/>
      <c r="AG40" s="184"/>
      <c r="AH40" s="128"/>
      <c r="AI40" s="184"/>
      <c r="AK40" s="128"/>
      <c r="AL40" s="184"/>
      <c r="AM40" s="184"/>
      <c r="AN40" s="128"/>
      <c r="AO40" s="184"/>
      <c r="AP40" s="184"/>
      <c r="AQ40" s="128"/>
      <c r="AR40" s="62"/>
    </row>
    <row r="41" spans="16:44">
      <c r="P41" s="122"/>
      <c r="Q41" s="124"/>
      <c r="R41" s="140"/>
      <c r="S41" s="140"/>
      <c r="T41" s="140"/>
      <c r="V41" s="170"/>
      <c r="W41" s="184"/>
      <c r="X41" s="184"/>
      <c r="Y41" s="128"/>
      <c r="Z41" s="184"/>
      <c r="AA41" s="184"/>
      <c r="AB41" s="128"/>
      <c r="AC41" s="184"/>
      <c r="AD41" s="184"/>
      <c r="AE41" s="128"/>
      <c r="AF41" s="184"/>
      <c r="AG41" s="184"/>
      <c r="AH41" s="128"/>
      <c r="AI41" s="184"/>
      <c r="AK41" s="128"/>
      <c r="AL41" s="184"/>
      <c r="AM41" s="184"/>
      <c r="AN41" s="128"/>
      <c r="AO41" s="184"/>
      <c r="AP41" s="184"/>
      <c r="AQ41" s="128"/>
      <c r="AR41" s="62"/>
    </row>
    <row r="42" spans="16:44">
      <c r="P42" s="122"/>
      <c r="Q42" s="124"/>
      <c r="R42" s="140"/>
      <c r="S42" s="140"/>
      <c r="T42" s="140"/>
      <c r="V42" s="170"/>
      <c r="W42" s="184"/>
      <c r="X42" s="184"/>
      <c r="Y42" s="128"/>
      <c r="Z42" s="184"/>
      <c r="AA42" s="184"/>
      <c r="AB42" s="128"/>
      <c r="AC42" s="184"/>
      <c r="AD42" s="184"/>
      <c r="AE42" s="128"/>
      <c r="AF42" s="184"/>
      <c r="AG42" s="184"/>
      <c r="AH42" s="128"/>
      <c r="AI42" s="184"/>
      <c r="AK42" s="128"/>
      <c r="AL42" s="184"/>
      <c r="AM42" s="184"/>
      <c r="AN42" s="128"/>
      <c r="AO42" s="184"/>
      <c r="AP42" s="184"/>
      <c r="AQ42" s="128"/>
      <c r="AR42" s="62"/>
    </row>
    <row r="43" spans="16:44">
      <c r="P43" s="122"/>
      <c r="Q43" s="122"/>
      <c r="R43" s="140"/>
      <c r="S43" s="140"/>
      <c r="T43" s="142"/>
      <c r="V43" s="170"/>
      <c r="W43" s="184"/>
      <c r="X43" s="184"/>
      <c r="Y43" s="128"/>
      <c r="Z43" s="184"/>
      <c r="AA43" s="184"/>
      <c r="AB43" s="128"/>
      <c r="AC43" s="184"/>
      <c r="AD43" s="184"/>
      <c r="AE43" s="128"/>
      <c r="AF43" s="184"/>
      <c r="AG43" s="184"/>
      <c r="AH43" s="128"/>
      <c r="AI43" s="184"/>
      <c r="AK43" s="128"/>
      <c r="AL43" s="184"/>
      <c r="AM43" s="184"/>
      <c r="AN43" s="128"/>
      <c r="AO43" s="184"/>
      <c r="AP43" s="184"/>
      <c r="AQ43" s="128"/>
      <c r="AR43" s="62"/>
    </row>
    <row r="44" spans="16:44">
      <c r="P44" s="122"/>
      <c r="Q44" s="122"/>
      <c r="R44" s="124"/>
      <c r="S44" s="124"/>
      <c r="T44" s="122"/>
      <c r="V44" s="170"/>
      <c r="W44" s="184"/>
      <c r="X44" s="184"/>
      <c r="Y44" s="128"/>
      <c r="Z44" s="184"/>
      <c r="AA44" s="184"/>
      <c r="AB44" s="128"/>
      <c r="AC44" s="184"/>
      <c r="AD44" s="184"/>
      <c r="AE44" s="128"/>
      <c r="AF44" s="184"/>
      <c r="AG44" s="184"/>
      <c r="AH44" s="128"/>
      <c r="AI44" s="184"/>
      <c r="AK44" s="128"/>
      <c r="AL44" s="184"/>
      <c r="AM44" s="184"/>
      <c r="AN44" s="128"/>
      <c r="AO44" s="184"/>
      <c r="AP44" s="184"/>
      <c r="AQ44" s="128"/>
      <c r="AR44" s="62"/>
    </row>
    <row r="45" spans="16:44">
      <c r="P45" s="122"/>
      <c r="Q45" s="124"/>
      <c r="R45" s="141"/>
      <c r="S45" s="141"/>
      <c r="T45" s="141"/>
      <c r="V45" s="170"/>
      <c r="W45" s="184"/>
      <c r="X45" s="184"/>
      <c r="Y45" s="128"/>
      <c r="Z45" s="184"/>
      <c r="AA45" s="184"/>
      <c r="AB45" s="128"/>
      <c r="AC45" s="184"/>
      <c r="AD45" s="184"/>
      <c r="AE45" s="128"/>
      <c r="AF45" s="184"/>
      <c r="AG45" s="184"/>
      <c r="AH45" s="128"/>
      <c r="AI45" s="184"/>
      <c r="AK45" s="128"/>
      <c r="AL45" s="184"/>
      <c r="AM45" s="184"/>
      <c r="AN45" s="128"/>
      <c r="AO45" s="184"/>
      <c r="AP45" s="184"/>
      <c r="AQ45" s="128"/>
      <c r="AR45" s="62"/>
    </row>
    <row r="46" spans="16:44">
      <c r="P46" s="62"/>
      <c r="Q46" s="62"/>
      <c r="R46" s="140"/>
      <c r="S46" s="140"/>
      <c r="T46" s="140"/>
      <c r="V46" s="170"/>
      <c r="W46" s="184"/>
      <c r="X46" s="184"/>
      <c r="Y46" s="128"/>
      <c r="Z46" s="184"/>
      <c r="AA46" s="184"/>
      <c r="AB46" s="128"/>
      <c r="AC46" s="184"/>
      <c r="AD46" s="184"/>
      <c r="AE46" s="128"/>
      <c r="AF46" s="184"/>
      <c r="AG46" s="184"/>
      <c r="AH46" s="128"/>
      <c r="AI46" s="184"/>
      <c r="AK46" s="128"/>
      <c r="AL46" s="184"/>
      <c r="AM46" s="184"/>
      <c r="AN46" s="128"/>
      <c r="AO46" s="184"/>
      <c r="AP46" s="184"/>
      <c r="AQ46" s="128"/>
      <c r="AR46" s="62"/>
    </row>
    <row r="47" spans="16:44">
      <c r="P47" s="62"/>
      <c r="Q47" s="62"/>
      <c r="R47" s="140"/>
      <c r="S47" s="140"/>
      <c r="T47" s="140"/>
      <c r="V47" s="181"/>
      <c r="W47" s="137"/>
      <c r="X47" s="137"/>
      <c r="Y47" s="182"/>
      <c r="Z47" s="137"/>
      <c r="AA47" s="137"/>
      <c r="AB47" s="182"/>
      <c r="AC47" s="137"/>
      <c r="AD47" s="137"/>
      <c r="AE47" s="182"/>
      <c r="AF47" s="137"/>
      <c r="AG47" s="137"/>
      <c r="AH47" s="182"/>
      <c r="AI47" s="137"/>
      <c r="AK47" s="182"/>
      <c r="AL47" s="137"/>
      <c r="AM47" s="137"/>
      <c r="AN47" s="182"/>
      <c r="AO47" s="137"/>
      <c r="AP47" s="137"/>
      <c r="AQ47" s="182"/>
      <c r="AR47" s="62"/>
    </row>
    <row r="48" spans="16:44">
      <c r="P48" s="62"/>
      <c r="Q48" s="105"/>
      <c r="R48" s="140"/>
      <c r="S48" s="140"/>
      <c r="T48" s="140"/>
    </row>
    <row r="49" spans="16:20">
      <c r="P49" s="123"/>
      <c r="Q49" s="123"/>
      <c r="R49" s="140"/>
      <c r="S49" s="140"/>
      <c r="T49" s="140"/>
    </row>
    <row r="50" spans="16:20">
      <c r="P50" s="122"/>
      <c r="Q50" s="124"/>
      <c r="R50" s="140"/>
      <c r="S50" s="140"/>
      <c r="T50" s="140"/>
    </row>
    <row r="51" spans="16:20">
      <c r="P51" s="122"/>
      <c r="Q51" s="122"/>
      <c r="R51" s="140"/>
      <c r="S51" s="140"/>
      <c r="T51" s="140"/>
    </row>
    <row r="52" spans="16:20">
      <c r="P52" s="122"/>
      <c r="Q52" s="122"/>
      <c r="R52" s="140"/>
      <c r="S52" s="140"/>
      <c r="T52" s="140"/>
    </row>
    <row r="53" spans="16:20">
      <c r="P53" s="122"/>
      <c r="Q53" s="122"/>
      <c r="R53" s="140"/>
      <c r="S53" s="140"/>
      <c r="T53" s="140"/>
    </row>
    <row r="54" spans="16:20">
      <c r="P54" s="122"/>
      <c r="Q54" s="122"/>
      <c r="R54" s="140"/>
      <c r="S54" s="140"/>
      <c r="T54" s="140"/>
    </row>
    <row r="55" spans="16:20">
      <c r="P55" s="122"/>
      <c r="Q55" s="122"/>
      <c r="R55" s="140"/>
      <c r="S55" s="140"/>
      <c r="T55" s="140"/>
    </row>
    <row r="56" spans="16:20">
      <c r="P56" s="122"/>
      <c r="Q56" s="122"/>
      <c r="R56" s="140"/>
      <c r="S56" s="140"/>
      <c r="T56" s="140"/>
    </row>
    <row r="57" spans="16:20">
      <c r="P57" s="122"/>
      <c r="Q57" s="122"/>
      <c r="R57" s="140"/>
      <c r="S57" s="140"/>
      <c r="T57" s="140"/>
    </row>
    <row r="58" spans="16:20">
      <c r="P58" s="122"/>
      <c r="Q58" s="122"/>
      <c r="R58" s="140"/>
      <c r="S58" s="140"/>
      <c r="T58" s="140"/>
    </row>
    <row r="59" spans="16:20">
      <c r="P59" s="122"/>
      <c r="Q59" s="122"/>
      <c r="R59" s="140"/>
      <c r="S59" s="140"/>
      <c r="T59" s="140"/>
    </row>
    <row r="60" spans="16:20">
      <c r="P60" s="122"/>
      <c r="Q60" s="122"/>
      <c r="R60" s="140"/>
      <c r="S60" s="140"/>
      <c r="T60" s="140"/>
    </row>
    <row r="61" spans="16:20">
      <c r="P61" s="122"/>
      <c r="Q61" s="122"/>
      <c r="R61" s="140"/>
      <c r="S61" s="140"/>
      <c r="T61" s="140"/>
    </row>
    <row r="62" spans="16:20">
      <c r="P62" s="122"/>
      <c r="Q62" s="122"/>
      <c r="R62" s="122"/>
      <c r="S62" s="122"/>
      <c r="T62" s="122"/>
    </row>
    <row r="63" spans="16:20">
      <c r="P63" s="122"/>
      <c r="Q63" s="122"/>
      <c r="R63" s="122"/>
      <c r="S63" s="122"/>
      <c r="T63" s="122"/>
    </row>
    <row r="64" spans="16:20">
      <c r="P64" s="122"/>
      <c r="Q64" s="122"/>
      <c r="R64" s="124"/>
      <c r="S64" s="122"/>
      <c r="T64" s="122"/>
    </row>
    <row r="65" spans="16:21">
      <c r="P65" s="122"/>
      <c r="Q65" s="124"/>
      <c r="R65" s="124"/>
      <c r="S65" s="124"/>
      <c r="T65" s="122"/>
    </row>
    <row r="66" spans="16:21">
      <c r="P66" s="62"/>
      <c r="Q66" s="62"/>
      <c r="R66" s="62"/>
      <c r="S66" s="62"/>
      <c r="T66" s="62"/>
    </row>
    <row r="67" spans="16:21">
      <c r="P67" s="62"/>
      <c r="Q67" s="62"/>
      <c r="R67" s="62"/>
      <c r="S67" s="62"/>
      <c r="T67" s="62"/>
    </row>
    <row r="68" spans="16:21">
      <c r="P68" s="62"/>
      <c r="Q68" s="62"/>
      <c r="R68" s="62"/>
      <c r="S68" s="62"/>
      <c r="T68" s="62"/>
    </row>
    <row r="75" spans="16:21">
      <c r="U75" s="142"/>
    </row>
  </sheetData>
  <mergeCells count="8">
    <mergeCell ref="U29:W29"/>
    <mergeCell ref="A7:A8"/>
    <mergeCell ref="B7:D7"/>
    <mergeCell ref="A4:V5"/>
    <mergeCell ref="E7:G7"/>
    <mergeCell ref="N7:P7"/>
    <mergeCell ref="K7:M7"/>
    <mergeCell ref="H7:J7"/>
  </mergeCells>
  <phoneticPr fontId="0" type="noConversion"/>
  <pageMargins left="0.75" right="0.75" top="1" bottom="1" header="0.5" footer="0.5"/>
  <pageSetup scale="50" orientation="portrait" r:id="rId1"/>
  <headerFooter alignWithMargins="0">
    <oddFooter>&amp;C&amp;14B-&amp;P-4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86"/>
  <sheetViews>
    <sheetView zoomScaleNormal="100" workbookViewId="0"/>
  </sheetViews>
  <sheetFormatPr defaultRowHeight="12.75"/>
  <cols>
    <col min="1" max="1" width="11.85546875" style="18" customWidth="1"/>
    <col min="2" max="2" width="10.42578125" style="18" bestFit="1" customWidth="1"/>
    <col min="3" max="3" width="9.140625" style="18" bestFit="1" customWidth="1"/>
    <col min="4" max="4" width="10.28515625" style="18" customWidth="1"/>
    <col min="5" max="6" width="9.140625" style="18" bestFit="1" customWidth="1"/>
    <col min="7" max="7" width="10.28515625" style="18" customWidth="1"/>
    <col min="8" max="8" width="9.140625" style="18" bestFit="1" customWidth="1"/>
    <col min="9" max="9" width="8.5703125" style="18" bestFit="1" customWidth="1"/>
    <col min="10" max="10" width="10.28515625" style="18" customWidth="1"/>
    <col min="11" max="11" width="9.140625" style="18" bestFit="1" customWidth="1"/>
    <col min="12" max="12" width="8.85546875" style="18" bestFit="1" customWidth="1"/>
    <col min="13" max="13" width="10.28515625" style="18" customWidth="1"/>
    <col min="14" max="15" width="11.28515625" style="18" bestFit="1" customWidth="1"/>
    <col min="16" max="16" width="10.28515625" style="18" customWidth="1"/>
    <col min="17" max="17" width="9.42578125" style="18" bestFit="1" customWidth="1"/>
    <col min="18" max="18" width="9.85546875" style="18" customWidth="1"/>
    <col min="19" max="19" width="8.7109375" style="18" customWidth="1"/>
    <col min="20" max="16384" width="9.140625" style="18"/>
  </cols>
  <sheetData>
    <row r="1" spans="1:17" ht="26.25">
      <c r="A1" s="52" t="s">
        <v>96</v>
      </c>
    </row>
    <row r="2" spans="1:17" ht="18">
      <c r="A2" s="13" t="s">
        <v>22</v>
      </c>
      <c r="B2" s="14"/>
      <c r="C2" s="14"/>
      <c r="D2" s="14"/>
      <c r="E2" s="14"/>
      <c r="F2" s="14"/>
      <c r="G2" s="14"/>
      <c r="H2" s="14"/>
      <c r="I2" s="14"/>
      <c r="J2" s="14"/>
      <c r="K2" s="14"/>
      <c r="L2" s="14"/>
      <c r="M2" s="14"/>
      <c r="N2" s="14"/>
      <c r="O2" s="14"/>
      <c r="P2" s="14"/>
    </row>
    <row r="3" spans="1:17" ht="14.25">
      <c r="A3" s="20"/>
      <c r="B3" s="14"/>
      <c r="C3" s="14"/>
      <c r="D3" s="14"/>
      <c r="E3" s="14"/>
      <c r="F3" s="14"/>
      <c r="G3" s="14"/>
      <c r="H3" s="14"/>
      <c r="I3" s="14"/>
      <c r="J3" s="14"/>
      <c r="K3" s="14"/>
      <c r="L3" s="14"/>
      <c r="M3" s="14"/>
      <c r="N3" s="14"/>
      <c r="O3" s="14"/>
      <c r="P3" s="14"/>
    </row>
    <row r="4" spans="1:17" ht="17.25" customHeight="1">
      <c r="A4" s="455" t="s">
        <v>76</v>
      </c>
      <c r="B4" s="455"/>
      <c r="C4" s="455"/>
      <c r="D4" s="455"/>
      <c r="E4" s="455"/>
      <c r="F4" s="455"/>
      <c r="G4" s="455"/>
      <c r="H4" s="455"/>
      <c r="I4" s="455"/>
      <c r="J4" s="455"/>
      <c r="K4" s="455"/>
      <c r="L4" s="455"/>
      <c r="M4" s="455"/>
      <c r="N4" s="455"/>
      <c r="O4" s="455"/>
      <c r="P4" s="455"/>
      <c r="Q4" s="455"/>
    </row>
    <row r="5" spans="1:17" ht="12" customHeight="1">
      <c r="A5" s="455"/>
      <c r="B5" s="455"/>
      <c r="C5" s="455"/>
      <c r="D5" s="455"/>
      <c r="E5" s="455"/>
      <c r="F5" s="455"/>
      <c r="G5" s="455"/>
      <c r="H5" s="455"/>
      <c r="I5" s="455"/>
      <c r="J5" s="455"/>
      <c r="K5" s="455"/>
      <c r="L5" s="455"/>
      <c r="M5" s="455"/>
      <c r="N5" s="455"/>
      <c r="O5" s="455"/>
      <c r="P5" s="455"/>
      <c r="Q5" s="455"/>
    </row>
    <row r="6" spans="1:17" ht="15" thickBot="1">
      <c r="A6" s="14"/>
      <c r="B6" s="14"/>
      <c r="C6" s="14"/>
      <c r="D6" s="14"/>
      <c r="E6" s="14"/>
      <c r="F6" s="14"/>
      <c r="G6" s="14"/>
      <c r="H6" s="14"/>
      <c r="I6" s="14"/>
      <c r="J6" s="14"/>
      <c r="K6" s="14"/>
      <c r="L6" s="14"/>
      <c r="M6" s="14"/>
      <c r="N6" s="14"/>
      <c r="O6" s="14"/>
      <c r="P6" s="14"/>
    </row>
    <row r="7" spans="1:17" ht="12.75" customHeight="1">
      <c r="A7" s="459" t="s">
        <v>6</v>
      </c>
      <c r="B7" s="456" t="s">
        <v>10</v>
      </c>
      <c r="C7" s="457"/>
      <c r="D7" s="458"/>
      <c r="E7" s="456" t="s">
        <v>29</v>
      </c>
      <c r="F7" s="457"/>
      <c r="G7" s="458"/>
      <c r="H7" s="456" t="s">
        <v>28</v>
      </c>
      <c r="I7" s="457"/>
      <c r="J7" s="458"/>
      <c r="K7" s="456" t="s">
        <v>30</v>
      </c>
      <c r="L7" s="457"/>
      <c r="M7" s="458"/>
      <c r="N7" s="456" t="s">
        <v>5</v>
      </c>
      <c r="O7" s="457"/>
      <c r="P7" s="458"/>
    </row>
    <row r="8" spans="1:17" ht="26.25" customHeight="1" thickBot="1">
      <c r="A8" s="460"/>
      <c r="B8" s="180" t="s">
        <v>11</v>
      </c>
      <c r="C8" s="28" t="s">
        <v>8</v>
      </c>
      <c r="D8" s="29" t="s">
        <v>12</v>
      </c>
      <c r="E8" s="180" t="s">
        <v>11</v>
      </c>
      <c r="F8" s="28" t="s">
        <v>8</v>
      </c>
      <c r="G8" s="29" t="s">
        <v>12</v>
      </c>
      <c r="H8" s="180" t="s">
        <v>11</v>
      </c>
      <c r="I8" s="28" t="s">
        <v>8</v>
      </c>
      <c r="J8" s="29" t="s">
        <v>12</v>
      </c>
      <c r="K8" s="180" t="s">
        <v>11</v>
      </c>
      <c r="L8" s="28" t="s">
        <v>8</v>
      </c>
      <c r="M8" s="29" t="s">
        <v>12</v>
      </c>
      <c r="N8" s="180" t="s">
        <v>11</v>
      </c>
      <c r="O8" s="28" t="s">
        <v>8</v>
      </c>
      <c r="P8" s="29" t="s">
        <v>12</v>
      </c>
    </row>
    <row r="9" spans="1:17">
      <c r="A9" s="19">
        <v>2005</v>
      </c>
      <c r="B9" s="53">
        <v>12950</v>
      </c>
      <c r="C9" s="79">
        <v>13611</v>
      </c>
      <c r="D9" s="21">
        <f t="shared" ref="D9:D20" si="0">IF(C9=0, "NA", B9/C9)</f>
        <v>0.95143633825582252</v>
      </c>
      <c r="E9" s="53"/>
      <c r="F9" s="79"/>
      <c r="G9" s="21"/>
      <c r="H9" s="53">
        <v>12</v>
      </c>
      <c r="I9" s="79">
        <v>12</v>
      </c>
      <c r="J9" s="21">
        <f t="shared" ref="J9:J20" si="1">IF(I9=0, "NA", H9/I9)</f>
        <v>1</v>
      </c>
      <c r="K9" s="53"/>
      <c r="L9" s="79"/>
      <c r="M9" s="21"/>
      <c r="N9" s="53">
        <f>SUM(K9,H9,E9,B9)</f>
        <v>12962</v>
      </c>
      <c r="O9" s="79">
        <f>SUM(L9,I9,F9,C9)</f>
        <v>13623</v>
      </c>
      <c r="P9" s="21">
        <f t="shared" ref="P9:P20" si="2">IF(O9=0, "NA", N9/O9)</f>
        <v>0.95147911620054315</v>
      </c>
    </row>
    <row r="10" spans="1:17">
      <c r="A10" s="19">
        <v>2006</v>
      </c>
      <c r="B10" s="54">
        <v>12587</v>
      </c>
      <c r="C10" s="78">
        <v>13143</v>
      </c>
      <c r="D10" s="15">
        <f t="shared" si="0"/>
        <v>0.95769611199878257</v>
      </c>
      <c r="E10" s="54"/>
      <c r="F10" s="78"/>
      <c r="G10" s="15"/>
      <c r="H10" s="54">
        <v>10</v>
      </c>
      <c r="I10" s="78">
        <v>10</v>
      </c>
      <c r="J10" s="15">
        <f t="shared" si="1"/>
        <v>1</v>
      </c>
      <c r="K10" s="54"/>
      <c r="L10" s="78"/>
      <c r="M10" s="15"/>
      <c r="N10" s="54">
        <f t="shared" ref="N10:N24" si="3">SUM(K10,H10,E10,B10)</f>
        <v>12597</v>
      </c>
      <c r="O10" s="78">
        <f t="shared" ref="O10:O24" si="4">SUM(L10,I10,F10,C10)</f>
        <v>13153</v>
      </c>
      <c r="P10" s="15">
        <f t="shared" si="2"/>
        <v>0.95772827491826962</v>
      </c>
    </row>
    <row r="11" spans="1:17">
      <c r="A11" s="19">
        <v>2007</v>
      </c>
      <c r="B11" s="54">
        <v>11808</v>
      </c>
      <c r="C11" s="78">
        <v>12208</v>
      </c>
      <c r="D11" s="15">
        <f t="shared" si="0"/>
        <v>0.96723460026212316</v>
      </c>
      <c r="E11" s="54"/>
      <c r="F11" s="78"/>
      <c r="G11" s="15"/>
      <c r="H11" s="54">
        <v>2</v>
      </c>
      <c r="I11" s="78">
        <v>2</v>
      </c>
      <c r="J11" s="15">
        <f t="shared" si="1"/>
        <v>1</v>
      </c>
      <c r="K11" s="54">
        <v>117</v>
      </c>
      <c r="L11" s="78">
        <v>129</v>
      </c>
      <c r="M11" s="15">
        <f t="shared" ref="M11:M24" si="5">IF(L11=0, "NA", K11/L11)</f>
        <v>0.90697674418604646</v>
      </c>
      <c r="N11" s="54">
        <f t="shared" si="3"/>
        <v>11927</v>
      </c>
      <c r="O11" s="78">
        <f t="shared" si="4"/>
        <v>12339</v>
      </c>
      <c r="P11" s="15">
        <f t="shared" si="2"/>
        <v>0.96660993597536271</v>
      </c>
    </row>
    <row r="12" spans="1:17">
      <c r="A12" s="19">
        <v>2008</v>
      </c>
      <c r="B12" s="54">
        <v>11113</v>
      </c>
      <c r="C12" s="78">
        <v>11436</v>
      </c>
      <c r="D12" s="15">
        <f t="shared" si="0"/>
        <v>0.97175585869185033</v>
      </c>
      <c r="E12" s="54">
        <v>729</v>
      </c>
      <c r="F12" s="78">
        <v>759</v>
      </c>
      <c r="G12" s="15">
        <f t="shared" ref="G12:G24" si="6">IF(F12=0, "NA", E12/F12)</f>
        <v>0.96047430830039526</v>
      </c>
      <c r="H12" s="54">
        <v>7</v>
      </c>
      <c r="I12" s="78">
        <v>7</v>
      </c>
      <c r="J12" s="15">
        <f t="shared" si="1"/>
        <v>1</v>
      </c>
      <c r="K12" s="54">
        <v>152</v>
      </c>
      <c r="L12" s="78">
        <v>160</v>
      </c>
      <c r="M12" s="15">
        <f t="shared" si="5"/>
        <v>0.95</v>
      </c>
      <c r="N12" s="54">
        <f t="shared" si="3"/>
        <v>12001</v>
      </c>
      <c r="O12" s="78">
        <f t="shared" si="4"/>
        <v>12362</v>
      </c>
      <c r="P12" s="15">
        <f t="shared" si="2"/>
        <v>0.97079760556544248</v>
      </c>
    </row>
    <row r="13" spans="1:17">
      <c r="A13" s="19">
        <v>2009</v>
      </c>
      <c r="B13" s="54">
        <v>8047</v>
      </c>
      <c r="C13" s="78">
        <v>8252</v>
      </c>
      <c r="D13" s="15">
        <f t="shared" si="0"/>
        <v>0.97515753756665047</v>
      </c>
      <c r="E13" s="54">
        <v>569</v>
      </c>
      <c r="F13" s="78">
        <v>585</v>
      </c>
      <c r="G13" s="15">
        <f t="shared" si="6"/>
        <v>0.97264957264957264</v>
      </c>
      <c r="H13" s="54">
        <v>25</v>
      </c>
      <c r="I13" s="78">
        <v>25</v>
      </c>
      <c r="J13" s="15">
        <f t="shared" si="1"/>
        <v>1</v>
      </c>
      <c r="K13" s="54">
        <v>48</v>
      </c>
      <c r="L13" s="78">
        <v>51</v>
      </c>
      <c r="M13" s="15">
        <f t="shared" si="5"/>
        <v>0.94117647058823528</v>
      </c>
      <c r="N13" s="54">
        <f t="shared" si="3"/>
        <v>8689</v>
      </c>
      <c r="O13" s="78">
        <f t="shared" si="4"/>
        <v>8913</v>
      </c>
      <c r="P13" s="15">
        <f t="shared" si="2"/>
        <v>0.97486817008863458</v>
      </c>
    </row>
    <row r="14" spans="1:17">
      <c r="A14" s="19">
        <v>2010</v>
      </c>
      <c r="B14" s="54">
        <v>8609</v>
      </c>
      <c r="C14" s="78">
        <v>8798</v>
      </c>
      <c r="D14" s="15">
        <f t="shared" si="0"/>
        <v>0.97851784496476468</v>
      </c>
      <c r="E14" s="54">
        <v>544</v>
      </c>
      <c r="F14" s="78">
        <v>555</v>
      </c>
      <c r="G14" s="15">
        <f t="shared" si="6"/>
        <v>0.98018018018018016</v>
      </c>
      <c r="H14" s="54">
        <v>43</v>
      </c>
      <c r="I14" s="78">
        <v>45</v>
      </c>
      <c r="J14" s="15">
        <f t="shared" si="1"/>
        <v>0.9555555555555556</v>
      </c>
      <c r="K14" s="54">
        <v>69</v>
      </c>
      <c r="L14" s="78">
        <v>70</v>
      </c>
      <c r="M14" s="15">
        <f t="shared" si="5"/>
        <v>0.98571428571428577</v>
      </c>
      <c r="N14" s="54">
        <f t="shared" si="3"/>
        <v>9265</v>
      </c>
      <c r="O14" s="78">
        <f t="shared" si="4"/>
        <v>9468</v>
      </c>
      <c r="P14" s="15">
        <f t="shared" si="2"/>
        <v>0.97855935783692438</v>
      </c>
    </row>
    <row r="15" spans="1:17">
      <c r="A15" s="19">
        <v>2011</v>
      </c>
      <c r="B15" s="54">
        <v>8452</v>
      </c>
      <c r="C15" s="78">
        <v>8594</v>
      </c>
      <c r="D15" s="15">
        <f t="shared" si="0"/>
        <v>0.98347684430998372</v>
      </c>
      <c r="E15" s="54">
        <v>762</v>
      </c>
      <c r="F15" s="78">
        <v>772</v>
      </c>
      <c r="G15" s="15">
        <f t="shared" si="6"/>
        <v>0.98704663212435229</v>
      </c>
      <c r="H15" s="54">
        <v>134</v>
      </c>
      <c r="I15" s="78">
        <v>138</v>
      </c>
      <c r="J15" s="15">
        <f t="shared" si="1"/>
        <v>0.97101449275362317</v>
      </c>
      <c r="K15" s="54">
        <v>355</v>
      </c>
      <c r="L15" s="78">
        <v>369</v>
      </c>
      <c r="M15" s="15">
        <f t="shared" si="5"/>
        <v>0.96205962059620598</v>
      </c>
      <c r="N15" s="54">
        <f t="shared" si="3"/>
        <v>9703</v>
      </c>
      <c r="O15" s="78">
        <f t="shared" si="4"/>
        <v>9873</v>
      </c>
      <c r="P15" s="15">
        <f t="shared" si="2"/>
        <v>0.98278132279955432</v>
      </c>
    </row>
    <row r="16" spans="1:17">
      <c r="A16" s="19">
        <v>2012</v>
      </c>
      <c r="B16" s="54">
        <v>8373</v>
      </c>
      <c r="C16" s="78">
        <v>8499</v>
      </c>
      <c r="D16" s="15">
        <f t="shared" si="0"/>
        <v>0.98517472643840454</v>
      </c>
      <c r="E16" s="54">
        <v>641</v>
      </c>
      <c r="F16" s="78">
        <v>653</v>
      </c>
      <c r="G16" s="15">
        <f t="shared" si="6"/>
        <v>0.98162327718223585</v>
      </c>
      <c r="H16" s="54">
        <v>152</v>
      </c>
      <c r="I16" s="78">
        <v>154</v>
      </c>
      <c r="J16" s="15">
        <f t="shared" si="1"/>
        <v>0.98701298701298701</v>
      </c>
      <c r="K16" s="54">
        <v>302</v>
      </c>
      <c r="L16" s="78">
        <v>309</v>
      </c>
      <c r="M16" s="15">
        <f t="shared" si="5"/>
        <v>0.97734627831715215</v>
      </c>
      <c r="N16" s="54">
        <f t="shared" si="3"/>
        <v>9468</v>
      </c>
      <c r="O16" s="78">
        <f t="shared" si="4"/>
        <v>9615</v>
      </c>
      <c r="P16" s="15">
        <f t="shared" si="2"/>
        <v>0.98471138845553818</v>
      </c>
    </row>
    <row r="17" spans="1:19">
      <c r="A17" s="19">
        <v>2013</v>
      </c>
      <c r="B17" s="54">
        <v>7655</v>
      </c>
      <c r="C17" s="78">
        <v>7761</v>
      </c>
      <c r="D17" s="15">
        <f t="shared" si="0"/>
        <v>0.98634196624146375</v>
      </c>
      <c r="E17" s="54">
        <v>573</v>
      </c>
      <c r="F17" s="78">
        <v>581</v>
      </c>
      <c r="G17" s="15">
        <f t="shared" si="6"/>
        <v>0.98623063683304646</v>
      </c>
      <c r="H17" s="54">
        <v>127</v>
      </c>
      <c r="I17" s="78">
        <v>127</v>
      </c>
      <c r="J17" s="15">
        <f t="shared" si="1"/>
        <v>1</v>
      </c>
      <c r="K17" s="54">
        <v>255</v>
      </c>
      <c r="L17" s="78">
        <v>259</v>
      </c>
      <c r="M17" s="15">
        <f t="shared" si="5"/>
        <v>0.98455598455598459</v>
      </c>
      <c r="N17" s="54">
        <f t="shared" si="3"/>
        <v>8610</v>
      </c>
      <c r="O17" s="78">
        <f t="shared" si="4"/>
        <v>8728</v>
      </c>
      <c r="P17" s="15">
        <f t="shared" si="2"/>
        <v>0.98648029330889098</v>
      </c>
    </row>
    <row r="18" spans="1:19">
      <c r="A18" s="19">
        <v>2014</v>
      </c>
      <c r="B18" s="54">
        <v>6473</v>
      </c>
      <c r="C18" s="78">
        <v>6545</v>
      </c>
      <c r="D18" s="15">
        <f t="shared" si="0"/>
        <v>0.98899923605805962</v>
      </c>
      <c r="E18" s="54">
        <v>517</v>
      </c>
      <c r="F18" s="78">
        <v>524</v>
      </c>
      <c r="G18" s="15">
        <f t="shared" si="6"/>
        <v>0.98664122137404575</v>
      </c>
      <c r="H18" s="54">
        <v>282</v>
      </c>
      <c r="I18" s="78">
        <v>285</v>
      </c>
      <c r="J18" s="15">
        <f t="shared" si="1"/>
        <v>0.98947368421052628</v>
      </c>
      <c r="K18" s="54">
        <v>231</v>
      </c>
      <c r="L18" s="78">
        <v>239</v>
      </c>
      <c r="M18" s="15">
        <f t="shared" si="5"/>
        <v>0.96652719665271969</v>
      </c>
      <c r="N18" s="54">
        <f t="shared" si="3"/>
        <v>7503</v>
      </c>
      <c r="O18" s="78">
        <f t="shared" si="4"/>
        <v>7593</v>
      </c>
      <c r="P18" s="15">
        <f t="shared" si="2"/>
        <v>0.98814697747925717</v>
      </c>
    </row>
    <row r="19" spans="1:19">
      <c r="A19" s="19">
        <v>2015</v>
      </c>
      <c r="B19" s="54">
        <v>6142</v>
      </c>
      <c r="C19" s="78">
        <v>6197</v>
      </c>
      <c r="D19" s="15">
        <f t="shared" si="0"/>
        <v>0.99112473777634336</v>
      </c>
      <c r="E19" s="54">
        <v>627</v>
      </c>
      <c r="F19" s="78">
        <v>631</v>
      </c>
      <c r="G19" s="15">
        <f t="shared" si="6"/>
        <v>0.99366085578446905</v>
      </c>
      <c r="H19" s="54">
        <v>163</v>
      </c>
      <c r="I19" s="78">
        <v>163</v>
      </c>
      <c r="J19" s="15">
        <f t="shared" si="1"/>
        <v>1</v>
      </c>
      <c r="K19" s="54">
        <v>369</v>
      </c>
      <c r="L19" s="78">
        <v>377</v>
      </c>
      <c r="M19" s="15">
        <f t="shared" si="5"/>
        <v>0.97877984084880632</v>
      </c>
      <c r="N19" s="54">
        <f t="shared" si="3"/>
        <v>7301</v>
      </c>
      <c r="O19" s="78">
        <f t="shared" si="4"/>
        <v>7368</v>
      </c>
      <c r="P19" s="15">
        <f t="shared" si="2"/>
        <v>0.99090662323561352</v>
      </c>
    </row>
    <row r="20" spans="1:19">
      <c r="A20" s="19">
        <v>2016</v>
      </c>
      <c r="B20" s="54">
        <v>6772</v>
      </c>
      <c r="C20" s="78">
        <v>6804</v>
      </c>
      <c r="D20" s="15">
        <f t="shared" si="0"/>
        <v>0.99529688418577311</v>
      </c>
      <c r="E20" s="54">
        <v>342</v>
      </c>
      <c r="F20" s="78">
        <v>345</v>
      </c>
      <c r="G20" s="15">
        <f t="shared" si="6"/>
        <v>0.99130434782608701</v>
      </c>
      <c r="H20" s="54">
        <v>86</v>
      </c>
      <c r="I20" s="78">
        <v>87</v>
      </c>
      <c r="J20" s="15">
        <f t="shared" si="1"/>
        <v>0.9885057471264368</v>
      </c>
      <c r="K20" s="54">
        <v>260</v>
      </c>
      <c r="L20" s="78">
        <v>263</v>
      </c>
      <c r="M20" s="15">
        <f t="shared" si="5"/>
        <v>0.98859315589353614</v>
      </c>
      <c r="N20" s="54">
        <f t="shared" si="3"/>
        <v>7460</v>
      </c>
      <c r="O20" s="78">
        <f t="shared" si="4"/>
        <v>7499</v>
      </c>
      <c r="P20" s="15">
        <f t="shared" si="2"/>
        <v>0.9947993065742099</v>
      </c>
    </row>
    <row r="21" spans="1:19">
      <c r="A21" s="19">
        <v>2017</v>
      </c>
      <c r="B21" s="54">
        <v>4300</v>
      </c>
      <c r="C21" s="78">
        <v>4310</v>
      </c>
      <c r="D21" s="15">
        <f>IF(C21=0, "NA", B21/C21)</f>
        <v>0.99767981438515085</v>
      </c>
      <c r="E21" s="54">
        <v>218</v>
      </c>
      <c r="F21" s="78">
        <v>223</v>
      </c>
      <c r="G21" s="15">
        <f t="shared" si="6"/>
        <v>0.97757847533632292</v>
      </c>
      <c r="H21" s="54">
        <v>47</v>
      </c>
      <c r="I21" s="78">
        <v>47</v>
      </c>
      <c r="J21" s="15">
        <f>IF(I21=0, "NA", H21/I21)</f>
        <v>1</v>
      </c>
      <c r="K21" s="54">
        <v>131</v>
      </c>
      <c r="L21" s="78">
        <v>133</v>
      </c>
      <c r="M21" s="15">
        <f t="shared" si="5"/>
        <v>0.98496240601503759</v>
      </c>
      <c r="N21" s="54">
        <f t="shared" si="3"/>
        <v>4696</v>
      </c>
      <c r="O21" s="78">
        <f t="shared" si="4"/>
        <v>4713</v>
      </c>
      <c r="P21" s="15">
        <f>IF(O21=0, "NA", N21/O21)</f>
        <v>0.99639295565457242</v>
      </c>
    </row>
    <row r="22" spans="1:19">
      <c r="A22" s="19">
        <v>2018</v>
      </c>
      <c r="B22" s="54">
        <v>3324</v>
      </c>
      <c r="C22" s="78">
        <v>3337</v>
      </c>
      <c r="D22" s="15">
        <f>IF(C22=0, "NA", B22/C22)</f>
        <v>0.99610428528618522</v>
      </c>
      <c r="E22" s="54">
        <v>143</v>
      </c>
      <c r="F22" s="78">
        <v>144</v>
      </c>
      <c r="G22" s="15">
        <f t="shared" si="6"/>
        <v>0.99305555555555558</v>
      </c>
      <c r="H22" s="54">
        <v>28</v>
      </c>
      <c r="I22" s="78">
        <v>28</v>
      </c>
      <c r="J22" s="15">
        <f>IF(I22=0, "NA", H22/I22)</f>
        <v>1</v>
      </c>
      <c r="K22" s="54">
        <v>120</v>
      </c>
      <c r="L22" s="78">
        <v>120</v>
      </c>
      <c r="M22" s="15">
        <f t="shared" si="5"/>
        <v>1</v>
      </c>
      <c r="N22" s="54">
        <f t="shared" si="3"/>
        <v>3615</v>
      </c>
      <c r="O22" s="78">
        <f t="shared" si="4"/>
        <v>3629</v>
      </c>
      <c r="P22" s="15">
        <f>IF(O22=0, "NA", N22/O22)</f>
        <v>0.99614218793055942</v>
      </c>
    </row>
    <row r="23" spans="1:19">
      <c r="A23" s="19">
        <v>2019</v>
      </c>
      <c r="B23" s="54">
        <v>1126</v>
      </c>
      <c r="C23" s="78">
        <v>1129</v>
      </c>
      <c r="D23" s="15">
        <f>IF(C23=0, "NA", B23/C23)</f>
        <v>0.99734278122232067</v>
      </c>
      <c r="E23" s="54">
        <v>54</v>
      </c>
      <c r="F23" s="78">
        <v>55</v>
      </c>
      <c r="G23" s="15">
        <f t="shared" si="6"/>
        <v>0.98181818181818181</v>
      </c>
      <c r="H23" s="54">
        <v>2</v>
      </c>
      <c r="I23" s="78">
        <v>2</v>
      </c>
      <c r="J23" s="15">
        <f>IF(I23=0, "NA", H23/I23)</f>
        <v>1</v>
      </c>
      <c r="K23" s="54">
        <v>17</v>
      </c>
      <c r="L23" s="78">
        <v>18</v>
      </c>
      <c r="M23" s="15">
        <f t="shared" si="5"/>
        <v>0.94444444444444442</v>
      </c>
      <c r="N23" s="54">
        <f t="shared" si="3"/>
        <v>1199</v>
      </c>
      <c r="O23" s="78">
        <f t="shared" si="4"/>
        <v>1204</v>
      </c>
      <c r="P23" s="15">
        <f>IF(O23=0, "NA", N23/O23)</f>
        <v>0.99584717607973416</v>
      </c>
    </row>
    <row r="24" spans="1:19" ht="13.5" thickBot="1">
      <c r="A24" s="19">
        <v>2020</v>
      </c>
      <c r="B24" s="69">
        <v>28</v>
      </c>
      <c r="C24" s="80">
        <v>28</v>
      </c>
      <c r="D24" s="22">
        <f>IF(C24=0, "NA", B24/C24)</f>
        <v>1</v>
      </c>
      <c r="E24" s="69">
        <v>2</v>
      </c>
      <c r="F24" s="80">
        <v>2</v>
      </c>
      <c r="G24" s="22">
        <f t="shared" si="6"/>
        <v>1</v>
      </c>
      <c r="H24" s="69"/>
      <c r="I24" s="80"/>
      <c r="J24" s="22"/>
      <c r="K24" s="69">
        <v>2</v>
      </c>
      <c r="L24" s="80">
        <v>2</v>
      </c>
      <c r="M24" s="22">
        <f t="shared" si="5"/>
        <v>1</v>
      </c>
      <c r="N24" s="69">
        <f t="shared" si="3"/>
        <v>32</v>
      </c>
      <c r="O24" s="80">
        <f t="shared" si="4"/>
        <v>32</v>
      </c>
      <c r="P24" s="22">
        <f>IF(O24=0, "NA", N24/O24)</f>
        <v>1</v>
      </c>
    </row>
    <row r="25" spans="1:19" ht="13.5" thickBot="1">
      <c r="A25" s="94" t="s">
        <v>5</v>
      </c>
      <c r="B25" s="214">
        <f>SUM(B9:B24)</f>
        <v>117759</v>
      </c>
      <c r="C25" s="214">
        <f>SUM(C9:C24)</f>
        <v>120652</v>
      </c>
      <c r="D25" s="215">
        <f>B25/C25</f>
        <v>0.97602194741902326</v>
      </c>
      <c r="E25" s="214">
        <f>SUM(E9:E24)</f>
        <v>5721</v>
      </c>
      <c r="F25" s="214">
        <f>SUM(F9:F24)</f>
        <v>5829</v>
      </c>
      <c r="G25" s="215">
        <f>E25/F25</f>
        <v>0.9814719505918682</v>
      </c>
      <c r="H25" s="214">
        <f>SUM(H9:H24)</f>
        <v>1120</v>
      </c>
      <c r="I25" s="214">
        <f>SUM(I9:I24)</f>
        <v>1132</v>
      </c>
      <c r="J25" s="215">
        <f>H25/I25</f>
        <v>0.98939929328621912</v>
      </c>
      <c r="K25" s="214">
        <f>SUM(K9:K24)</f>
        <v>2428</v>
      </c>
      <c r="L25" s="214">
        <f>SUM(L9:L24)</f>
        <v>2499</v>
      </c>
      <c r="M25" s="215">
        <f>K25/L25</f>
        <v>0.97158863545418173</v>
      </c>
      <c r="N25" s="214">
        <f>SUM(N9:N24)</f>
        <v>127028</v>
      </c>
      <c r="O25" s="214">
        <f>SUM(O9:O24)</f>
        <v>130112</v>
      </c>
      <c r="P25" s="215">
        <f>N25/O25</f>
        <v>0.97629734382685684</v>
      </c>
      <c r="Q25" s="71"/>
      <c r="R25" s="92"/>
    </row>
    <row r="26" spans="1:19">
      <c r="A26" s="181"/>
      <c r="B26" s="137"/>
      <c r="C26" s="137"/>
      <c r="D26" s="182"/>
      <c r="E26" s="137"/>
      <c r="F26" s="137"/>
      <c r="G26" s="182"/>
      <c r="H26" s="137"/>
      <c r="I26" s="137"/>
      <c r="J26" s="182"/>
      <c r="K26" s="137"/>
      <c r="L26" s="137"/>
      <c r="M26" s="182"/>
      <c r="N26" s="137"/>
      <c r="O26" s="137"/>
      <c r="P26" s="182"/>
      <c r="Q26" s="137"/>
    </row>
    <row r="27" spans="1:19">
      <c r="A27" s="38"/>
      <c r="Q27" s="62"/>
    </row>
    <row r="28" spans="1:19">
      <c r="P28" s="105"/>
      <c r="Q28" s="62"/>
    </row>
    <row r="29" spans="1:19">
      <c r="P29" s="125"/>
      <c r="Q29" s="144"/>
    </row>
    <row r="30" spans="1:19">
      <c r="P30" s="126"/>
      <c r="Q30" s="143"/>
      <c r="R30" s="62"/>
      <c r="S30" s="62"/>
    </row>
    <row r="31" spans="1:19">
      <c r="P31" s="126"/>
      <c r="Q31" s="143"/>
      <c r="R31" s="62"/>
      <c r="S31" s="62"/>
    </row>
    <row r="32" spans="1:19">
      <c r="P32" s="126"/>
      <c r="Q32" s="143"/>
      <c r="R32" s="62"/>
      <c r="S32" s="62"/>
    </row>
    <row r="33" spans="16:38">
      <c r="P33" s="126"/>
      <c r="Q33" s="143"/>
      <c r="R33" s="62"/>
      <c r="S33" s="62"/>
    </row>
    <row r="34" spans="16:38">
      <c r="P34" s="126"/>
      <c r="Q34" s="143"/>
      <c r="R34" s="62"/>
      <c r="S34" s="62"/>
    </row>
    <row r="35" spans="16:38">
      <c r="P35" s="126"/>
      <c r="Q35" s="143"/>
      <c r="R35" s="62"/>
      <c r="S35" s="62"/>
    </row>
    <row r="36" spans="16:38">
      <c r="P36" s="126"/>
      <c r="Q36" s="143"/>
      <c r="R36" s="62"/>
      <c r="S36" s="62"/>
    </row>
    <row r="37" spans="16:38">
      <c r="P37" s="126"/>
      <c r="Q37" s="143"/>
      <c r="R37" s="186"/>
      <c r="S37" s="186"/>
      <c r="T37" s="62"/>
    </row>
    <row r="38" spans="16:38">
      <c r="P38" s="126"/>
      <c r="Q38" s="143"/>
      <c r="R38" s="186"/>
      <c r="S38" s="186"/>
      <c r="T38" s="62"/>
    </row>
    <row r="39" spans="16:38">
      <c r="P39" s="126"/>
      <c r="Q39" s="143"/>
      <c r="R39" s="186"/>
      <c r="S39" s="186"/>
      <c r="T39" s="62"/>
    </row>
    <row r="40" spans="16:38">
      <c r="P40" s="126"/>
      <c r="Q40" s="143"/>
      <c r="R40" s="186"/>
      <c r="S40" s="186"/>
      <c r="T40" s="62"/>
    </row>
    <row r="41" spans="16:38">
      <c r="P41" s="126"/>
      <c r="Q41" s="143"/>
      <c r="R41" s="186"/>
      <c r="S41" s="186"/>
      <c r="T41" s="62"/>
    </row>
    <row r="42" spans="16:38">
      <c r="P42" s="126"/>
      <c r="Q42" s="143"/>
      <c r="R42" s="186"/>
      <c r="S42" s="186"/>
      <c r="T42" s="62"/>
    </row>
    <row r="43" spans="16:38">
      <c r="P43" s="126"/>
      <c r="Q43" s="143"/>
      <c r="R43" s="186"/>
      <c r="S43" s="186"/>
      <c r="T43" s="62"/>
    </row>
    <row r="44" spans="16:38">
      <c r="P44" s="126"/>
      <c r="Q44" s="143"/>
      <c r="R44" s="186"/>
      <c r="S44" s="186"/>
      <c r="T44" s="62"/>
    </row>
    <row r="45" spans="16:38">
      <c r="P45" s="126"/>
      <c r="Q45" s="143"/>
      <c r="R45" s="186"/>
      <c r="S45" s="186"/>
      <c r="T45" s="186"/>
      <c r="U45" s="186"/>
      <c r="V45" s="76"/>
      <c r="W45" s="186"/>
      <c r="X45" s="186"/>
      <c r="Y45" s="76"/>
      <c r="Z45" s="186"/>
      <c r="AA45" s="186"/>
      <c r="AB45" s="76"/>
      <c r="AC45" s="62"/>
      <c r="AD45" s="62"/>
      <c r="AE45" s="62"/>
      <c r="AF45" s="62"/>
      <c r="AG45" s="62"/>
      <c r="AH45" s="62"/>
      <c r="AI45" s="62"/>
      <c r="AJ45" s="62"/>
      <c r="AK45" s="62"/>
      <c r="AL45" s="62"/>
    </row>
    <row r="46" spans="16:38">
      <c r="P46" s="95"/>
      <c r="Q46" s="62"/>
      <c r="R46" s="186"/>
      <c r="S46" s="186"/>
      <c r="T46" s="186"/>
      <c r="U46" s="186"/>
      <c r="V46" s="76"/>
      <c r="W46" s="186"/>
      <c r="X46" s="186"/>
      <c r="Y46" s="76"/>
      <c r="Z46" s="186"/>
      <c r="AA46" s="186"/>
      <c r="AB46" s="76"/>
      <c r="AC46" s="62"/>
      <c r="AD46" s="62"/>
      <c r="AE46" s="62"/>
      <c r="AF46" s="62"/>
      <c r="AG46" s="62"/>
      <c r="AH46" s="62"/>
      <c r="AI46" s="62"/>
      <c r="AJ46" s="62"/>
      <c r="AK46" s="62"/>
      <c r="AL46" s="62"/>
    </row>
    <row r="47" spans="16:38">
      <c r="P47" s="62"/>
      <c r="Q47" s="62"/>
      <c r="R47" s="186"/>
      <c r="S47" s="186"/>
      <c r="T47" s="186"/>
      <c r="U47" s="186"/>
      <c r="V47" s="76"/>
      <c r="W47" s="186"/>
      <c r="X47" s="186"/>
      <c r="Y47" s="76"/>
      <c r="Z47" s="186"/>
      <c r="AA47" s="186"/>
      <c r="AB47" s="76"/>
      <c r="AC47" s="62"/>
      <c r="AD47" s="62"/>
      <c r="AE47" s="62"/>
      <c r="AF47" s="62"/>
      <c r="AG47" s="62"/>
      <c r="AH47" s="62"/>
      <c r="AI47" s="62"/>
      <c r="AJ47" s="62"/>
      <c r="AK47" s="62"/>
      <c r="AL47" s="62"/>
    </row>
    <row r="48" spans="16:38" ht="12.75" customHeight="1">
      <c r="P48" s="62"/>
      <c r="Q48" s="144"/>
      <c r="R48" s="137"/>
      <c r="S48" s="137"/>
      <c r="T48" s="137"/>
      <c r="U48" s="137"/>
      <c r="V48" s="182"/>
      <c r="W48" s="137"/>
      <c r="X48" s="137"/>
      <c r="Y48" s="182"/>
      <c r="Z48" s="137"/>
      <c r="AA48" s="137"/>
      <c r="AB48" s="182"/>
      <c r="AC48" s="62"/>
      <c r="AD48" s="62"/>
      <c r="AE48" s="62"/>
      <c r="AF48" s="62"/>
      <c r="AG48" s="62"/>
      <c r="AH48" s="62"/>
      <c r="AI48" s="62"/>
      <c r="AJ48" s="62"/>
      <c r="AK48" s="62"/>
      <c r="AL48" s="62"/>
    </row>
    <row r="49" spans="16:38">
      <c r="P49" s="62"/>
      <c r="Q49" s="143"/>
      <c r="R49" s="62"/>
      <c r="S49" s="62"/>
      <c r="T49" s="62"/>
      <c r="U49" s="62"/>
      <c r="V49" s="62"/>
      <c r="W49" s="62"/>
      <c r="X49" s="62"/>
      <c r="Y49" s="62"/>
      <c r="Z49" s="62"/>
      <c r="AA49" s="62"/>
      <c r="AB49" s="62"/>
      <c r="AC49" s="62"/>
      <c r="AD49" s="62"/>
      <c r="AE49" s="62"/>
      <c r="AF49" s="62"/>
      <c r="AG49" s="62"/>
      <c r="AH49" s="62"/>
      <c r="AI49" s="62"/>
      <c r="AJ49" s="62"/>
      <c r="AK49" s="62"/>
      <c r="AL49" s="62"/>
    </row>
    <row r="50" spans="16:38">
      <c r="P50" s="105"/>
      <c r="Q50" s="143"/>
    </row>
    <row r="51" spans="16:38">
      <c r="P51" s="125"/>
      <c r="Q51" s="143"/>
    </row>
    <row r="52" spans="16:38">
      <c r="P52" s="126"/>
      <c r="Q52" s="143"/>
    </row>
    <row r="53" spans="16:38">
      <c r="P53" s="126"/>
      <c r="Q53" s="143"/>
    </row>
    <row r="54" spans="16:38">
      <c r="P54" s="126"/>
      <c r="Q54" s="143"/>
    </row>
    <row r="55" spans="16:38">
      <c r="P55" s="126"/>
      <c r="Q55" s="143"/>
    </row>
    <row r="56" spans="16:38">
      <c r="P56" s="126"/>
      <c r="Q56" s="143"/>
    </row>
    <row r="57" spans="16:38">
      <c r="P57" s="126"/>
      <c r="Q57" s="143"/>
    </row>
    <row r="58" spans="16:38">
      <c r="P58" s="126"/>
      <c r="Q58" s="143"/>
    </row>
    <row r="59" spans="16:38">
      <c r="P59" s="126"/>
      <c r="Q59" s="143"/>
    </row>
    <row r="60" spans="16:38">
      <c r="P60" s="126"/>
      <c r="Q60" s="143"/>
    </row>
    <row r="61" spans="16:38">
      <c r="P61" s="126"/>
      <c r="Q61" s="143"/>
    </row>
    <row r="62" spans="16:38">
      <c r="P62" s="126"/>
      <c r="Q62" s="143"/>
    </row>
    <row r="63" spans="16:38">
      <c r="P63" s="126"/>
      <c r="Q63" s="143"/>
    </row>
    <row r="64" spans="16:38">
      <c r="P64" s="126"/>
      <c r="Q64" s="143"/>
    </row>
    <row r="65" spans="16:17">
      <c r="P65" s="126"/>
      <c r="Q65" s="126"/>
    </row>
    <row r="66" spans="16:17">
      <c r="P66" s="126"/>
      <c r="Q66" s="126"/>
    </row>
    <row r="67" spans="16:17">
      <c r="P67" s="126"/>
      <c r="Q67" s="127"/>
    </row>
    <row r="68" spans="16:17">
      <c r="P68" s="62"/>
      <c r="Q68" s="62"/>
    </row>
    <row r="69" spans="16:17">
      <c r="P69" s="62"/>
      <c r="Q69" s="62"/>
    </row>
    <row r="70" spans="16:17">
      <c r="P70" s="62"/>
      <c r="Q70" s="62"/>
    </row>
    <row r="71" spans="16:17">
      <c r="P71" s="62"/>
      <c r="Q71" s="62"/>
    </row>
    <row r="72" spans="16:17">
      <c r="P72" s="62"/>
      <c r="Q72" s="62"/>
    </row>
    <row r="73" spans="16:17">
      <c r="P73" s="62"/>
      <c r="Q73" s="62"/>
    </row>
    <row r="74" spans="16:17">
      <c r="P74" s="62"/>
      <c r="Q74" s="62"/>
    </row>
    <row r="75" spans="16:17">
      <c r="P75" s="62"/>
      <c r="Q75" s="62"/>
    </row>
    <row r="76" spans="16:17">
      <c r="P76" s="62"/>
      <c r="Q76" s="62"/>
    </row>
    <row r="77" spans="16:17">
      <c r="P77" s="62"/>
      <c r="Q77" s="62"/>
    </row>
    <row r="78" spans="16:17">
      <c r="P78" s="62"/>
      <c r="Q78" s="62"/>
    </row>
    <row r="79" spans="16:17">
      <c r="P79" s="62"/>
      <c r="Q79" s="62"/>
    </row>
    <row r="80" spans="16:17">
      <c r="P80" s="62"/>
      <c r="Q80" s="62"/>
    </row>
    <row r="81" spans="16:17">
      <c r="P81" s="62"/>
      <c r="Q81" s="62"/>
    </row>
    <row r="82" spans="16:17">
      <c r="P82" s="62"/>
      <c r="Q82" s="62"/>
    </row>
    <row r="83" spans="16:17">
      <c r="P83" s="62"/>
      <c r="Q83" s="62"/>
    </row>
    <row r="84" spans="16:17">
      <c r="P84" s="62"/>
      <c r="Q84" s="62"/>
    </row>
    <row r="85" spans="16:17">
      <c r="P85" s="62"/>
      <c r="Q85" s="62"/>
    </row>
    <row r="86" spans="16:17">
      <c r="P86" s="62"/>
      <c r="Q86" s="62"/>
    </row>
  </sheetData>
  <mergeCells count="7">
    <mergeCell ref="A4:Q5"/>
    <mergeCell ref="E7:G7"/>
    <mergeCell ref="N7:P7"/>
    <mergeCell ref="K7:M7"/>
    <mergeCell ref="H7:J7"/>
    <mergeCell ref="A7:A8"/>
    <mergeCell ref="B7:D7"/>
  </mergeCells>
  <phoneticPr fontId="0" type="noConversion"/>
  <pageMargins left="0.75" right="0.75" top="1" bottom="1" header="0.5" footer="0.5"/>
  <pageSetup scale="46" orientation="portrait" r:id="rId1"/>
  <headerFooter alignWithMargins="0">
    <oddFooter>&amp;C&amp;14B-&amp;P-4</oddFooter>
  </headerFooter>
  <ignoredErrors>
    <ignoredError sqref="Q2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Cover</vt:lpstr>
      <vt:lpstr>Table of Contents</vt:lpstr>
      <vt:lpstr>ReportNumbers</vt:lpstr>
      <vt:lpstr>(1) VINs tested</vt:lpstr>
      <vt:lpstr>(1) Total Tests</vt:lpstr>
      <vt:lpstr>(2)(i) OBD</vt:lpstr>
      <vt:lpstr>(2)(i) Opacity</vt:lpstr>
      <vt:lpstr>(2)(ii) OBD</vt:lpstr>
      <vt:lpstr>(2)(iii) OBD</vt:lpstr>
      <vt:lpstr>(2)(iv) OBD</vt:lpstr>
      <vt:lpstr>(2)(v) Waivers</vt:lpstr>
      <vt:lpstr>(2)(v) Hardship Extensions</vt:lpstr>
      <vt:lpstr>(2)(vi) No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Alternative OBD Tests</vt:lpstr>
      <vt:lpstr>'(1) Total Tests'!Print_Area</vt:lpstr>
      <vt:lpstr>'(1) VINs tested'!Print_Area</vt:lpstr>
      <vt:lpstr>'(2)(i) OBD'!Print_Area</vt:lpstr>
      <vt:lpstr>'(2)(ii) OBD'!Print_Area</vt:lpstr>
      <vt:lpstr>'(2)(iii) OBD'!Print_Area</vt:lpstr>
      <vt:lpstr>'(2)(iv) OBD'!Print_Area</vt:lpstr>
      <vt:lpstr>'(2)(v) Waivers'!Print_Area</vt:lpstr>
      <vt:lpstr>'(2)(vi) No Outcome'!Print_Area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'(2)(xxiii) Not Ready Turnaways'!Print_Area</vt:lpstr>
      <vt:lpstr>Cover!Print_Area</vt:lpstr>
      <vt:lpstr>'Table of Contents'!Print_Area</vt:lpstr>
      <vt:lpstr>'Table of Contents'!Print_Titles</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cwoleader</dc:creator>
  <cp:lastModifiedBy>Woleader, Craig (DEP)</cp:lastModifiedBy>
  <cp:lastPrinted>2015-05-07T17:46:35Z</cp:lastPrinted>
  <dcterms:created xsi:type="dcterms:W3CDTF">2004-07-19T17:19:25Z</dcterms:created>
  <dcterms:modified xsi:type="dcterms:W3CDTF">2020-09-16T14:38:59Z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WorkbookGuid">
    <vt:lpwstr>42a7f965-cf6e-4fbd-a2c2-51b44f51c168</vt:lpwstr>
  </property>
</Properties>
</file>