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40.xml" ContentType="application/vnd.openxmlformats-officedocument.drawingml.chart+xml"/>
  <Override PartName="/xl/drawings/drawing24.xml" ContentType="application/vnd.openxmlformats-officedocument.drawingml.chartshapes+xml"/>
  <Override PartName="/xl/charts/chart4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7.xml" ContentType="application/vnd.openxmlformats-officedocument.drawingml.chartshapes+xml"/>
  <Override PartName="/xl/charts/chart44.xml" ContentType="application/vnd.openxmlformats-officedocument.drawingml.chart+xml"/>
  <Override PartName="/xl/charts/chart45.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updateLinks="never" codeName="ThisWorkbook"/>
  <mc:AlternateContent xmlns:mc="http://schemas.openxmlformats.org/markup-compatibility/2006">
    <mc:Choice Requires="x15">
      <x15ac:absPath xmlns:x15ac="http://schemas.microsoft.com/office/spreadsheetml/2010/11/ac" url="https://massgov.sharepoint.com/sites/DEP-BAW-IM/I_and_M/General/EPA/AnnualReports/EPA2020AnnualReport/FINAL SENT TO EPA/"/>
    </mc:Choice>
  </mc:AlternateContent>
  <xr:revisionPtr revIDLastSave="0" documentId="8_{53CF5465-FB35-4CC0-ADC1-9EC7B71D6072}" xr6:coauthVersionLast="47" xr6:coauthVersionMax="47" xr10:uidLastSave="{00000000-0000-0000-0000-000000000000}"/>
  <bookViews>
    <workbookView xWindow="28680" yWindow="-120" windowWidth="29040" windowHeight="15840" tabRatio="899" xr2:uid="{00000000-000D-0000-FFFF-FFFF00000000}"/>
  </bookViews>
  <sheets>
    <sheet name="Cover" sheetId="1" r:id="rId1"/>
    <sheet name="Table of Contents" sheetId="4" r:id="rId2"/>
    <sheet name="ReportNumbers" sheetId="45" state="hidden" r:id="rId3"/>
    <sheet name="(1) VINs tested" sheetId="5" r:id="rId4"/>
    <sheet name="(1) Total Tests" sheetId="6" r:id="rId5"/>
    <sheet name="(2)(i) OBD" sheetId="10" r:id="rId6"/>
    <sheet name="(2)(i) Opacity" sheetId="43" r:id="rId7"/>
    <sheet name="(2)(ii) OBD" sheetId="17" r:id="rId8"/>
    <sheet name="(2)(iii) OBD" sheetId="21" r:id="rId9"/>
    <sheet name="(2)(iv) OBD" sheetId="24" r:id="rId10"/>
    <sheet name="(2)(v) Waivers" sheetId="25" r:id="rId11"/>
    <sheet name="(2)(v) Hardship Extensions" sheetId="42" r:id="rId12"/>
    <sheet name="(2)(vi) No Outcome" sheetId="27" r:id="rId13"/>
    <sheet name="(2)(xi) Pass OBD" sheetId="28" r:id="rId14"/>
    <sheet name="(2)(xii) Fail OBD" sheetId="29" r:id="rId15"/>
    <sheet name="(2)(xix) MIL on no DTCs" sheetId="34" r:id="rId16"/>
    <sheet name="(2)(xx) MIL off w  DTCs" sheetId="35" r:id="rId17"/>
    <sheet name="(2)(xxi) MIL on w DTCs " sheetId="36" r:id="rId18"/>
    <sheet name="(2)(xxii) MIL off no DTCs " sheetId="37" r:id="rId19"/>
    <sheet name="(2)(xxiii) Not Ready Failures" sheetId="38" r:id="rId20"/>
    <sheet name="(2)(xxiii) Not Ready Turnaways" sheetId="41" r:id="rId21"/>
    <sheet name="Alternative OBD Tests" sheetId="44" r:id="rId22"/>
  </sheets>
  <definedNames>
    <definedName name="_xlnm.Print_Area" localSheetId="4">'(1) Total Tests'!$A$1:$H$62</definedName>
    <definedName name="_xlnm.Print_Area" localSheetId="3">'(1) VINs tested'!$A$1:$H$74</definedName>
    <definedName name="_xlnm.Print_Area" localSheetId="5">'(2)(i) OBD'!$A$1:$Z$75</definedName>
    <definedName name="_xlnm.Print_Area" localSheetId="7">'(2)(ii) OBD'!$A$1:$R$97</definedName>
    <definedName name="_xlnm.Print_Area" localSheetId="8">'(2)(iii) OBD'!$A$1:$Q$96</definedName>
    <definedName name="_xlnm.Print_Area" localSheetId="9">'(2)(iv) OBD'!$A$1:$Q$100</definedName>
    <definedName name="_xlnm.Print_Area" localSheetId="10">'(2)(v) Waivers'!$A$1:$S$28</definedName>
    <definedName name="_xlnm.Print_Area" localSheetId="12">'(2)(vi) No Outcome'!$A$1:$Q$87</definedName>
    <definedName name="_xlnm.Print_Area" localSheetId="13">'(2)(xi) Pass OBD'!$A$1:$Q$101</definedName>
    <definedName name="_xlnm.Print_Area" localSheetId="14">'(2)(xii) Fail OBD'!$A$1:$Q$96</definedName>
    <definedName name="_xlnm.Print_Area" localSheetId="15">'(2)(xix) MIL on no DTCs'!$A$1:$R$28</definedName>
    <definedName name="_xlnm.Print_Area" localSheetId="16">'(2)(xx) MIL off w  DTCs'!$A$1:$Q$26</definedName>
    <definedName name="_xlnm.Print_Area" localSheetId="17">'(2)(xxi) MIL on w DTCs '!$A$1:$Q$99</definedName>
    <definedName name="_xlnm.Print_Area" localSheetId="18">'(2)(xxii) MIL off no DTCs '!$A$1:$P$99</definedName>
    <definedName name="_xlnm.Print_Area" localSheetId="19">'(2)(xxiii) Not Ready Failures'!$A$1:$Q$103</definedName>
    <definedName name="_xlnm.Print_Area" localSheetId="20">'(2)(xxiii) Not Ready Turnaways'!$A$1:$Q$101</definedName>
    <definedName name="_xlnm.Print_Area" localSheetId="0">Cover!$A$1:$K$25</definedName>
    <definedName name="_xlnm.Print_Area" localSheetId="1">'Table of Contents'!$A$1:$C$26</definedName>
    <definedName name="_xlnm.Print_Titles" localSheetId="1">'Table of Contents'!$2:$2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1" i="45" l="1"/>
  <c r="E127" i="45" l="1"/>
  <c r="F127" i="45" s="1"/>
  <c r="D127" i="45"/>
  <c r="D219" i="45"/>
  <c r="D217" i="45"/>
  <c r="D210" i="45"/>
  <c r="D208" i="45"/>
  <c r="M30" i="42"/>
  <c r="M27" i="25"/>
  <c r="M13" i="25"/>
  <c r="G14" i="25"/>
  <c r="M178" i="45"/>
  <c r="J178" i="45"/>
  <c r="J177" i="45"/>
  <c r="J176" i="45"/>
  <c r="J175" i="45"/>
  <c r="J174" i="45"/>
  <c r="J173" i="45"/>
  <c r="J172" i="45"/>
  <c r="J171" i="45"/>
  <c r="J170" i="45"/>
  <c r="J169" i="45"/>
  <c r="J168" i="45"/>
  <c r="J167" i="45"/>
  <c r="D221" i="45" l="1"/>
  <c r="I210" i="45"/>
  <c r="I217" i="45"/>
  <c r="H221" i="45"/>
  <c r="F221" i="45"/>
  <c r="H219" i="45"/>
  <c r="F219" i="45"/>
  <c r="H212" i="45"/>
  <c r="H210" i="45"/>
  <c r="F212" i="45"/>
  <c r="F210" i="45"/>
  <c r="E162" i="45"/>
  <c r="E161" i="45"/>
  <c r="I219" i="45" l="1"/>
  <c r="D212" i="45"/>
  <c r="I208" i="45"/>
  <c r="I212" i="45" s="1"/>
  <c r="M12" i="38" l="1"/>
  <c r="J26" i="38"/>
  <c r="G13" i="38"/>
  <c r="J23" i="29"/>
  <c r="M9" i="28"/>
  <c r="J23" i="28"/>
  <c r="G10" i="28"/>
  <c r="M15" i="24"/>
  <c r="M23" i="24"/>
  <c r="M10" i="21"/>
  <c r="M14" i="27"/>
  <c r="M15" i="27"/>
  <c r="M16" i="27"/>
  <c r="J28" i="27"/>
  <c r="J27" i="27"/>
  <c r="E25" i="21"/>
  <c r="K26" i="10"/>
  <c r="I25" i="21"/>
  <c r="K25" i="21"/>
  <c r="H25" i="21"/>
  <c r="O14" i="27"/>
  <c r="O15" i="27"/>
  <c r="O16" i="27"/>
  <c r="O17" i="27"/>
  <c r="O18" i="27"/>
  <c r="O19" i="27"/>
  <c r="O20" i="27"/>
  <c r="O21" i="27"/>
  <c r="O22" i="27"/>
  <c r="O23" i="27"/>
  <c r="O24" i="27"/>
  <c r="O25" i="27"/>
  <c r="O26" i="27"/>
  <c r="O27" i="27"/>
  <c r="O28" i="27"/>
  <c r="O13" i="27"/>
  <c r="L29" i="27"/>
  <c r="K29" i="27"/>
  <c r="I29" i="27"/>
  <c r="H29" i="27"/>
  <c r="F29" i="27"/>
  <c r="E29" i="27"/>
  <c r="C29" i="27"/>
  <c r="G15" i="27"/>
  <c r="M13" i="41"/>
  <c r="M14" i="41"/>
  <c r="M15" i="41"/>
  <c r="M16" i="41"/>
  <c r="G14" i="41"/>
  <c r="G15" i="41"/>
  <c r="M25" i="37"/>
  <c r="J25" i="37"/>
  <c r="G25" i="37"/>
  <c r="D25" i="37"/>
  <c r="M24" i="37"/>
  <c r="J24" i="37"/>
  <c r="G24" i="37"/>
  <c r="D24" i="37"/>
  <c r="M23" i="37"/>
  <c r="J23" i="37"/>
  <c r="G23" i="37"/>
  <c r="D23" i="37"/>
  <c r="M22" i="37"/>
  <c r="J22" i="37"/>
  <c r="G22" i="37"/>
  <c r="D22" i="37"/>
  <c r="M21" i="37"/>
  <c r="J21" i="37"/>
  <c r="G21" i="37"/>
  <c r="D21" i="37"/>
  <c r="M20" i="37"/>
  <c r="J20" i="37"/>
  <c r="G20" i="37"/>
  <c r="D20" i="37"/>
  <c r="M19" i="37"/>
  <c r="J19" i="37"/>
  <c r="G19" i="37"/>
  <c r="D19" i="37"/>
  <c r="M18" i="37"/>
  <c r="J18" i="37"/>
  <c r="G18" i="37"/>
  <c r="D18" i="37"/>
  <c r="M17" i="37"/>
  <c r="J17" i="37"/>
  <c r="G17" i="37"/>
  <c r="D17" i="37"/>
  <c r="M16" i="37"/>
  <c r="J16" i="37"/>
  <c r="G16" i="37"/>
  <c r="D16" i="37"/>
  <c r="M15" i="37"/>
  <c r="J15" i="37"/>
  <c r="G15" i="37"/>
  <c r="D15" i="37"/>
  <c r="M14" i="37"/>
  <c r="J14" i="37"/>
  <c r="G14" i="37"/>
  <c r="D14" i="37"/>
  <c r="M13" i="37"/>
  <c r="J13" i="37"/>
  <c r="G13" i="37"/>
  <c r="D13" i="37"/>
  <c r="M12" i="37"/>
  <c r="J12" i="37"/>
  <c r="G12" i="37"/>
  <c r="D12" i="37"/>
  <c r="M11" i="37"/>
  <c r="J11" i="37"/>
  <c r="D11" i="37"/>
  <c r="J10" i="37"/>
  <c r="D10" i="37"/>
  <c r="M24" i="36"/>
  <c r="J24" i="36"/>
  <c r="G24" i="36"/>
  <c r="D24" i="36"/>
  <c r="M23" i="36"/>
  <c r="J23" i="36"/>
  <c r="G23" i="36"/>
  <c r="D23" i="36"/>
  <c r="M22" i="36"/>
  <c r="J22" i="36"/>
  <c r="G22" i="36"/>
  <c r="D22" i="36"/>
  <c r="M21" i="36"/>
  <c r="J21" i="36"/>
  <c r="G21" i="36"/>
  <c r="D21" i="36"/>
  <c r="M20" i="36"/>
  <c r="J20" i="36"/>
  <c r="G20" i="36"/>
  <c r="D20" i="36"/>
  <c r="M19" i="36"/>
  <c r="J19" i="36"/>
  <c r="G19" i="36"/>
  <c r="D19" i="36"/>
  <c r="M18" i="36"/>
  <c r="J18" i="36"/>
  <c r="G18" i="36"/>
  <c r="D18" i="36"/>
  <c r="M17" i="36"/>
  <c r="J17" i="36"/>
  <c r="G17" i="36"/>
  <c r="D17" i="36"/>
  <c r="M16" i="36"/>
  <c r="J16" i="36"/>
  <c r="G16" i="36"/>
  <c r="D16" i="36"/>
  <c r="M15" i="36"/>
  <c r="J15" i="36"/>
  <c r="G15" i="36"/>
  <c r="D15" i="36"/>
  <c r="M14" i="36"/>
  <c r="J14" i="36"/>
  <c r="G14" i="36"/>
  <c r="D14" i="36"/>
  <c r="M13" i="36"/>
  <c r="J13" i="36"/>
  <c r="G13" i="36"/>
  <c r="D13" i="36"/>
  <c r="M12" i="36"/>
  <c r="J12" i="36"/>
  <c r="G12" i="36"/>
  <c r="D12" i="36"/>
  <c r="M11" i="36"/>
  <c r="J11" i="36"/>
  <c r="G11" i="36"/>
  <c r="D11" i="36"/>
  <c r="M10" i="36"/>
  <c r="J10" i="36"/>
  <c r="D10" i="36"/>
  <c r="J9" i="36"/>
  <c r="D9" i="36"/>
  <c r="M25" i="35"/>
  <c r="J25" i="35"/>
  <c r="G25" i="35"/>
  <c r="D25" i="35"/>
  <c r="M24" i="35"/>
  <c r="J24" i="35"/>
  <c r="G24" i="35"/>
  <c r="D24" i="35"/>
  <c r="M23" i="35"/>
  <c r="J23" i="35"/>
  <c r="G23" i="35"/>
  <c r="D23" i="35"/>
  <c r="M22" i="35"/>
  <c r="J22" i="35"/>
  <c r="G22" i="35"/>
  <c r="D22" i="35"/>
  <c r="M21" i="35"/>
  <c r="J21" i="35"/>
  <c r="G21" i="35"/>
  <c r="D21" i="35"/>
  <c r="M20" i="35"/>
  <c r="J20" i="35"/>
  <c r="G20" i="35"/>
  <c r="D20" i="35"/>
  <c r="M19" i="35"/>
  <c r="J19" i="35"/>
  <c r="G19" i="35"/>
  <c r="D19" i="35"/>
  <c r="M18" i="35"/>
  <c r="J18" i="35"/>
  <c r="G18" i="35"/>
  <c r="D18" i="35"/>
  <c r="M17" i="35"/>
  <c r="J17" i="35"/>
  <c r="G17" i="35"/>
  <c r="D17" i="35"/>
  <c r="M16" i="35"/>
  <c r="J16" i="35"/>
  <c r="G16" i="35"/>
  <c r="D16" i="35"/>
  <c r="M15" i="35"/>
  <c r="J15" i="35"/>
  <c r="G15" i="35"/>
  <c r="D15" i="35"/>
  <c r="M14" i="35"/>
  <c r="J14" i="35"/>
  <c r="G14" i="35"/>
  <c r="D14" i="35"/>
  <c r="M13" i="35"/>
  <c r="J13" i="35"/>
  <c r="G13" i="35"/>
  <c r="D13" i="35"/>
  <c r="M12" i="35"/>
  <c r="J12" i="35"/>
  <c r="G12" i="35"/>
  <c r="D12" i="35"/>
  <c r="M11" i="35"/>
  <c r="J11" i="35"/>
  <c r="D11" i="35"/>
  <c r="J10" i="35"/>
  <c r="D10" i="35"/>
  <c r="J26" i="34"/>
  <c r="M12" i="34"/>
  <c r="G13" i="34"/>
  <c r="G14" i="34"/>
  <c r="G15" i="34"/>
  <c r="E24" i="29"/>
  <c r="M9" i="29"/>
  <c r="G10" i="29"/>
  <c r="M16" i="42"/>
  <c r="G17" i="42"/>
  <c r="O30" i="42"/>
  <c r="N30" i="42"/>
  <c r="J30" i="42"/>
  <c r="G30" i="42"/>
  <c r="D30" i="42"/>
  <c r="O29" i="42"/>
  <c r="N29" i="42"/>
  <c r="M29" i="42"/>
  <c r="J29" i="42"/>
  <c r="G29" i="42"/>
  <c r="D29" i="42"/>
  <c r="O28" i="42"/>
  <c r="P28" i="42" s="1"/>
  <c r="N28" i="42"/>
  <c r="M28" i="42"/>
  <c r="J28" i="42"/>
  <c r="G28" i="42"/>
  <c r="D28" i="42"/>
  <c r="O27" i="42"/>
  <c r="N27" i="42"/>
  <c r="M27" i="42"/>
  <c r="J27" i="42"/>
  <c r="G27" i="42"/>
  <c r="D27" i="42"/>
  <c r="O26" i="42"/>
  <c r="N26" i="42"/>
  <c r="M26" i="42"/>
  <c r="J26" i="42"/>
  <c r="G26" i="42"/>
  <c r="D26" i="42"/>
  <c r="O25" i="42"/>
  <c r="N25" i="42"/>
  <c r="M25" i="42"/>
  <c r="J25" i="42"/>
  <c r="G25" i="42"/>
  <c r="D25" i="42"/>
  <c r="O24" i="42"/>
  <c r="P24" i="42" s="1"/>
  <c r="N24" i="42"/>
  <c r="M24" i="42"/>
  <c r="J24" i="42"/>
  <c r="G24" i="42"/>
  <c r="D24" i="42"/>
  <c r="O23" i="42"/>
  <c r="N23" i="42"/>
  <c r="M23" i="42"/>
  <c r="J23" i="42"/>
  <c r="G23" i="42"/>
  <c r="D23" i="42"/>
  <c r="O22" i="42"/>
  <c r="N22" i="42"/>
  <c r="M22" i="42"/>
  <c r="J22" i="42"/>
  <c r="G22" i="42"/>
  <c r="D22" i="42"/>
  <c r="P21" i="42"/>
  <c r="O21" i="42"/>
  <c r="N21" i="42"/>
  <c r="M21" i="42"/>
  <c r="J21" i="42"/>
  <c r="G21" i="42"/>
  <c r="D21" i="42"/>
  <c r="O20" i="42"/>
  <c r="N20" i="42"/>
  <c r="M20" i="42"/>
  <c r="J20" i="42"/>
  <c r="G20" i="42"/>
  <c r="D20" i="42"/>
  <c r="O19" i="42"/>
  <c r="N19" i="42"/>
  <c r="M19" i="42"/>
  <c r="J19" i="42"/>
  <c r="G19" i="42"/>
  <c r="D19" i="42"/>
  <c r="O18" i="42"/>
  <c r="N18" i="42"/>
  <c r="M18" i="42"/>
  <c r="J18" i="42"/>
  <c r="G18" i="42"/>
  <c r="D18" i="42"/>
  <c r="O17" i="42"/>
  <c r="N17" i="42"/>
  <c r="M17" i="42"/>
  <c r="J17" i="42"/>
  <c r="D17" i="42"/>
  <c r="O16" i="42"/>
  <c r="N16" i="42"/>
  <c r="J16" i="42"/>
  <c r="D16" i="42"/>
  <c r="O15" i="42"/>
  <c r="N15" i="42"/>
  <c r="J15" i="42"/>
  <c r="D15" i="42"/>
  <c r="M11" i="24"/>
  <c r="G12" i="24"/>
  <c r="G13" i="24"/>
  <c r="G14" i="24"/>
  <c r="G15" i="24"/>
  <c r="J18" i="24"/>
  <c r="G11" i="21"/>
  <c r="G12" i="21"/>
  <c r="G13" i="21"/>
  <c r="M10" i="17"/>
  <c r="M11" i="17"/>
  <c r="G11" i="17"/>
  <c r="G12" i="17"/>
  <c r="M11" i="10"/>
  <c r="M12" i="10"/>
  <c r="M13" i="10"/>
  <c r="M14" i="10"/>
  <c r="M15" i="10"/>
  <c r="M16" i="10"/>
  <c r="J25" i="10"/>
  <c r="J24" i="10"/>
  <c r="J23" i="10"/>
  <c r="J22" i="10"/>
  <c r="G12" i="10"/>
  <c r="G13" i="10"/>
  <c r="G14" i="10"/>
  <c r="B45" i="6"/>
  <c r="G40" i="6"/>
  <c r="G44" i="5"/>
  <c r="P17" i="42" l="1"/>
  <c r="P25" i="42"/>
  <c r="P29" i="42"/>
  <c r="P27" i="42"/>
  <c r="P22" i="42"/>
  <c r="P30" i="42"/>
  <c r="P23" i="42"/>
  <c r="P26" i="42"/>
  <c r="P16" i="42"/>
  <c r="P20" i="42"/>
  <c r="P19" i="42"/>
  <c r="O29" i="27"/>
  <c r="P15" i="42"/>
  <c r="P18" i="42"/>
  <c r="E91" i="45" l="1"/>
  <c r="N14" i="27" l="1"/>
  <c r="N15" i="27"/>
  <c r="N16" i="27"/>
  <c r="N17" i="27"/>
  <c r="P17" i="27" s="1"/>
  <c r="N18" i="27"/>
  <c r="N19" i="27"/>
  <c r="N20" i="27"/>
  <c r="N21" i="27"/>
  <c r="N22" i="27"/>
  <c r="N23" i="27"/>
  <c r="N24" i="27"/>
  <c r="N25" i="27"/>
  <c r="P25" i="27" s="1"/>
  <c r="N26" i="27"/>
  <c r="N27" i="27"/>
  <c r="N28" i="27"/>
  <c r="N13" i="27"/>
  <c r="M28" i="27"/>
  <c r="M27" i="27"/>
  <c r="M26" i="27"/>
  <c r="M25" i="27"/>
  <c r="M24" i="27"/>
  <c r="M23" i="27"/>
  <c r="M22" i="27"/>
  <c r="M21" i="27"/>
  <c r="M20" i="27"/>
  <c r="M19" i="27"/>
  <c r="M18" i="27"/>
  <c r="M17" i="27"/>
  <c r="J26" i="27"/>
  <c r="J25" i="27"/>
  <c r="J24" i="27"/>
  <c r="J23" i="27"/>
  <c r="J22" i="27"/>
  <c r="J21" i="27"/>
  <c r="J20" i="27"/>
  <c r="J19" i="27"/>
  <c r="J18" i="27"/>
  <c r="J17" i="27"/>
  <c r="J16" i="27"/>
  <c r="J15" i="27"/>
  <c r="J14" i="27"/>
  <c r="J13" i="27"/>
  <c r="G28" i="27"/>
  <c r="G27" i="27"/>
  <c r="G26" i="27"/>
  <c r="G25" i="27"/>
  <c r="G24" i="27"/>
  <c r="G23" i="27"/>
  <c r="G22" i="27"/>
  <c r="G21" i="27"/>
  <c r="G20" i="27"/>
  <c r="G19" i="27"/>
  <c r="G18" i="27"/>
  <c r="G17" i="27"/>
  <c r="G16" i="27"/>
  <c r="D14" i="27"/>
  <c r="D15" i="27"/>
  <c r="D16" i="27"/>
  <c r="D17" i="27"/>
  <c r="D18" i="27"/>
  <c r="D19" i="27"/>
  <c r="D20" i="27"/>
  <c r="D21" i="27"/>
  <c r="D22" i="27"/>
  <c r="D23" i="27"/>
  <c r="D24" i="27"/>
  <c r="D25" i="27"/>
  <c r="D26" i="27"/>
  <c r="D27" i="27"/>
  <c r="D28" i="27"/>
  <c r="D13" i="27"/>
  <c r="P28" i="27" l="1"/>
  <c r="P20" i="27"/>
  <c r="P27" i="27"/>
  <c r="P13" i="27"/>
  <c r="P19" i="27"/>
  <c r="P21" i="27"/>
  <c r="P24" i="27"/>
  <c r="P16" i="27"/>
  <c r="P18" i="27"/>
  <c r="P23" i="27"/>
  <c r="P15" i="27"/>
  <c r="P22" i="27"/>
  <c r="P26" i="27"/>
  <c r="P14" i="27"/>
  <c r="O24" i="21"/>
  <c r="N24" i="21"/>
  <c r="G24" i="21"/>
  <c r="D24" i="21"/>
  <c r="O23" i="21"/>
  <c r="N23" i="21"/>
  <c r="M23" i="21"/>
  <c r="J23" i="21"/>
  <c r="G23" i="21"/>
  <c r="D23" i="21"/>
  <c r="O22" i="21"/>
  <c r="N22" i="21"/>
  <c r="M22" i="21"/>
  <c r="J22" i="21"/>
  <c r="G22" i="21"/>
  <c r="D22" i="21"/>
  <c r="O21" i="21"/>
  <c r="N21" i="21"/>
  <c r="M21" i="21"/>
  <c r="J21" i="21"/>
  <c r="G21" i="21"/>
  <c r="D21" i="21"/>
  <c r="O20" i="21"/>
  <c r="N20" i="21"/>
  <c r="M20" i="21"/>
  <c r="J20" i="21"/>
  <c r="G20" i="21"/>
  <c r="D20" i="21"/>
  <c r="O19" i="21"/>
  <c r="N19" i="21"/>
  <c r="M19" i="21"/>
  <c r="J19" i="21"/>
  <c r="G19" i="21"/>
  <c r="D19" i="21"/>
  <c r="O18" i="21"/>
  <c r="N18" i="21"/>
  <c r="M18" i="21"/>
  <c r="J18" i="21"/>
  <c r="G18" i="21"/>
  <c r="D18" i="21"/>
  <c r="O17" i="21"/>
  <c r="N17" i="21"/>
  <c r="M17" i="21"/>
  <c r="J17" i="21"/>
  <c r="G17" i="21"/>
  <c r="D17" i="21"/>
  <c r="O16" i="21"/>
  <c r="N16" i="21"/>
  <c r="M16" i="21"/>
  <c r="J16" i="21"/>
  <c r="G16" i="21"/>
  <c r="D16" i="21"/>
  <c r="O15" i="21"/>
  <c r="N15" i="21"/>
  <c r="M15" i="21"/>
  <c r="J15" i="21"/>
  <c r="G15" i="21"/>
  <c r="D15" i="21"/>
  <c r="O14" i="21"/>
  <c r="N14" i="21"/>
  <c r="M14" i="21"/>
  <c r="J14" i="21"/>
  <c r="G14" i="21"/>
  <c r="D14" i="21"/>
  <c r="O13" i="21"/>
  <c r="N13" i="21"/>
  <c r="M13" i="21"/>
  <c r="J13" i="21"/>
  <c r="D13" i="21"/>
  <c r="O12" i="21"/>
  <c r="N12" i="21"/>
  <c r="M12" i="21"/>
  <c r="J12" i="21"/>
  <c r="D12" i="21"/>
  <c r="O11" i="21"/>
  <c r="N11" i="21"/>
  <c r="M11" i="21"/>
  <c r="J11" i="21"/>
  <c r="D11" i="21"/>
  <c r="O10" i="21"/>
  <c r="N10" i="21"/>
  <c r="J10" i="21"/>
  <c r="D10" i="21"/>
  <c r="O9" i="21"/>
  <c r="N9" i="21"/>
  <c r="J9" i="21"/>
  <c r="D9" i="21"/>
  <c r="O25" i="21" l="1"/>
  <c r="N25" i="21"/>
  <c r="P12" i="21"/>
  <c r="P11" i="21"/>
  <c r="P15" i="21"/>
  <c r="P19" i="21"/>
  <c r="P23" i="21"/>
  <c r="P13" i="21"/>
  <c r="P21" i="21"/>
  <c r="P24" i="21"/>
  <c r="P20" i="21"/>
  <c r="P14" i="21"/>
  <c r="P22" i="21"/>
  <c r="P17" i="21"/>
  <c r="P9" i="21"/>
  <c r="P10" i="21"/>
  <c r="P18" i="21"/>
  <c r="P16" i="21"/>
  <c r="O26" i="38"/>
  <c r="N26" i="38"/>
  <c r="M26" i="38"/>
  <c r="G26" i="38"/>
  <c r="D26" i="38"/>
  <c r="O25" i="38"/>
  <c r="N25" i="38"/>
  <c r="M25" i="38"/>
  <c r="J25" i="38"/>
  <c r="G25" i="38"/>
  <c r="D25" i="38"/>
  <c r="O24" i="38"/>
  <c r="N24" i="38"/>
  <c r="M24" i="38"/>
  <c r="J24" i="38"/>
  <c r="G24" i="38"/>
  <c r="D24" i="38"/>
  <c r="O23" i="38"/>
  <c r="N23" i="38"/>
  <c r="M23" i="38"/>
  <c r="J23" i="38"/>
  <c r="G23" i="38"/>
  <c r="D23" i="38"/>
  <c r="O22" i="38"/>
  <c r="N22" i="38"/>
  <c r="M22" i="38"/>
  <c r="J22" i="38"/>
  <c r="G22" i="38"/>
  <c r="D22" i="38"/>
  <c r="O21" i="38"/>
  <c r="N21" i="38"/>
  <c r="M21" i="38"/>
  <c r="J21" i="38"/>
  <c r="G21" i="38"/>
  <c r="D21" i="38"/>
  <c r="O20" i="38"/>
  <c r="N20" i="38"/>
  <c r="M20" i="38"/>
  <c r="J20" i="38"/>
  <c r="G20" i="38"/>
  <c r="D20" i="38"/>
  <c r="O19" i="38"/>
  <c r="N19" i="38"/>
  <c r="M19" i="38"/>
  <c r="J19" i="38"/>
  <c r="G19" i="38"/>
  <c r="D19" i="38"/>
  <c r="O18" i="38"/>
  <c r="N18" i="38"/>
  <c r="M18" i="38"/>
  <c r="J18" i="38"/>
  <c r="G18" i="38"/>
  <c r="D18" i="38"/>
  <c r="O17" i="38"/>
  <c r="N17" i="38"/>
  <c r="M17" i="38"/>
  <c r="J17" i="38"/>
  <c r="G17" i="38"/>
  <c r="D17" i="38"/>
  <c r="O16" i="38"/>
  <c r="N16" i="38"/>
  <c r="M16" i="38"/>
  <c r="J16" i="38"/>
  <c r="G16" i="38"/>
  <c r="D16" i="38"/>
  <c r="O15" i="38"/>
  <c r="N15" i="38"/>
  <c r="M15" i="38"/>
  <c r="J15" i="38"/>
  <c r="G15" i="38"/>
  <c r="D15" i="38"/>
  <c r="O14" i="38"/>
  <c r="N14" i="38"/>
  <c r="M14" i="38"/>
  <c r="J14" i="38"/>
  <c r="G14" i="38"/>
  <c r="D14" i="38"/>
  <c r="O13" i="38"/>
  <c r="N13" i="38"/>
  <c r="M13" i="38"/>
  <c r="J13" i="38"/>
  <c r="D13" i="38"/>
  <c r="O12" i="38"/>
  <c r="N12" i="38"/>
  <c r="J12" i="38"/>
  <c r="D12" i="38"/>
  <c r="O11" i="38"/>
  <c r="N11" i="38"/>
  <c r="J11" i="38"/>
  <c r="D11" i="38"/>
  <c r="P14" i="38" l="1"/>
  <c r="P18" i="38"/>
  <c r="P22" i="38"/>
  <c r="P15" i="38"/>
  <c r="P17" i="38"/>
  <c r="P23" i="38"/>
  <c r="P25" i="38"/>
  <c r="P24" i="38"/>
  <c r="P21" i="38"/>
  <c r="P19" i="38"/>
  <c r="P12" i="38"/>
  <c r="P16" i="38"/>
  <c r="P11" i="38"/>
  <c r="P13" i="38"/>
  <c r="P20" i="38"/>
  <c r="P26" i="38"/>
  <c r="N25" i="37"/>
  <c r="N24" i="37"/>
  <c r="N23" i="37"/>
  <c r="N22" i="37"/>
  <c r="N21" i="37"/>
  <c r="N20" i="37"/>
  <c r="N19" i="37"/>
  <c r="N18" i="37"/>
  <c r="N17" i="37"/>
  <c r="N16" i="37"/>
  <c r="N15" i="37"/>
  <c r="N14" i="37"/>
  <c r="N13" i="37"/>
  <c r="N12" i="37"/>
  <c r="N11" i="37"/>
  <c r="N10" i="37"/>
  <c r="O24" i="36" l="1"/>
  <c r="N24" i="36"/>
  <c r="O23" i="36"/>
  <c r="N23" i="36"/>
  <c r="O22" i="36"/>
  <c r="N22" i="36"/>
  <c r="O21" i="36"/>
  <c r="N21" i="36"/>
  <c r="P21" i="36" s="1"/>
  <c r="O20" i="36"/>
  <c r="N20" i="36"/>
  <c r="O19" i="36"/>
  <c r="N19" i="36"/>
  <c r="P19" i="36" s="1"/>
  <c r="O18" i="36"/>
  <c r="N18" i="36"/>
  <c r="O17" i="36"/>
  <c r="N17" i="36"/>
  <c r="P17" i="36" s="1"/>
  <c r="O16" i="36"/>
  <c r="N16" i="36"/>
  <c r="O15" i="36"/>
  <c r="N15" i="36"/>
  <c r="P15" i="36" s="1"/>
  <c r="O14" i="36"/>
  <c r="N14" i="36"/>
  <c r="O13" i="36"/>
  <c r="N13" i="36"/>
  <c r="P13" i="36" s="1"/>
  <c r="O12" i="36"/>
  <c r="N12" i="36"/>
  <c r="O11" i="36"/>
  <c r="N11" i="36"/>
  <c r="P11" i="36" s="1"/>
  <c r="O10" i="36"/>
  <c r="N10" i="36"/>
  <c r="O9" i="36"/>
  <c r="N9" i="36"/>
  <c r="P9" i="36" s="1"/>
  <c r="O25" i="37"/>
  <c r="P25" i="37" s="1"/>
  <c r="O24" i="37"/>
  <c r="P24" i="37" s="1"/>
  <c r="O23" i="37"/>
  <c r="P23" i="37" s="1"/>
  <c r="O22" i="37"/>
  <c r="P22" i="37" s="1"/>
  <c r="O21" i="37"/>
  <c r="P21" i="37" s="1"/>
  <c r="O20" i="37"/>
  <c r="P20" i="37" s="1"/>
  <c r="O19" i="37"/>
  <c r="P19" i="37" s="1"/>
  <c r="O18" i="37"/>
  <c r="P18" i="37" s="1"/>
  <c r="O17" i="37"/>
  <c r="P17" i="37" s="1"/>
  <c r="O16" i="37"/>
  <c r="P16" i="37" s="1"/>
  <c r="O15" i="37"/>
  <c r="P15" i="37" s="1"/>
  <c r="O14" i="37"/>
  <c r="P14" i="37" s="1"/>
  <c r="O13" i="37"/>
  <c r="P13" i="37" s="1"/>
  <c r="O12" i="37"/>
  <c r="P12" i="37" s="1"/>
  <c r="O11" i="37"/>
  <c r="P11" i="37" s="1"/>
  <c r="O10" i="37"/>
  <c r="P10" i="37" s="1"/>
  <c r="O23" i="29"/>
  <c r="N23" i="29"/>
  <c r="M23" i="29"/>
  <c r="G23" i="29"/>
  <c r="D23" i="29"/>
  <c r="O22" i="29"/>
  <c r="N22" i="29"/>
  <c r="M22" i="29"/>
  <c r="J22" i="29"/>
  <c r="G22" i="29"/>
  <c r="D22" i="29"/>
  <c r="O21" i="29"/>
  <c r="N21" i="29"/>
  <c r="M21" i="29"/>
  <c r="J21" i="29"/>
  <c r="G21" i="29"/>
  <c r="D21" i="29"/>
  <c r="O20" i="29"/>
  <c r="N20" i="29"/>
  <c r="M20" i="29"/>
  <c r="J20" i="29"/>
  <c r="G20" i="29"/>
  <c r="D20" i="29"/>
  <c r="O19" i="29"/>
  <c r="N19" i="29"/>
  <c r="M19" i="29"/>
  <c r="J19" i="29"/>
  <c r="G19" i="29"/>
  <c r="D19" i="29"/>
  <c r="O18" i="29"/>
  <c r="N18" i="29"/>
  <c r="M18" i="29"/>
  <c r="J18" i="29"/>
  <c r="G18" i="29"/>
  <c r="D18" i="29"/>
  <c r="O17" i="29"/>
  <c r="N17" i="29"/>
  <c r="M17" i="29"/>
  <c r="J17" i="29"/>
  <c r="G17" i="29"/>
  <c r="D17" i="29"/>
  <c r="O16" i="29"/>
  <c r="N16" i="29"/>
  <c r="M16" i="29"/>
  <c r="J16" i="29"/>
  <c r="G16" i="29"/>
  <c r="D16" i="29"/>
  <c r="O15" i="29"/>
  <c r="N15" i="29"/>
  <c r="M15" i="29"/>
  <c r="J15" i="29"/>
  <c r="G15" i="29"/>
  <c r="D15" i="29"/>
  <c r="O14" i="29"/>
  <c r="N14" i="29"/>
  <c r="M14" i="29"/>
  <c r="J14" i="29"/>
  <c r="G14" i="29"/>
  <c r="D14" i="29"/>
  <c r="O13" i="29"/>
  <c r="N13" i="29"/>
  <c r="M13" i="29"/>
  <c r="J13" i="29"/>
  <c r="G13" i="29"/>
  <c r="D13" i="29"/>
  <c r="O12" i="29"/>
  <c r="N12" i="29"/>
  <c r="M12" i="29"/>
  <c r="J12" i="29"/>
  <c r="G12" i="29"/>
  <c r="D12" i="29"/>
  <c r="O11" i="29"/>
  <c r="N11" i="29"/>
  <c r="M11" i="29"/>
  <c r="J11" i="29"/>
  <c r="G11" i="29"/>
  <c r="D11" i="29"/>
  <c r="O10" i="29"/>
  <c r="N10" i="29"/>
  <c r="M10" i="29"/>
  <c r="J10" i="29"/>
  <c r="D10" i="29"/>
  <c r="O9" i="29"/>
  <c r="N9" i="29"/>
  <c r="J9" i="29"/>
  <c r="D9" i="29"/>
  <c r="O8" i="29"/>
  <c r="N8" i="29"/>
  <c r="J8" i="29"/>
  <c r="D8" i="29"/>
  <c r="O24" i="24"/>
  <c r="N24" i="24"/>
  <c r="D24" i="24"/>
  <c r="O23" i="24"/>
  <c r="N23" i="24"/>
  <c r="G23" i="24"/>
  <c r="D23" i="24"/>
  <c r="O22" i="24"/>
  <c r="N22" i="24"/>
  <c r="M22" i="24"/>
  <c r="G22" i="24"/>
  <c r="D22" i="24"/>
  <c r="O21" i="24"/>
  <c r="N21" i="24"/>
  <c r="M21" i="24"/>
  <c r="G21" i="24"/>
  <c r="D21" i="24"/>
  <c r="O20" i="24"/>
  <c r="N20" i="24"/>
  <c r="M20" i="24"/>
  <c r="G20" i="24"/>
  <c r="D20" i="24"/>
  <c r="O19" i="24"/>
  <c r="N19" i="24"/>
  <c r="M19" i="24"/>
  <c r="G19" i="24"/>
  <c r="D19" i="24"/>
  <c r="O18" i="24"/>
  <c r="N18" i="24"/>
  <c r="M18" i="24"/>
  <c r="G18" i="24"/>
  <c r="D18" i="24"/>
  <c r="O17" i="24"/>
  <c r="N17" i="24"/>
  <c r="M17" i="24"/>
  <c r="G17" i="24"/>
  <c r="D17" i="24"/>
  <c r="O16" i="24"/>
  <c r="N16" i="24"/>
  <c r="M16" i="24"/>
  <c r="J16" i="24"/>
  <c r="G16" i="24"/>
  <c r="D16" i="24"/>
  <c r="O15" i="24"/>
  <c r="N15" i="24"/>
  <c r="J15" i="24"/>
  <c r="D15" i="24"/>
  <c r="O14" i="24"/>
  <c r="N14" i="24"/>
  <c r="D14" i="24"/>
  <c r="O13" i="24"/>
  <c r="N13" i="24"/>
  <c r="M13" i="24"/>
  <c r="D13" i="24"/>
  <c r="O12" i="24"/>
  <c r="N12" i="24"/>
  <c r="M12" i="24"/>
  <c r="D12" i="24"/>
  <c r="O11" i="24"/>
  <c r="N11" i="24"/>
  <c r="D11" i="24"/>
  <c r="O10" i="24"/>
  <c r="N10" i="24"/>
  <c r="D10" i="24"/>
  <c r="O24" i="17"/>
  <c r="N24" i="17"/>
  <c r="G24" i="17"/>
  <c r="D24" i="17"/>
  <c r="O23" i="17"/>
  <c r="N23" i="17"/>
  <c r="M23" i="17"/>
  <c r="J23" i="17"/>
  <c r="G23" i="17"/>
  <c r="D23" i="17"/>
  <c r="O22" i="17"/>
  <c r="N22" i="17"/>
  <c r="M22" i="17"/>
  <c r="J22" i="17"/>
  <c r="G22" i="17"/>
  <c r="D22" i="17"/>
  <c r="O21" i="17"/>
  <c r="N21" i="17"/>
  <c r="M21" i="17"/>
  <c r="J21" i="17"/>
  <c r="G21" i="17"/>
  <c r="D21" i="17"/>
  <c r="O20" i="17"/>
  <c r="N20" i="17"/>
  <c r="M20" i="17"/>
  <c r="J20" i="17"/>
  <c r="G20" i="17"/>
  <c r="D20" i="17"/>
  <c r="O19" i="17"/>
  <c r="N19" i="17"/>
  <c r="M19" i="17"/>
  <c r="J19" i="17"/>
  <c r="G19" i="17"/>
  <c r="D19" i="17"/>
  <c r="O18" i="17"/>
  <c r="N18" i="17"/>
  <c r="M18" i="17"/>
  <c r="J18" i="17"/>
  <c r="G18" i="17"/>
  <c r="D18" i="17"/>
  <c r="O17" i="17"/>
  <c r="N17" i="17"/>
  <c r="M17" i="17"/>
  <c r="J17" i="17"/>
  <c r="G17" i="17"/>
  <c r="D17" i="17"/>
  <c r="O16" i="17"/>
  <c r="N16" i="17"/>
  <c r="M16" i="17"/>
  <c r="J16" i="17"/>
  <c r="G16" i="17"/>
  <c r="D16" i="17"/>
  <c r="O15" i="17"/>
  <c r="N15" i="17"/>
  <c r="M15" i="17"/>
  <c r="J15" i="17"/>
  <c r="G15" i="17"/>
  <c r="D15" i="17"/>
  <c r="O14" i="17"/>
  <c r="N14" i="17"/>
  <c r="M14" i="17"/>
  <c r="J14" i="17"/>
  <c r="G14" i="17"/>
  <c r="D14" i="17"/>
  <c r="O13" i="17"/>
  <c r="N13" i="17"/>
  <c r="M13" i="17"/>
  <c r="J13" i="17"/>
  <c r="G13" i="17"/>
  <c r="D13" i="17"/>
  <c r="O12" i="17"/>
  <c r="N12" i="17"/>
  <c r="M12" i="17"/>
  <c r="J12" i="17"/>
  <c r="D12" i="17"/>
  <c r="O11" i="17"/>
  <c r="N11" i="17"/>
  <c r="J11" i="17"/>
  <c r="D11" i="17"/>
  <c r="O10" i="17"/>
  <c r="N10" i="17"/>
  <c r="J10" i="17"/>
  <c r="D10" i="17"/>
  <c r="O9" i="17"/>
  <c r="N9" i="17"/>
  <c r="J9" i="17"/>
  <c r="D9" i="17"/>
  <c r="L26" i="10"/>
  <c r="I26" i="10"/>
  <c r="E14" i="45" s="1"/>
  <c r="H26" i="10"/>
  <c r="F26" i="10"/>
  <c r="E26" i="10"/>
  <c r="C26" i="10"/>
  <c r="B26" i="10"/>
  <c r="O25" i="10"/>
  <c r="N25" i="10"/>
  <c r="M25" i="10"/>
  <c r="G25" i="10"/>
  <c r="D25" i="10"/>
  <c r="O24" i="10"/>
  <c r="N24" i="10"/>
  <c r="M24" i="10"/>
  <c r="G24" i="10"/>
  <c r="D24" i="10"/>
  <c r="O23" i="10"/>
  <c r="N23" i="10"/>
  <c r="M23" i="10"/>
  <c r="G23" i="10"/>
  <c r="D23" i="10"/>
  <c r="O22" i="10"/>
  <c r="N22" i="10"/>
  <c r="M22" i="10"/>
  <c r="G22" i="10"/>
  <c r="D22" i="10"/>
  <c r="O21" i="10"/>
  <c r="N21" i="10"/>
  <c r="M21" i="10"/>
  <c r="J21" i="10"/>
  <c r="G21" i="10"/>
  <c r="D21" i="10"/>
  <c r="O20" i="10"/>
  <c r="N20" i="10"/>
  <c r="M20" i="10"/>
  <c r="J20" i="10"/>
  <c r="G20" i="10"/>
  <c r="D20" i="10"/>
  <c r="O19" i="10"/>
  <c r="N19" i="10"/>
  <c r="M19" i="10"/>
  <c r="J19" i="10"/>
  <c r="G19" i="10"/>
  <c r="D19" i="10"/>
  <c r="O18" i="10"/>
  <c r="N18" i="10"/>
  <c r="M18" i="10"/>
  <c r="J18" i="10"/>
  <c r="G18" i="10"/>
  <c r="D18" i="10"/>
  <c r="O17" i="10"/>
  <c r="N17" i="10"/>
  <c r="M17" i="10"/>
  <c r="J17" i="10"/>
  <c r="G17" i="10"/>
  <c r="D17" i="10"/>
  <c r="O16" i="10"/>
  <c r="N16" i="10"/>
  <c r="J16" i="10"/>
  <c r="G16" i="10"/>
  <c r="D16" i="10"/>
  <c r="O15" i="10"/>
  <c r="N15" i="10"/>
  <c r="J15" i="10"/>
  <c r="G15" i="10"/>
  <c r="D15" i="10"/>
  <c r="O14" i="10"/>
  <c r="N14" i="10"/>
  <c r="J14" i="10"/>
  <c r="D14" i="10"/>
  <c r="O13" i="10"/>
  <c r="N13" i="10"/>
  <c r="J13" i="10"/>
  <c r="D13" i="10"/>
  <c r="O12" i="10"/>
  <c r="N12" i="10"/>
  <c r="J12" i="10"/>
  <c r="D12" i="10"/>
  <c r="O11" i="10"/>
  <c r="N11" i="10"/>
  <c r="J11" i="10"/>
  <c r="D11" i="10"/>
  <c r="O10" i="10"/>
  <c r="N10" i="10"/>
  <c r="J10" i="10"/>
  <c r="D10" i="10"/>
  <c r="P23" i="36" l="1"/>
  <c r="P14" i="24"/>
  <c r="N26" i="24"/>
  <c r="P12" i="36"/>
  <c r="P16" i="36"/>
  <c r="P20" i="36"/>
  <c r="P10" i="36"/>
  <c r="P14" i="36"/>
  <c r="P18" i="36"/>
  <c r="P22" i="36"/>
  <c r="P13" i="29"/>
  <c r="P17" i="29"/>
  <c r="P17" i="24"/>
  <c r="P11" i="24"/>
  <c r="P23" i="24"/>
  <c r="P13" i="24"/>
  <c r="P22" i="24"/>
  <c r="P24" i="24"/>
  <c r="P10" i="17"/>
  <c r="N26" i="10"/>
  <c r="M26" i="10"/>
  <c r="D26" i="10"/>
  <c r="P25" i="10"/>
  <c r="P21" i="10"/>
  <c r="P22" i="29"/>
  <c r="P24" i="17"/>
  <c r="P12" i="24"/>
  <c r="J26" i="10"/>
  <c r="P16" i="10"/>
  <c r="G26" i="10"/>
  <c r="P15" i="17"/>
  <c r="P10" i="24"/>
  <c r="P11" i="29"/>
  <c r="P15" i="29"/>
  <c r="P14" i="10"/>
  <c r="P24" i="36"/>
  <c r="P13" i="10"/>
  <c r="P17" i="10"/>
  <c r="P21" i="29"/>
  <c r="P21" i="24"/>
  <c r="P17" i="17"/>
  <c r="P11" i="17"/>
  <c r="P11" i="10"/>
  <c r="P15" i="10"/>
  <c r="P10" i="10"/>
  <c r="P12" i="10"/>
  <c r="P19" i="10"/>
  <c r="P23" i="10"/>
  <c r="P18" i="10"/>
  <c r="P20" i="10"/>
  <c r="P22" i="10"/>
  <c r="P24" i="10"/>
  <c r="P19" i="17"/>
  <c r="P20" i="17"/>
  <c r="P16" i="17"/>
  <c r="P22" i="17"/>
  <c r="P10" i="29"/>
  <c r="P18" i="29"/>
  <c r="P12" i="29"/>
  <c r="P20" i="29"/>
  <c r="P14" i="29"/>
  <c r="P16" i="29"/>
  <c r="P19" i="29"/>
  <c r="P8" i="29"/>
  <c r="P9" i="29"/>
  <c r="P23" i="29"/>
  <c r="P16" i="24"/>
  <c r="P18" i="24"/>
  <c r="P20" i="24"/>
  <c r="P15" i="24"/>
  <c r="P19" i="24"/>
  <c r="P9" i="17"/>
  <c r="P12" i="17"/>
  <c r="P14" i="17"/>
  <c r="P21" i="17"/>
  <c r="P23" i="17"/>
  <c r="P13" i="17"/>
  <c r="P18" i="17"/>
  <c r="O26" i="10"/>
  <c r="P26" i="10" l="1"/>
  <c r="I180" i="45"/>
  <c r="B29" i="27" l="1"/>
  <c r="N29" i="27" s="1"/>
  <c r="L31" i="42" l="1"/>
  <c r="K31" i="42"/>
  <c r="I31" i="42"/>
  <c r="H31" i="42"/>
  <c r="F31" i="42"/>
  <c r="E31" i="42"/>
  <c r="C31" i="42"/>
  <c r="B31" i="42"/>
  <c r="M14" i="25"/>
  <c r="M15" i="25"/>
  <c r="G15" i="25"/>
  <c r="J31" i="42" l="1"/>
  <c r="O31" i="42"/>
  <c r="M31" i="42"/>
  <c r="G31" i="42"/>
  <c r="D31" i="42"/>
  <c r="N31" i="42"/>
  <c r="P31" i="42" l="1"/>
  <c r="E143" i="45"/>
  <c r="E27" i="45"/>
  <c r="G16" i="41" l="1"/>
  <c r="B27" i="38" l="1"/>
  <c r="C27" i="38"/>
  <c r="E27" i="38"/>
  <c r="F27" i="38"/>
  <c r="H27" i="38"/>
  <c r="I27" i="38"/>
  <c r="K27" i="38"/>
  <c r="L27" i="38"/>
  <c r="G27" i="38" l="1"/>
  <c r="N27" i="38"/>
  <c r="O27" i="38"/>
  <c r="J27" i="38"/>
  <c r="M27" i="38"/>
  <c r="D27" i="38"/>
  <c r="P27" i="38" l="1"/>
  <c r="E253" i="45"/>
  <c r="K180" i="45"/>
  <c r="D166" i="45"/>
  <c r="E287" i="45"/>
  <c r="E105" i="45"/>
  <c r="E93" i="45"/>
  <c r="J180" i="45" l="1"/>
  <c r="L180" i="45" s="1"/>
  <c r="E48" i="45"/>
  <c r="F48" i="45" s="1"/>
  <c r="F3" i="45"/>
  <c r="L26" i="35" l="1"/>
  <c r="K26" i="35"/>
  <c r="I26" i="35"/>
  <c r="H26" i="35"/>
  <c r="F26" i="35"/>
  <c r="E26" i="35"/>
  <c r="C26" i="35"/>
  <c r="B26" i="35"/>
  <c r="O25" i="35"/>
  <c r="N25" i="35"/>
  <c r="O24" i="35"/>
  <c r="N24" i="35"/>
  <c r="O23" i="35"/>
  <c r="N23" i="35"/>
  <c r="O22" i="35"/>
  <c r="N22" i="35"/>
  <c r="O21" i="35"/>
  <c r="N21" i="35"/>
  <c r="O20" i="35"/>
  <c r="N20" i="35"/>
  <c r="O19" i="35"/>
  <c r="N19" i="35"/>
  <c r="O18" i="35"/>
  <c r="N18" i="35"/>
  <c r="O17" i="35"/>
  <c r="N17" i="35"/>
  <c r="O16" i="35"/>
  <c r="N16" i="35"/>
  <c r="O15" i="35"/>
  <c r="N15" i="35"/>
  <c r="O14" i="35"/>
  <c r="N14" i="35"/>
  <c r="O13" i="35"/>
  <c r="N13" i="35"/>
  <c r="O12" i="35"/>
  <c r="N12" i="35"/>
  <c r="O11" i="35"/>
  <c r="N11" i="35"/>
  <c r="O10" i="35"/>
  <c r="N10" i="35"/>
  <c r="M13" i="34"/>
  <c r="F24" i="29"/>
  <c r="G11" i="28"/>
  <c r="M10" i="28"/>
  <c r="G44" i="6"/>
  <c r="G43" i="6"/>
  <c r="G42" i="6"/>
  <c r="G41" i="6"/>
  <c r="G39" i="6"/>
  <c r="F45" i="6"/>
  <c r="E45" i="6"/>
  <c r="D45" i="6"/>
  <c r="C45" i="6"/>
  <c r="F46" i="5"/>
  <c r="G45" i="5"/>
  <c r="B46" i="5"/>
  <c r="J25" i="21"/>
  <c r="I48" i="43"/>
  <c r="H48" i="43"/>
  <c r="I47" i="43"/>
  <c r="H47" i="43"/>
  <c r="G48" i="43"/>
  <c r="G47" i="43"/>
  <c r="G46" i="43"/>
  <c r="G45" i="43"/>
  <c r="F49" i="43"/>
  <c r="E49" i="43"/>
  <c r="C49" i="43"/>
  <c r="B49" i="43"/>
  <c r="M26" i="35" l="1"/>
  <c r="O26" i="35"/>
  <c r="G26" i="35"/>
  <c r="J48" i="43"/>
  <c r="J47" i="43"/>
  <c r="D26" i="35"/>
  <c r="J26" i="35"/>
  <c r="P24" i="35"/>
  <c r="P13" i="35"/>
  <c r="P17" i="35"/>
  <c r="P21" i="35"/>
  <c r="P19" i="35"/>
  <c r="P23" i="35"/>
  <c r="P11" i="35"/>
  <c r="P12" i="35"/>
  <c r="P14" i="35"/>
  <c r="P16" i="35"/>
  <c r="N26" i="35"/>
  <c r="P18" i="35"/>
  <c r="P20" i="35"/>
  <c r="P22" i="35"/>
  <c r="P10" i="35"/>
  <c r="P15" i="35"/>
  <c r="P25" i="35"/>
  <c r="E46" i="5"/>
  <c r="D46" i="5"/>
  <c r="C46" i="5"/>
  <c r="E7" i="45" s="1"/>
  <c r="E259" i="45" s="1"/>
  <c r="E8" i="45" l="1"/>
  <c r="P26" i="35"/>
  <c r="G12" i="28" l="1"/>
  <c r="G13" i="28"/>
  <c r="G14" i="28"/>
  <c r="G15" i="28"/>
  <c r="M14" i="34"/>
  <c r="M15" i="34"/>
  <c r="M16" i="34"/>
  <c r="M17" i="34"/>
  <c r="M11" i="28" l="1"/>
  <c r="M12" i="28"/>
  <c r="M13" i="28"/>
  <c r="M14" i="28"/>
  <c r="G49" i="43" l="1"/>
  <c r="E23" i="45" l="1"/>
  <c r="E96" i="45" s="1"/>
  <c r="L27" i="34"/>
  <c r="K27" i="34"/>
  <c r="I27" i="34"/>
  <c r="H27" i="34"/>
  <c r="F27" i="34"/>
  <c r="E27" i="34"/>
  <c r="C27" i="34"/>
  <c r="B27" i="34"/>
  <c r="O26" i="34"/>
  <c r="M26" i="34"/>
  <c r="G26" i="34"/>
  <c r="D26" i="34"/>
  <c r="O25" i="34"/>
  <c r="M25" i="34"/>
  <c r="J25" i="34"/>
  <c r="G25" i="34"/>
  <c r="D25" i="34"/>
  <c r="O24" i="34"/>
  <c r="M24" i="34"/>
  <c r="J24" i="34"/>
  <c r="G24" i="34"/>
  <c r="D24" i="34"/>
  <c r="O23" i="34"/>
  <c r="M23" i="34"/>
  <c r="J23" i="34"/>
  <c r="G23" i="34"/>
  <c r="D23" i="34"/>
  <c r="O22" i="34"/>
  <c r="M22" i="34"/>
  <c r="J22" i="34"/>
  <c r="G22" i="34"/>
  <c r="D22" i="34"/>
  <c r="O21" i="34"/>
  <c r="M21" i="34"/>
  <c r="J21" i="34"/>
  <c r="G21" i="34"/>
  <c r="D21" i="34"/>
  <c r="O20" i="34"/>
  <c r="P20" i="34" s="1"/>
  <c r="M20" i="34"/>
  <c r="J20" i="34"/>
  <c r="G20" i="34"/>
  <c r="D20" i="34"/>
  <c r="O19" i="34"/>
  <c r="M19" i="34"/>
  <c r="J19" i="34"/>
  <c r="G19" i="34"/>
  <c r="D19" i="34"/>
  <c r="O18" i="34"/>
  <c r="M18" i="34"/>
  <c r="J18" i="34"/>
  <c r="G18" i="34"/>
  <c r="D18" i="34"/>
  <c r="O17" i="34"/>
  <c r="J17" i="34"/>
  <c r="G17" i="34"/>
  <c r="D17" i="34"/>
  <c r="O16" i="34"/>
  <c r="P16" i="34" s="1"/>
  <c r="J16" i="34"/>
  <c r="G16" i="34"/>
  <c r="D16" i="34"/>
  <c r="O15" i="34"/>
  <c r="J15" i="34"/>
  <c r="D15" i="34"/>
  <c r="O14" i="34"/>
  <c r="P14" i="34" s="1"/>
  <c r="J14" i="34"/>
  <c r="D14" i="34"/>
  <c r="O13" i="34"/>
  <c r="J13" i="34"/>
  <c r="D13" i="34"/>
  <c r="O12" i="34"/>
  <c r="J12" i="34"/>
  <c r="D12" i="34"/>
  <c r="O11" i="34"/>
  <c r="J11" i="34"/>
  <c r="D11" i="34"/>
  <c r="K25" i="36"/>
  <c r="L26" i="37"/>
  <c r="K26" i="37"/>
  <c r="I26" i="37"/>
  <c r="H26" i="37"/>
  <c r="F26" i="37"/>
  <c r="E26" i="37"/>
  <c r="C26" i="37"/>
  <c r="B26" i="37"/>
  <c r="L25" i="36"/>
  <c r="I25" i="36"/>
  <c r="H25" i="36"/>
  <c r="F25" i="36"/>
  <c r="E25" i="36"/>
  <c r="C25" i="36"/>
  <c r="B25" i="36"/>
  <c r="O12" i="41"/>
  <c r="O13" i="41"/>
  <c r="O14" i="41"/>
  <c r="O15" i="41"/>
  <c r="O16" i="41"/>
  <c r="O17" i="41"/>
  <c r="O18" i="41"/>
  <c r="O19" i="41"/>
  <c r="O20" i="41"/>
  <c r="O21" i="41"/>
  <c r="O22" i="41"/>
  <c r="O23" i="41"/>
  <c r="O24" i="41"/>
  <c r="O25" i="41"/>
  <c r="O26" i="41"/>
  <c r="O27" i="41"/>
  <c r="N13" i="41"/>
  <c r="N14" i="41"/>
  <c r="N15" i="41"/>
  <c r="N16" i="41"/>
  <c r="N17" i="41"/>
  <c r="N18" i="41"/>
  <c r="N19" i="41"/>
  <c r="N20" i="41"/>
  <c r="N21" i="41"/>
  <c r="N22" i="41"/>
  <c r="N23" i="41"/>
  <c r="N24" i="41"/>
  <c r="N25" i="41"/>
  <c r="N26" i="41"/>
  <c r="N27" i="41"/>
  <c r="N12" i="41"/>
  <c r="G26" i="37" l="1"/>
  <c r="M26" i="37"/>
  <c r="D25" i="36"/>
  <c r="P22" i="34"/>
  <c r="J26" i="37"/>
  <c r="P17" i="34"/>
  <c r="P24" i="34"/>
  <c r="J27" i="34"/>
  <c r="P26" i="34"/>
  <c r="M27" i="34"/>
  <c r="P21" i="34"/>
  <c r="P25" i="34"/>
  <c r="O27" i="34"/>
  <c r="P12" i="34"/>
  <c r="P23" i="34"/>
  <c r="G27" i="34"/>
  <c r="P11" i="34"/>
  <c r="P13" i="34"/>
  <c r="P19" i="34"/>
  <c r="P15" i="34"/>
  <c r="D27" i="34"/>
  <c r="N27" i="34"/>
  <c r="P18" i="34"/>
  <c r="G25" i="36"/>
  <c r="M25" i="36"/>
  <c r="D26" i="37"/>
  <c r="O26" i="37"/>
  <c r="N26" i="37"/>
  <c r="P26" i="37" s="1"/>
  <c r="O25" i="36"/>
  <c r="J25" i="36"/>
  <c r="N25" i="36"/>
  <c r="P27" i="34" l="1"/>
  <c r="P25" i="36"/>
  <c r="O8" i="28" l="1"/>
  <c r="O9" i="28"/>
  <c r="O10" i="28"/>
  <c r="O11" i="28"/>
  <c r="O12" i="28"/>
  <c r="O13" i="28"/>
  <c r="O14" i="28"/>
  <c r="O15" i="28"/>
  <c r="O16" i="28"/>
  <c r="O17" i="28"/>
  <c r="O18" i="28"/>
  <c r="O19" i="28"/>
  <c r="O20" i="28"/>
  <c r="O21" i="28"/>
  <c r="O22" i="28"/>
  <c r="O23" i="28"/>
  <c r="N9" i="28"/>
  <c r="N10" i="28"/>
  <c r="N11" i="28"/>
  <c r="N12" i="28"/>
  <c r="N13" i="28"/>
  <c r="N14" i="28"/>
  <c r="N15" i="28"/>
  <c r="N16" i="28"/>
  <c r="N17" i="28"/>
  <c r="N18" i="28"/>
  <c r="N19" i="28"/>
  <c r="N20" i="28"/>
  <c r="N21" i="28"/>
  <c r="N22" i="28"/>
  <c r="N23" i="28"/>
  <c r="N8" i="28"/>
  <c r="N12" i="25"/>
  <c r="L28" i="25"/>
  <c r="K28" i="25"/>
  <c r="I28" i="25"/>
  <c r="H28" i="25"/>
  <c r="F28" i="25"/>
  <c r="E28" i="25"/>
  <c r="C28" i="25"/>
  <c r="B28" i="25"/>
  <c r="O27" i="25"/>
  <c r="N27" i="25"/>
  <c r="J27" i="25"/>
  <c r="G27" i="25"/>
  <c r="D27" i="25"/>
  <c r="O26" i="25"/>
  <c r="N26" i="25"/>
  <c r="M26" i="25"/>
  <c r="J26" i="25"/>
  <c r="G26" i="25"/>
  <c r="D26" i="25"/>
  <c r="O25" i="25"/>
  <c r="N25" i="25"/>
  <c r="M25" i="25"/>
  <c r="J25" i="25"/>
  <c r="G25" i="25"/>
  <c r="D25" i="25"/>
  <c r="O24" i="25"/>
  <c r="N24" i="25"/>
  <c r="M24" i="25"/>
  <c r="J24" i="25"/>
  <c r="G24" i="25"/>
  <c r="D24" i="25"/>
  <c r="O23" i="25"/>
  <c r="N23" i="25"/>
  <c r="M23" i="25"/>
  <c r="J23" i="25"/>
  <c r="G23" i="25"/>
  <c r="D23" i="25"/>
  <c r="O22" i="25"/>
  <c r="N22" i="25"/>
  <c r="M22" i="25"/>
  <c r="J22" i="25"/>
  <c r="G22" i="25"/>
  <c r="D22" i="25"/>
  <c r="O21" i="25"/>
  <c r="N21" i="25"/>
  <c r="M21" i="25"/>
  <c r="J21" i="25"/>
  <c r="G21" i="25"/>
  <c r="D21" i="25"/>
  <c r="O20" i="25"/>
  <c r="N20" i="25"/>
  <c r="M20" i="25"/>
  <c r="J20" i="25"/>
  <c r="G20" i="25"/>
  <c r="D20" i="25"/>
  <c r="O19" i="25"/>
  <c r="N19" i="25"/>
  <c r="M19" i="25"/>
  <c r="J19" i="25"/>
  <c r="G19" i="25"/>
  <c r="D19" i="25"/>
  <c r="O18" i="25"/>
  <c r="N18" i="25"/>
  <c r="M18" i="25"/>
  <c r="J18" i="25"/>
  <c r="G18" i="25"/>
  <c r="D18" i="25"/>
  <c r="O17" i="25"/>
  <c r="N17" i="25"/>
  <c r="M17" i="25"/>
  <c r="J17" i="25"/>
  <c r="G17" i="25"/>
  <c r="D17" i="25"/>
  <c r="O16" i="25"/>
  <c r="N16" i="25"/>
  <c r="M16" i="25"/>
  <c r="J16" i="25"/>
  <c r="G16" i="25"/>
  <c r="D16" i="25"/>
  <c r="O15" i="25"/>
  <c r="N15" i="25"/>
  <c r="J15" i="25"/>
  <c r="D15" i="25"/>
  <c r="O14" i="25"/>
  <c r="N14" i="25"/>
  <c r="J14" i="25"/>
  <c r="D14" i="25"/>
  <c r="O13" i="25"/>
  <c r="N13" i="25"/>
  <c r="J13" i="25"/>
  <c r="D13" i="25"/>
  <c r="O12" i="25"/>
  <c r="J12" i="25"/>
  <c r="D12" i="25"/>
  <c r="O24" i="28" l="1"/>
  <c r="E290" i="45" s="1"/>
  <c r="P13" i="25"/>
  <c r="M28" i="25"/>
  <c r="P17" i="25"/>
  <c r="P19" i="25"/>
  <c r="P21" i="25"/>
  <c r="P27" i="25"/>
  <c r="P18" i="25"/>
  <c r="P22" i="25"/>
  <c r="P24" i="25"/>
  <c r="P26" i="25"/>
  <c r="P15" i="25"/>
  <c r="J28" i="25"/>
  <c r="O28" i="25"/>
  <c r="N28" i="25"/>
  <c r="P16" i="25"/>
  <c r="P23" i="25"/>
  <c r="P25" i="25"/>
  <c r="P14" i="25"/>
  <c r="P20" i="25"/>
  <c r="G28" i="25"/>
  <c r="D28" i="25"/>
  <c r="P12" i="25"/>
  <c r="E278" i="45" l="1"/>
  <c r="E151" i="45"/>
  <c r="E286" i="45" s="1"/>
  <c r="E26" i="45"/>
  <c r="E104" i="45" s="1"/>
  <c r="P28" i="25"/>
  <c r="E276" i="45" l="1"/>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6" i="5" l="1"/>
  <c r="E5" i="45" s="1"/>
  <c r="E292" i="45"/>
  <c r="E15" i="45"/>
  <c r="E263" i="45" s="1"/>
  <c r="E109" i="45" l="1"/>
  <c r="E6" i="45"/>
  <c r="E283" i="45" l="1"/>
  <c r="E16" i="45"/>
  <c r="E262" i="45"/>
  <c r="E264" i="45" s="1"/>
  <c r="E272" i="45" s="1"/>
  <c r="E29" i="45"/>
  <c r="M17" i="41"/>
  <c r="M18" i="41"/>
  <c r="G17" i="41"/>
  <c r="G18" i="41"/>
  <c r="G19" i="41"/>
  <c r="L28" i="41"/>
  <c r="K28" i="41"/>
  <c r="I28" i="41"/>
  <c r="H28" i="41"/>
  <c r="F28" i="41"/>
  <c r="E28" i="41"/>
  <c r="C28" i="41"/>
  <c r="B28" i="41"/>
  <c r="G27" i="41"/>
  <c r="D27" i="41"/>
  <c r="M26" i="41"/>
  <c r="J26" i="41"/>
  <c r="G26" i="41"/>
  <c r="D26" i="41"/>
  <c r="M25" i="41"/>
  <c r="J25" i="41"/>
  <c r="G25" i="41"/>
  <c r="D25" i="41"/>
  <c r="M24" i="41"/>
  <c r="J24" i="41"/>
  <c r="G24" i="41"/>
  <c r="D24" i="41"/>
  <c r="P23" i="41"/>
  <c r="M23" i="41"/>
  <c r="J23" i="41"/>
  <c r="G23" i="41"/>
  <c r="D23" i="41"/>
  <c r="P22" i="41"/>
  <c r="M22" i="41"/>
  <c r="J22" i="41"/>
  <c r="G22" i="41"/>
  <c r="D22" i="41"/>
  <c r="P21" i="41"/>
  <c r="M21" i="41"/>
  <c r="J21" i="41"/>
  <c r="G21" i="41"/>
  <c r="D21" i="41"/>
  <c r="P20" i="41"/>
  <c r="M20" i="41"/>
  <c r="J20" i="41"/>
  <c r="G20" i="41"/>
  <c r="D20" i="41"/>
  <c r="M19" i="41"/>
  <c r="J19" i="41"/>
  <c r="D19" i="41"/>
  <c r="J18" i="41"/>
  <c r="D18" i="41"/>
  <c r="J17" i="41"/>
  <c r="D17" i="41"/>
  <c r="J16" i="41"/>
  <c r="D16" i="41"/>
  <c r="J15" i="41"/>
  <c r="D15" i="41"/>
  <c r="J14" i="41"/>
  <c r="D14" i="41"/>
  <c r="J13" i="41"/>
  <c r="D13" i="41"/>
  <c r="J12" i="41"/>
  <c r="D12" i="41"/>
  <c r="L24" i="29"/>
  <c r="K24" i="29"/>
  <c r="I24" i="29"/>
  <c r="H24" i="29"/>
  <c r="C24" i="29"/>
  <c r="B24" i="29"/>
  <c r="O24" i="29"/>
  <c r="N24" i="29"/>
  <c r="L24" i="28"/>
  <c r="K24" i="28"/>
  <c r="I24" i="28"/>
  <c r="H24" i="28"/>
  <c r="F24" i="28"/>
  <c r="E24" i="28"/>
  <c r="C24" i="28"/>
  <c r="B24" i="28"/>
  <c r="P23" i="28"/>
  <c r="M23" i="28"/>
  <c r="G23" i="28"/>
  <c r="D23" i="28"/>
  <c r="P22" i="28"/>
  <c r="M22" i="28"/>
  <c r="J22" i="28"/>
  <c r="G22" i="28"/>
  <c r="D22" i="28"/>
  <c r="P21" i="28"/>
  <c r="M21" i="28"/>
  <c r="J21" i="28"/>
  <c r="G21" i="28"/>
  <c r="D21" i="28"/>
  <c r="P20" i="28"/>
  <c r="M20" i="28"/>
  <c r="J20" i="28"/>
  <c r="G20" i="28"/>
  <c r="D20" i="28"/>
  <c r="M19" i="28"/>
  <c r="J19" i="28"/>
  <c r="G19" i="28"/>
  <c r="D19" i="28"/>
  <c r="P18" i="28"/>
  <c r="M18" i="28"/>
  <c r="J18" i="28"/>
  <c r="G18" i="28"/>
  <c r="D18" i="28"/>
  <c r="P17" i="28"/>
  <c r="M17" i="28"/>
  <c r="J17" i="28"/>
  <c r="G17" i="28"/>
  <c r="D17" i="28"/>
  <c r="P16" i="28"/>
  <c r="M16" i="28"/>
  <c r="J16" i="28"/>
  <c r="G16" i="28"/>
  <c r="D16" i="28"/>
  <c r="P15" i="28"/>
  <c r="M15" i="28"/>
  <c r="J15" i="28"/>
  <c r="D15" i="28"/>
  <c r="J14" i="28"/>
  <c r="D14" i="28"/>
  <c r="J13" i="28"/>
  <c r="D13" i="28"/>
  <c r="J12" i="28"/>
  <c r="D12" i="28"/>
  <c r="J11" i="28"/>
  <c r="D11" i="28"/>
  <c r="J10" i="28"/>
  <c r="D10" i="28"/>
  <c r="J9" i="28"/>
  <c r="D9" i="28"/>
  <c r="J8" i="28"/>
  <c r="D8" i="28"/>
  <c r="L26" i="24"/>
  <c r="K26" i="24"/>
  <c r="I26" i="24"/>
  <c r="H26" i="24"/>
  <c r="F26" i="24"/>
  <c r="E26" i="24"/>
  <c r="C26" i="24"/>
  <c r="B26" i="24"/>
  <c r="L25" i="21"/>
  <c r="F25" i="21"/>
  <c r="C25" i="21"/>
  <c r="B25" i="21"/>
  <c r="L25" i="17"/>
  <c r="K25" i="17"/>
  <c r="I25" i="17"/>
  <c r="H25" i="17"/>
  <c r="F25" i="17"/>
  <c r="E25" i="17"/>
  <c r="C25" i="17"/>
  <c r="B25" i="17"/>
  <c r="E10" i="45"/>
  <c r="E22" i="45" s="1"/>
  <c r="E24" i="45" l="1"/>
  <c r="E98" i="45" s="1"/>
  <c r="E329" i="45"/>
  <c r="E11" i="45"/>
  <c r="E100" i="45"/>
  <c r="D28" i="41"/>
  <c r="G28" i="41"/>
  <c r="P19" i="41"/>
  <c r="P13" i="41"/>
  <c r="P18" i="41"/>
  <c r="J28" i="41"/>
  <c r="M28" i="41"/>
  <c r="P25" i="41"/>
  <c r="P24" i="41"/>
  <c r="P15" i="41"/>
  <c r="D24" i="29"/>
  <c r="J24" i="29"/>
  <c r="M24" i="29"/>
  <c r="P24" i="29"/>
  <c r="G24" i="29"/>
  <c r="M24" i="28"/>
  <c r="J24" i="28"/>
  <c r="G24" i="28"/>
  <c r="D24" i="28"/>
  <c r="P12" i="28"/>
  <c r="P13" i="28"/>
  <c r="P14" i="28"/>
  <c r="P19" i="28"/>
  <c r="P9" i="28"/>
  <c r="P8" i="28"/>
  <c r="N24" i="28"/>
  <c r="P11" i="28"/>
  <c r="P10" i="28"/>
  <c r="D25" i="21"/>
  <c r="G25" i="21"/>
  <c r="D49" i="43"/>
  <c r="D25" i="17"/>
  <c r="G25" i="17"/>
  <c r="P26" i="41"/>
  <c r="P27" i="41"/>
  <c r="P16" i="41"/>
  <c r="P12" i="41"/>
  <c r="P14" i="41"/>
  <c r="N28" i="41"/>
  <c r="P17" i="41"/>
  <c r="M26" i="24"/>
  <c r="J26" i="24"/>
  <c r="G26" i="24"/>
  <c r="D26" i="24"/>
  <c r="M25" i="17"/>
  <c r="O25" i="17"/>
  <c r="E277" i="45" s="1"/>
  <c r="J25" i="17"/>
  <c r="M25" i="21"/>
  <c r="O28" i="41"/>
  <c r="O26" i="24"/>
  <c r="E279" i="45" s="1"/>
  <c r="N25" i="17"/>
  <c r="H46" i="43"/>
  <c r="H45" i="43"/>
  <c r="I46" i="43"/>
  <c r="I45" i="43"/>
  <c r="G44" i="43"/>
  <c r="E12" i="45" l="1"/>
  <c r="E271" i="45" s="1"/>
  <c r="E258" i="45"/>
  <c r="E260" i="45" s="1"/>
  <c r="E95" i="45"/>
  <c r="E97" i="45" s="1"/>
  <c r="F105" i="45"/>
  <c r="F27" i="45"/>
  <c r="F104" i="45"/>
  <c r="F26" i="45"/>
  <c r="E280" i="45"/>
  <c r="P25" i="21"/>
  <c r="P24" i="28"/>
  <c r="P25" i="17"/>
  <c r="P28" i="41"/>
  <c r="P26" i="24"/>
  <c r="E273" i="45"/>
  <c r="J45" i="43"/>
  <c r="J46" i="43"/>
  <c r="G10" i="6"/>
  <c r="G32" i="6"/>
  <c r="G38" i="6"/>
  <c r="E30" i="45" l="1"/>
  <c r="E101" i="45" s="1"/>
  <c r="E107" i="45" s="1"/>
  <c r="E282" i="45" s="1"/>
  <c r="E284" i="45" s="1"/>
  <c r="D29" i="27"/>
  <c r="M29" i="27"/>
  <c r="J29" i="27"/>
  <c r="G29" i="27"/>
  <c r="E31" i="45" l="1"/>
  <c r="E102" i="45" s="1"/>
  <c r="P29" i="27"/>
  <c r="H26" i="43" l="1"/>
  <c r="H27" i="43"/>
  <c r="H28" i="43"/>
  <c r="H29" i="43"/>
  <c r="H30" i="43"/>
  <c r="H31" i="43"/>
  <c r="H32" i="43"/>
  <c r="H33" i="43"/>
  <c r="H34" i="43"/>
  <c r="H35" i="43"/>
  <c r="H36" i="43"/>
  <c r="H37" i="43"/>
  <c r="H38" i="43"/>
  <c r="H39" i="43"/>
  <c r="H40" i="43"/>
  <c r="H41" i="43"/>
  <c r="H42" i="43"/>
  <c r="H43" i="43"/>
  <c r="H44"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J41" i="43" s="1"/>
  <c r="I42" i="43"/>
  <c r="J42" i="43" s="1"/>
  <c r="I43" i="43"/>
  <c r="I44" i="43"/>
  <c r="J44" i="43" s="1"/>
  <c r="I12" i="43"/>
  <c r="J43" i="43" l="1"/>
  <c r="G21" i="6"/>
  <c r="G22" i="6"/>
  <c r="G23" i="6"/>
  <c r="G24" i="6"/>
  <c r="G25" i="6"/>
  <c r="G26" i="6"/>
  <c r="G27" i="6"/>
  <c r="G28" i="6"/>
  <c r="G29" i="6"/>
  <c r="G30" i="6"/>
  <c r="G31" i="6"/>
  <c r="G33" i="6"/>
  <c r="G34" i="6"/>
  <c r="G35" i="6"/>
  <c r="G36" i="6"/>
  <c r="G37" i="6"/>
  <c r="G43" i="43" l="1"/>
  <c r="G42" i="43" l="1"/>
  <c r="G41" i="43"/>
  <c r="G40" i="43"/>
  <c r="G39" i="43"/>
  <c r="G38" i="43"/>
  <c r="G37" i="43"/>
  <c r="G36" i="43"/>
  <c r="G35" i="43"/>
  <c r="G34" i="43"/>
  <c r="G33" i="43"/>
  <c r="D33" i="43"/>
  <c r="G32" i="43"/>
  <c r="D32" i="43"/>
  <c r="G31" i="43"/>
  <c r="D31" i="43"/>
  <c r="G30" i="43"/>
  <c r="D30" i="43"/>
  <c r="G29" i="43"/>
  <c r="D29" i="43"/>
  <c r="J29" i="43" l="1"/>
  <c r="J33" i="43"/>
  <c r="J37" i="43"/>
  <c r="J30" i="43"/>
  <c r="J31" i="43"/>
  <c r="J36" i="43"/>
  <c r="J40" i="43"/>
  <c r="J35" i="43"/>
  <c r="J39" i="43"/>
  <c r="J32" i="43"/>
  <c r="J34" i="43"/>
  <c r="J38" i="43"/>
  <c r="G28" i="43"/>
  <c r="D28" i="43"/>
  <c r="G27" i="43"/>
  <c r="D27" i="43"/>
  <c r="G26" i="43"/>
  <c r="D26" i="43"/>
  <c r="H25" i="43"/>
  <c r="G25" i="43"/>
  <c r="D25" i="43"/>
  <c r="H24" i="43"/>
  <c r="G24" i="43"/>
  <c r="D24" i="43"/>
  <c r="H23" i="43"/>
  <c r="G23" i="43"/>
  <c r="D23" i="43"/>
  <c r="H22" i="43"/>
  <c r="G22" i="43"/>
  <c r="D22" i="43"/>
  <c r="H21" i="43"/>
  <c r="G21" i="43"/>
  <c r="D21" i="43"/>
  <c r="H20" i="43"/>
  <c r="G20" i="43"/>
  <c r="D20" i="43"/>
  <c r="H19" i="43"/>
  <c r="G19" i="43"/>
  <c r="D19" i="43"/>
  <c r="H18" i="43"/>
  <c r="G18" i="43"/>
  <c r="D18" i="43"/>
  <c r="H17" i="43"/>
  <c r="G17" i="43"/>
  <c r="D17" i="43"/>
  <c r="H16" i="43"/>
  <c r="G16" i="43"/>
  <c r="D16" i="43"/>
  <c r="H15" i="43"/>
  <c r="G15" i="43"/>
  <c r="D15" i="43"/>
  <c r="H14" i="43"/>
  <c r="G14" i="43"/>
  <c r="D14" i="43"/>
  <c r="H13" i="43"/>
  <c r="G13" i="43"/>
  <c r="D13" i="43"/>
  <c r="H12" i="43"/>
  <c r="G12" i="43"/>
  <c r="D12" i="43"/>
  <c r="I11" i="43"/>
  <c r="I49" i="43" s="1"/>
  <c r="E18" i="45" s="1"/>
  <c r="H11" i="43"/>
  <c r="G11" i="43"/>
  <c r="D11" i="43"/>
  <c r="E266" i="45" l="1"/>
  <c r="E330" i="45"/>
  <c r="H49" i="43"/>
  <c r="E274" i="45" s="1"/>
  <c r="J11" i="43"/>
  <c r="J12" i="43"/>
  <c r="J16" i="43"/>
  <c r="J19" i="43"/>
  <c r="J20" i="43"/>
  <c r="J24" i="43"/>
  <c r="J14" i="43"/>
  <c r="J18" i="43"/>
  <c r="J21" i="43"/>
  <c r="J23" i="43"/>
  <c r="J25" i="43"/>
  <c r="J27" i="43"/>
  <c r="J28" i="43"/>
  <c r="J13" i="43"/>
  <c r="J15" i="43"/>
  <c r="J17" i="43"/>
  <c r="J22" i="43"/>
  <c r="J26" i="43"/>
  <c r="G20" i="6"/>
  <c r="G19" i="6"/>
  <c r="G18" i="6"/>
  <c r="G17" i="6"/>
  <c r="G16" i="6"/>
  <c r="G15" i="6"/>
  <c r="G14" i="6"/>
  <c r="G13" i="6"/>
  <c r="G12" i="6"/>
  <c r="G11" i="6"/>
  <c r="G9" i="6"/>
  <c r="G8" i="6"/>
  <c r="G7" i="6"/>
  <c r="G45" i="6" l="1"/>
  <c r="E331" i="45"/>
  <c r="F329" i="45" s="1"/>
  <c r="E19" i="45"/>
  <c r="E267" i="45" s="1"/>
  <c r="E268" i="45" s="1"/>
  <c r="E270" i="45" s="1"/>
  <c r="E4" i="45"/>
  <c r="J49" i="43"/>
  <c r="E20" i="45" l="1"/>
  <c r="F330" i="45"/>
  <c r="B26" i="4"/>
  <c r="B25" i="4"/>
  <c r="B24" i="4"/>
  <c r="B23" i="4"/>
  <c r="B22" i="4"/>
  <c r="B21" i="4"/>
  <c r="B19" i="4"/>
  <c r="B18" i="4"/>
  <c r="B16" i="4"/>
  <c r="B14" i="4"/>
  <c r="B13" i="4"/>
  <c r="B9" i="4"/>
  <c r="B5" i="4"/>
</calcChain>
</file>

<file path=xl/sharedStrings.xml><?xml version="1.0" encoding="utf-8"?>
<sst xmlns="http://schemas.openxmlformats.org/spreadsheetml/2006/main" count="715" uniqueCount="297">
  <si>
    <t xml:space="preserve">Commonwealth of Massachusetts </t>
  </si>
  <si>
    <t>Executive Office of Environmental Affairs</t>
  </si>
  <si>
    <t>Department of Environmental Protection</t>
  </si>
  <si>
    <t xml:space="preserve">Attachment B: Detailed 2020 Emissions Test Data </t>
  </si>
  <si>
    <t>Massachusetts Enhanced Inspection and Maintenance Program</t>
  </si>
  <si>
    <t>Attachment B: Detailed Emissions Test Data</t>
  </si>
  <si>
    <t>Table of Contents</t>
  </si>
  <si>
    <t>Vehicles Tested</t>
  </si>
  <si>
    <t>Number of Emissions Tests</t>
  </si>
  <si>
    <t>51.366 (a)(1) The number of total emissions tests (initial and retest) performed by model year and vehicle type</t>
  </si>
  <si>
    <t>Initial OBD Tests</t>
  </si>
  <si>
    <t>Initial Opacity Tests</t>
  </si>
  <si>
    <t xml:space="preserve">51.366 (a)(2)(i) Initial Diesel Tests Failing by Model Year </t>
  </si>
  <si>
    <t>First OBD Retests</t>
  </si>
  <si>
    <t>Second and Subsequent OBD Retests</t>
  </si>
  <si>
    <t>Waivers and No Known Outcome</t>
  </si>
  <si>
    <t>OBD Details</t>
  </si>
  <si>
    <t>51.366 (a)(2)(xxiii) Readiness status indicates that the evaluation is not complete for any module supported by on-board diagnostic systems. Fail OBD test for Not Ready condition.</t>
  </si>
  <si>
    <t>51.366 (a)(2)(xxiii) Readiness status indicates that the evaluation is not complete for any module supported by on-board diagnostic systems. Turned away from OBD retest for Not Ready.</t>
  </si>
  <si>
    <t>Alternative OBD Tests</t>
  </si>
  <si>
    <t xml:space="preserve"> </t>
  </si>
  <si>
    <t>Additional data and calculations for EPA Report text</t>
  </si>
  <si>
    <t>Total registered vehicles in 2020 from RMV</t>
  </si>
  <si>
    <t>Million</t>
  </si>
  <si>
    <t>Total emissions initial tests and retests</t>
  </si>
  <si>
    <t>Total unique vehicles (VINs) emission tested</t>
  </si>
  <si>
    <t>% of registered vehicles</t>
  </si>
  <si>
    <t>Total unique non-diesel vehicles tested</t>
  </si>
  <si>
    <t>Total unique diesel vehicles tested</t>
  </si>
  <si>
    <t>Total non-diesel initial OBD tests</t>
  </si>
  <si>
    <t>Total non-diesel initial OBD tests failures</t>
  </si>
  <si>
    <t>% of total non-diesel initial OBD tests</t>
  </si>
  <si>
    <t>Total diesel initial OBD tests</t>
  </si>
  <si>
    <t>Total diesel initial OBD tests failures</t>
  </si>
  <si>
    <t>% of total diesel initial OBD tests</t>
  </si>
  <si>
    <t>Total initial opacity tests</t>
  </si>
  <si>
    <t>Total initial opacity failures</t>
  </si>
  <si>
    <t xml:space="preserve">% of total initial opacity tests </t>
  </si>
  <si>
    <t>Total non-diesel vehicles tested</t>
  </si>
  <si>
    <t>Total non-diesel with no known outcome</t>
  </si>
  <si>
    <t>% of total non-diesel tested</t>
  </si>
  <si>
    <t>Total waivers</t>
  </si>
  <si>
    <t>of initial failures</t>
  </si>
  <si>
    <t>Total economic hardship extensions</t>
  </si>
  <si>
    <t xml:space="preserve">Total diesel with no known outcome </t>
  </si>
  <si>
    <t>% of total diesel tested</t>
  </si>
  <si>
    <t>RMV station audits</t>
  </si>
  <si>
    <t>RMV station hearings</t>
  </si>
  <si>
    <t>RMV station adverse actions</t>
  </si>
  <si>
    <t>Licensed inspectors performing at least 1 test during the year</t>
  </si>
  <si>
    <t>RMV inspector hearings</t>
  </si>
  <si>
    <t>RMV inspector adverse actions</t>
  </si>
  <si>
    <t>AG/DEP enforcement cases</t>
  </si>
  <si>
    <t>AG/DEP enforcement against inspectors</t>
  </si>
  <si>
    <t>AG/DEP enforcement against stations</t>
  </si>
  <si>
    <t>AG/DEP total assessed penalties</t>
  </si>
  <si>
    <t>Inspector Suspended from performing OBD inspections for 3 months.</t>
  </si>
  <si>
    <t>AG/DEP penalties stayed</t>
  </si>
  <si>
    <t>PUBLIC Inspection stations testing whole year (&gt;=1 inspection per month)</t>
  </si>
  <si>
    <t>FLEET Inspection stations testing whole year (&gt;=1 inspection per month)</t>
  </si>
  <si>
    <t>TOTAL Inspection stations testing whole year (&gt;=1 inspection per month)</t>
  </si>
  <si>
    <t>PUBLIC Inspection stations testing part year</t>
  </si>
  <si>
    <t>FLEET Inspection stations testing part year</t>
  </si>
  <si>
    <t>TOTAL Inspection stations testing part year</t>
  </si>
  <si>
    <t>Workstations testing whole year (&gt;=1 inspection per month)</t>
  </si>
  <si>
    <t>Workstations testing part year</t>
  </si>
  <si>
    <t>Total workstations testing during the year</t>
  </si>
  <si>
    <t>Workstations testing in December</t>
  </si>
  <si>
    <t xml:space="preserve">TOTAL Inspection stations testing ALL year </t>
  </si>
  <si>
    <t xml:space="preserve">TOTAL Inspection stations testing Part of Year </t>
  </si>
  <si>
    <t xml:space="preserve">TOTAL Inspection stations testing during year </t>
  </si>
  <si>
    <t>TOTAL Inspection stations testing in December</t>
  </si>
  <si>
    <t xml:space="preserve">PUBLIC Inspection stations testing ALL year </t>
  </si>
  <si>
    <t xml:space="preserve">PUBLIC Inspection stations testing Part of Year </t>
  </si>
  <si>
    <t xml:space="preserve">PUBLIC Inspection stations testing during year </t>
  </si>
  <si>
    <t>PUBLIC Inspection stations testing in December</t>
  </si>
  <si>
    <t xml:space="preserve">TOTAL FLEET Inspection stations testing ALL year </t>
  </si>
  <si>
    <t xml:space="preserve">TOTAL FLEET Inspection stations testing Part of Year </t>
  </si>
  <si>
    <t xml:space="preserve">TOTAL FLEET Inspection stations testing during year </t>
  </si>
  <si>
    <t>TOTAL FLEET Inspection stations testing in December</t>
  </si>
  <si>
    <t>Inspectors trained and licensed on last day of year (from John M, remove MC only))</t>
  </si>
  <si>
    <t>???</t>
  </si>
  <si>
    <t>Inspectors that inspected at least 1 vehicle during year</t>
  </si>
  <si>
    <t>Inspectors that performed at least 1 emissions test during year</t>
  </si>
  <si>
    <t>Avg. # of vehicles registered during year</t>
  </si>
  <si>
    <t>Unique vehicles tested during year (safety or safety + emissions)</t>
  </si>
  <si>
    <t>Marc</t>
  </si>
  <si>
    <t>% compliance</t>
  </si>
  <si>
    <t>non-diesel vehicles that failed their initial OBD test</t>
  </si>
  <si>
    <t>Total non-diesel with no known outcome as of 3/31/2021</t>
  </si>
  <si>
    <t>% of failures</t>
  </si>
  <si>
    <t>% of total tested</t>
  </si>
  <si>
    <t>Total diesel with no known outcome as of 3/31/2020</t>
  </si>
  <si>
    <t>Total diesel + non-diesel with no known outcome</t>
  </si>
  <si>
    <t>Above # if expired and cancelled registrations counted</t>
  </si>
  <si>
    <t>NA</t>
  </si>
  <si>
    <t>% of vehicles tested</t>
  </si>
  <si>
    <t>2020 RMV Registration Reviews</t>
  </si>
  <si>
    <t>Date</t>
  </si>
  <si>
    <t>Active</t>
  </si>
  <si>
    <t>Number</t>
  </si>
  <si>
    <t>Percent In Compliance</t>
  </si>
  <si>
    <t>Registrations</t>
  </si>
  <si>
    <t>Non Compliant</t>
  </si>
  <si>
    <t>2018 Parking Lot Audits</t>
  </si>
  <si>
    <t>Parking lot audits conducted</t>
  </si>
  <si>
    <t>Vehicles surveyed</t>
  </si>
  <si>
    <t>Vehicles with valid inspection stickers</t>
  </si>
  <si>
    <t>Compliance rate</t>
  </si>
  <si>
    <t>N/A</t>
  </si>
  <si>
    <t xml:space="preserve">Motorist Time Extension </t>
  </si>
  <si>
    <t>vehicles five model years old or newer</t>
  </si>
  <si>
    <t>vehicles over five but not exceeding 10 model years old</t>
  </si>
  <si>
    <t>vehicles over 10 model years old.</t>
  </si>
  <si>
    <t>economic hardship extensions issued</t>
  </si>
  <si>
    <t>Waivers</t>
  </si>
  <si>
    <t>waivers issued</t>
  </si>
  <si>
    <t>In 2020, state and local police issued 62,556inspection sticker motor-vehicle violations.</t>
  </si>
  <si>
    <t>Audits</t>
  </si>
  <si>
    <t>overt station visits/audits</t>
  </si>
  <si>
    <t>flagged for review</t>
  </si>
  <si>
    <t>potential violations</t>
  </si>
  <si>
    <t>total inspections mined</t>
  </si>
  <si>
    <t>Month</t>
  </si>
  <si>
    <t>Vin Mismatch</t>
  </si>
  <si>
    <t>Test selection changes</t>
  </si>
  <si>
    <t>Parameter Mismatch</t>
  </si>
  <si>
    <t>tampered vehicles flagged</t>
  </si>
  <si>
    <t>potential violations refered to RMV</t>
  </si>
  <si>
    <t>test selection change interrupt lowered numbers</t>
  </si>
  <si>
    <t>inspector errors</t>
  </si>
  <si>
    <t>fraudulent tests</t>
  </si>
  <si>
    <t>wrong license class</t>
  </si>
  <si>
    <t>Tampered vehicles</t>
  </si>
  <si>
    <t>Test Interrupts</t>
  </si>
  <si>
    <t>Covert audits</t>
  </si>
  <si>
    <t>Total</t>
  </si>
  <si>
    <r>
      <t xml:space="preserve">Number of </t>
    </r>
    <r>
      <rPr>
        <b/>
        <sz val="10"/>
        <rFont val="Calibri"/>
        <family val="2"/>
      </rPr>
      <t>Vehicle</t>
    </r>
    <r>
      <rPr>
        <sz val="10"/>
        <rFont val="Calibri"/>
        <family val="2"/>
      </rPr>
      <t xml:space="preserve"> Audits Per Station</t>
    </r>
  </si>
  <si>
    <t>Count of Stations</t>
  </si>
  <si>
    <t>Total Number of Stations Audited</t>
  </si>
  <si>
    <t xml:space="preserve">Total Number of 2020 Audits </t>
  </si>
  <si>
    <r>
      <t xml:space="preserve">Number of </t>
    </r>
    <r>
      <rPr>
        <b/>
        <sz val="10"/>
        <rFont val="Calibri"/>
        <family val="2"/>
      </rPr>
      <t>Visual</t>
    </r>
    <r>
      <rPr>
        <sz val="10"/>
        <rFont val="Calibri"/>
        <family val="2"/>
      </rPr>
      <t xml:space="preserve"> Audits Per Station</t>
    </r>
  </si>
  <si>
    <t>5.3.2</t>
  </si>
  <si>
    <t>Comm_Protocol_Definition</t>
  </si>
  <si>
    <t>ISO</t>
  </si>
  <si>
    <t>CAN 11</t>
  </si>
  <si>
    <t>6 vehicles total</t>
  </si>
  <si>
    <t>4 auditors total</t>
  </si>
  <si>
    <t>5.3.3</t>
  </si>
  <si>
    <t>2019 Covert Vehicle Audits</t>
  </si>
  <si>
    <t>Audited Stations</t>
  </si>
  <si>
    <t># Of Audits</t>
  </si>
  <si>
    <t>Stations NOT Receiving Covert Audits</t>
  </si>
  <si>
    <t># of Stations testing during the year</t>
  </si>
  <si>
    <t>Fleet stations</t>
  </si>
  <si>
    <t>Public stations</t>
  </si>
  <si>
    <t>All stations</t>
  </si>
  <si>
    <t>2019 Covert Visual Audits</t>
  </si>
  <si>
    <t>5.3.4</t>
  </si>
  <si>
    <t>number of false passes</t>
  </si>
  <si>
    <t>Station and Inspector Enforcement</t>
  </si>
  <si>
    <t>RMV station license suspensions or revocations</t>
  </si>
  <si>
    <t>RMV inspector license suspensions or revocations</t>
  </si>
  <si>
    <t>3 month suspension from performing OBD tests</t>
  </si>
  <si>
    <t>5.4.3</t>
  </si>
  <si>
    <t>Station Compliance Documents - Stickers</t>
  </si>
  <si>
    <t>Stickers Printed</t>
  </si>
  <si>
    <t>Stickers issued to inspection stations</t>
  </si>
  <si>
    <t>Stickers placed on vehicles</t>
  </si>
  <si>
    <t>Stickers picked up by RMV</t>
  </si>
  <si>
    <t>Remaining stickers</t>
  </si>
  <si>
    <t>Stolen</t>
  </si>
  <si>
    <t>Remaining unaccounted for</t>
  </si>
  <si>
    <t>Emissions Tests and the Massachusetts Fleet</t>
  </si>
  <si>
    <t>Total unique non-diesel initial OBD tests failures</t>
  </si>
  <si>
    <t>Initial Tests Failure Rates</t>
  </si>
  <si>
    <t>Opacity Diesel</t>
  </si>
  <si>
    <t>OBD Non-Diesel</t>
  </si>
  <si>
    <t>OBD Diesel</t>
  </si>
  <si>
    <t>All Initial OBD tests</t>
  </si>
  <si>
    <t>All Initial Emission tests</t>
  </si>
  <si>
    <t>% of retested vehicles that pass the retest</t>
  </si>
  <si>
    <t>passed 1st retest</t>
  </si>
  <si>
    <t>1st retested</t>
  </si>
  <si>
    <t>passed subsequent</t>
  </si>
  <si>
    <t>subsequent retested</t>
  </si>
  <si>
    <t>Initial OBD test failures with no known outcome</t>
  </si>
  <si>
    <t>Vehicles that failed initial OBD test</t>
  </si>
  <si>
    <t>% no known outcome</t>
  </si>
  <si>
    <t># of Alternative OBD tests</t>
  </si>
  <si>
    <t>Total OBD tests, initial and retest</t>
  </si>
  <si>
    <t>MY2020 Initial OBD tests</t>
  </si>
  <si>
    <t>Initial OBD tests - Failure Rate by model year</t>
  </si>
  <si>
    <t>briefing table</t>
  </si>
  <si>
    <t>types of initial emissions tests</t>
  </si>
  <si>
    <t>OBD</t>
  </si>
  <si>
    <t>opacity</t>
  </si>
  <si>
    <t>2020 Massachusetts I&amp;M Program Test Data</t>
  </si>
  <si>
    <t>51.366 (a)(1) The number of vehicles tested by model year and vehicle type</t>
  </si>
  <si>
    <t xml:space="preserve">This is a count of unique vehicle VINs receiving an emissions test in 2019. </t>
  </si>
  <si>
    <t>MODEL
YEAR</t>
  </si>
  <si>
    <t>GASOLINE</t>
  </si>
  <si>
    <t>DIESEL</t>
  </si>
  <si>
    <t>TOTAL</t>
  </si>
  <si>
    <t>LDGV</t>
  </si>
  <si>
    <t>MDGV</t>
  </si>
  <si>
    <t>LDDV</t>
  </si>
  <si>
    <t>MDDV</t>
  </si>
  <si>
    <t>HDDV</t>
  </si>
  <si>
    <t>Class</t>
  </si>
  <si>
    <t>Description</t>
  </si>
  <si>
    <t>Light-duty non-diesel fueled vehicles &lt;= 8,500 lbs. GVWR</t>
  </si>
  <si>
    <t>Light-duty diesel fueled vehicles &lt;= 8,500 lbs. GVWR</t>
  </si>
  <si>
    <t>Medium-duty non-diesel fueled vehicles &gt;8,500 and &lt;= 14,000 lbs. GVWR</t>
  </si>
  <si>
    <t>Medium-duty diesel fueled vehicles &gt;8,500 and &lt;= 14,000 lbs. GVWR</t>
  </si>
  <si>
    <t>Heavy-duty diesel vehicles &gt;14,000 lbs. GVWR</t>
  </si>
  <si>
    <t>51.366 (a)(1) The number of total emissions tests (initial and retest) performed by model year and vehicle type.</t>
  </si>
  <si>
    <t xml:space="preserve">51.366 (a)(2)(i) Initial OBD Tests Failing by model year and vehicle type </t>
  </si>
  <si>
    <t xml:space="preserve">A vehicle will fail the OBD test for any of the following reasons: 1) OBD system tampering, 2) Diagnostic link connector missing, damaged, or obstructed, 3) failure to communicate with the test equipment, 4) MIL commanded on, 5) more than 1 monitor NOT READY </t>
  </si>
  <si>
    <t>Model Year</t>
  </si>
  <si>
    <t>Failed</t>
  </si>
  <si>
    <t>Tested</t>
  </si>
  <si>
    <t>Fail Rate</t>
  </si>
  <si>
    <t xml:space="preserve">51.366 (a)(2)(i) Initial Diesel Opacity Tests Failing by Model Year </t>
  </si>
  <si>
    <t>The SAE J-1667 snap acceleration diesel opacity test is performed on diesel fueled vehicles with model years &gt;=1984 and &gt;10,000 lbs. GVWR that are not eligible for OBD testing. The pass/fail cutpoints are 20%, 30% or 40% opacity depending on the model year and type of vehicle.</t>
  </si>
  <si>
    <t xml:space="preserve">51.366 (a)(2)(ii) OBD 1st Retests Failing by model year and vehicle type </t>
  </si>
  <si>
    <t>Any vehicle receiving an OBD retest that failed the initial OBD test is counted as a OBD 1st retest. Vehicles that are "Not Ready" for their retest but would otherwise pass OBD (i.e. MIL commanded off) are turned away from testing and don't count as receiving a retest.</t>
  </si>
  <si>
    <t xml:space="preserve">51.366 (a)(2)(iii) OBD 1st Retests Passing by model year and vehicle type </t>
  </si>
  <si>
    <t>Passed</t>
  </si>
  <si>
    <t>Pass Rate</t>
  </si>
  <si>
    <t xml:space="preserve">51.366 (a)(2)(iv) OBD 2nd and Subsequent Retests Passing by model year and vehicle type </t>
  </si>
  <si>
    <t>Any vehicle receiving a subsequent OBD retest after they failed their second or later OBD test in 2019 is counted as a 2nd and subsequent OBD retest. Vehicles that are "Not Ready" for their retest but would otherwise pass OBD (i.e. MIL commanded off) are turned away from testing and don't count as receiving a retest.</t>
  </si>
  <si>
    <t xml:space="preserve">51.366 (a)(2)(v) Initial Failing Emissions Tests Receiving a Waiver by model year and vehicle type </t>
  </si>
  <si>
    <t>Waivers Issued</t>
  </si>
  <si>
    <t>Initially Failed</t>
  </si>
  <si>
    <t xml:space="preserve">51.366 (a)(2)(v) Initial Failing Emissions Tests Receiving a Hardship Extension by model year and vehicle type </t>
  </si>
  <si>
    <t>Extensions Issued</t>
  </si>
  <si>
    <t>51.366 (a)(2)(vi) Vehicles with no known final outcome (regardless of reason)</t>
  </si>
  <si>
    <t xml:space="preserve">Vehicles with no known outcome are vehicles that failed the OBD test and show no record of passing the retest. The following formula was used for this analysis: 
No Known Outcome = Initial OBD Fail - First Retest Pass - Second and Subsequent Retest Pass - Waivers - Hardship Extensions.  
</t>
  </si>
  <si>
    <t>Notes:</t>
  </si>
  <si>
    <t xml:space="preserve">Vehicles that failed in 2020 and passed a retest up through 3/31/2021 were considered to have a known outcome.   </t>
  </si>
  <si>
    <t xml:space="preserve">All Model Year 2006 vehicles became exempt from emission testing on 1/1/21 and are therefore considered to have a known outcome.  </t>
  </si>
  <si>
    <t xml:space="preserve">Vehicles that failed, did not pass a retest, and may have been junked or sold out of state are considered to have no known outcome because they were not able to be tracked in 2020 </t>
  </si>
  <si>
    <t>No Known Outcome</t>
  </si>
  <si>
    <t>Rate of Occurrence</t>
  </si>
  <si>
    <t xml:space="preserve">51.366 (a)(2)(xi) Passing OBD Tests by model year and vehicle type </t>
  </si>
  <si>
    <t>All passing OBD tests, regardless of whether the test is an initial test, 1st retest, or subsequent retest.  Does not include Not Ready turnaways.</t>
  </si>
  <si>
    <t xml:space="preserve">51.366 (a)(2)(xii) Failing OBD Tests by model year and vehicle type </t>
  </si>
  <si>
    <t>All failing OBD tests, regardless of whether the test is an initial test, 1st retest, or subsequent retest.  Does not include Not Ready turnaways.</t>
  </si>
  <si>
    <t xml:space="preserve">51.366 (a)(2)(xix) OBD tests where the MIL is commanded on and no codes (DTCs) are stored by model year and vehicle type </t>
  </si>
  <si>
    <t>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t>
  </si>
  <si>
    <t>MIL on w/ no DTCs</t>
  </si>
  <si>
    <t>Total MIL Results</t>
  </si>
  <si>
    <t xml:space="preserve">51.366 (a)(2)(xx) OBD tests where the MIL is NOT commanded on but codes (DTCs) are stored by model year and vehicle type </t>
  </si>
  <si>
    <t xml:space="preserve">All tests where the OBD MIL was not commanded on and there were diagnostic trouble codes (DTCs) present. The workstation software is designed to collect DTCs whether the MIL is commanded on or off.  If the MIL is not comanded on, the DTCs are considered "pending." </t>
  </si>
  <si>
    <t>MIL off w/ DTCs</t>
  </si>
  <si>
    <t>51.366 (a)(2)(xxi) OBD tests where the MIL is commanded and codes (DTCs) are stored by model year and vehicle type.</t>
  </si>
  <si>
    <t>All OBD tests where the MIL was commanded on and there were diagnostic trouble codes (DTCs) present. The rate of occurrence is calculated as a percentage of total OBD tests performed with MIL results.</t>
  </si>
  <si>
    <t>MIL on w/ DTCs</t>
  </si>
  <si>
    <t xml:space="preserve">51.366 (a)(2)(xxii) OBD tests where the MIL is not commanded on and no codes (DTCs) are stored by model year and vehicle type </t>
  </si>
  <si>
    <t>All OBD tests where the MIL was NOT commanded on and there were no diagnostic trouble codes (DTCs) present. The rate of occurrence is calculated as a percentage of total OBD tests performed.</t>
  </si>
  <si>
    <t>MIL off w/ no DTCs</t>
  </si>
  <si>
    <t>51.366 (a)(2)(xxiii) Readiness status indicates that the evaluation is not complete for any module supported by on-board diagnostic systems.
 - Fail initial OBD test for Not Ready condition</t>
  </si>
  <si>
    <t/>
  </si>
  <si>
    <t>For OBD testing, vehicles are considered "Not Ready" when 2 or more supported monitors are "Not Ready". For initial tests, vehicles that are Not Ready fail the OBD test. For retests, vehicles with the MIL off that are Not Ready are turned away from testing and are not counted here (see next tab.) The rate of occurrence is calculated as a percentage of total initial OBD tests performed.</t>
  </si>
  <si>
    <t>Vehicles Not Ready</t>
  </si>
  <si>
    <t>Initial OBD Tested</t>
  </si>
  <si>
    <t>Total OBD Tested</t>
  </si>
  <si>
    <t>51.366 (a)(2)(xxiii) Readiness status indicates that the evaluation is not complete for any module supported by on-board diagnostic systems.
 - Turned away from OBD Retest for Not Ready</t>
  </si>
  <si>
    <r>
      <t xml:space="preserve">For OBD testing, vehicles are turned away during a retest if the MIL is off and the vehicle is Not Ready. Vehicles are consider Not Ready when 1) two or more supported monitors are "Not Ready" or 2) if the catalyst monitor is Not Ready </t>
    </r>
    <r>
      <rPr>
        <u/>
        <sz val="12"/>
        <rFont val="Arial"/>
        <family val="2"/>
      </rPr>
      <t>and</t>
    </r>
    <r>
      <rPr>
        <sz val="12"/>
        <rFont val="Arial"/>
        <family val="2"/>
      </rPr>
      <t xml:space="preserve"> the vehicle failed its previous test with the MIL-on and a catalyst related code (P0420 - P0439.)   The rate of occurrence is calculated as a percentage of total OBD retests performed.</t>
    </r>
  </si>
  <si>
    <t>Vehicles Turned Away</t>
  </si>
  <si>
    <t>Total OBD Retested</t>
  </si>
  <si>
    <t>2020 Alternative OBD tests</t>
  </si>
  <si>
    <t xml:space="preserve">The following diesel vehicles were allowed a readiness exemption to ignore the particular monitors listed below when determining the overall readiness result.  These vehicles were allowed one additional monitor to be Not Ready and still pass.  </t>
  </si>
  <si>
    <t>Model Years</t>
  </si>
  <si>
    <t>Make/Model</t>
  </si>
  <si>
    <t>Exempt Monitor</t>
  </si>
  <si>
    <t>2010 - 2012</t>
  </si>
  <si>
    <t>Sprinter 2500/3500</t>
  </si>
  <si>
    <t>NMHC Cat</t>
  </si>
  <si>
    <t>2013 - 2021</t>
  </si>
  <si>
    <t>Exh. Gas Sensor</t>
  </si>
  <si>
    <t>Dodge/Ram Cummins</t>
  </si>
  <si>
    <t>Nox After-treament</t>
  </si>
  <si>
    <t>PM Filter</t>
  </si>
  <si>
    <t>2014 - 2021</t>
  </si>
  <si>
    <t>Fiat/Chrysler 3L V6 Diesels *</t>
  </si>
  <si>
    <t>* used in Ram 1500 pickups and Jeep Grand Cherokee</t>
  </si>
  <si>
    <t>The following vehicles were given test exceptions as needed to skip the OBD test due to an OEM problem communicating with generic OBD scan tools</t>
  </si>
  <si>
    <t>2020-2021</t>
  </si>
  <si>
    <t>Ford Escape</t>
  </si>
  <si>
    <t>Lincoln Corsair</t>
  </si>
  <si>
    <t>Ford E-Series Chassis</t>
  </si>
  <si>
    <t>Ford Bronco Sport</t>
  </si>
  <si>
    <t xml:space="preserve">A total of 59 test exceptions for these vehicles was granted during 2020.  </t>
  </si>
  <si>
    <r>
      <t>Motorists can receive an emissions waiver for their vehicle if they cannot pass the OBD retest following repairs. To be eligible for a waiver in 2020, a motorist must have spent a minimum of</t>
    </r>
    <r>
      <rPr>
        <sz val="11"/>
        <color indexed="10"/>
        <rFont val="Arial"/>
        <family val="2"/>
      </rPr>
      <t xml:space="preserve"> </t>
    </r>
    <r>
      <rPr>
        <sz val="11"/>
        <rFont val="Arial"/>
        <family val="2"/>
      </rPr>
      <t>$735 to $935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2020.</t>
    </r>
  </si>
  <si>
    <t>Motorists can receive a hardship extension if they cannot pass the OBD test and are not eligible for a waiver. To be eligible for a hardship extension in 2020,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emissions test. The hardship extension rate is calculated as a percentage of unique vehicles that failed their initial OBD test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</si>
</sst>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s>
  <fonts count="54">
    <font>
      <sz val="10"/>
      <name val="Arial"/>
    </font>
    <font>
      <sz val="10"/>
      <name val="Arial"/>
      <family val="2"/>
    </font>
    <font>
      <b/>
      <sz val="10"/>
      <name val="Arial"/>
      <family val="2"/>
    </font>
    <font>
      <b/>
      <sz val="14"/>
      <name val="Arial"/>
      <family val="2"/>
    </font>
    <font>
      <sz val="10"/>
      <name val="Arial"/>
      <family val="2"/>
    </font>
    <font>
      <sz val="10"/>
      <color indexed="8"/>
      <name val="Arial"/>
      <family val="2"/>
    </font>
    <font>
      <sz val="12"/>
      <name val="Arial"/>
      <family val="2"/>
    </font>
    <font>
      <sz val="11"/>
      <name val="Arial"/>
      <family val="2"/>
    </font>
    <font>
      <b/>
      <sz val="20"/>
      <name val="Arial"/>
      <family val="2"/>
    </font>
    <font>
      <u/>
      <sz val="10"/>
      <color indexed="12"/>
      <name val="Arial"/>
      <family val="2"/>
    </font>
    <font>
      <b/>
      <i/>
      <sz val="10"/>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sz val="10"/>
      <color indexed="8"/>
      <name val="Arial"/>
      <family val="2"/>
    </font>
    <font>
      <sz val="10"/>
      <name val="Arial"/>
      <family val="2"/>
    </font>
    <font>
      <sz val="10"/>
      <color indexed="8"/>
      <name val="Arial"/>
      <family val="2"/>
    </font>
    <font>
      <sz val="11"/>
      <color theme="1"/>
      <name val="Times New Roman"/>
      <family val="2"/>
    </font>
    <font>
      <sz val="10"/>
      <color indexed="8"/>
      <name val="Arial"/>
      <family val="2"/>
    </font>
    <font>
      <sz val="10"/>
      <color rgb="FFFF0000"/>
      <name val="Arial"/>
      <family val="2"/>
    </font>
    <font>
      <sz val="10"/>
      <color indexed="8"/>
      <name val="Arial"/>
      <family val="2"/>
    </font>
    <font>
      <sz val="10"/>
      <color indexed="8"/>
      <name val="Arial"/>
      <family val="2"/>
    </font>
    <font>
      <sz val="10"/>
      <color indexed="8"/>
      <name val="Arial"/>
      <family val="2"/>
    </font>
    <font>
      <sz val="10"/>
      <name val="Arial"/>
      <family val="2"/>
    </font>
    <font>
      <b/>
      <sz val="18"/>
      <name val="Arial"/>
      <family val="2"/>
    </font>
    <font>
      <b/>
      <sz val="9"/>
      <name val="Arial"/>
      <family val="2"/>
    </font>
    <font>
      <sz val="11"/>
      <color rgb="FF000000"/>
      <name val="Calibri"/>
      <family val="2"/>
    </font>
    <font>
      <sz val="10"/>
      <name val="Times New Roman"/>
      <family val="1"/>
    </font>
    <font>
      <sz val="11"/>
      <name val="Calibri"/>
      <family val="2"/>
    </font>
    <font>
      <sz val="11"/>
      <color indexed="8"/>
      <name val="Calibri"/>
      <family val="2"/>
    </font>
    <font>
      <sz val="10"/>
      <name val="Calibri"/>
      <family val="2"/>
    </font>
    <font>
      <b/>
      <sz val="10"/>
      <name val="Calibri"/>
      <family val="2"/>
    </font>
    <font>
      <sz val="10"/>
      <color rgb="FF000000"/>
      <name val="Calibri"/>
      <family val="2"/>
    </font>
    <font>
      <sz val="12"/>
      <name val="Calibri"/>
      <family val="2"/>
    </font>
    <font>
      <b/>
      <sz val="11"/>
      <color theme="1"/>
      <name val="Times New Roman"/>
      <family val="1"/>
    </font>
    <font>
      <u/>
      <sz val="12"/>
      <name val="Arial"/>
      <family val="2"/>
    </font>
    <font>
      <b/>
      <sz val="12"/>
      <name val="Times New Roman"/>
      <family val="1"/>
    </font>
    <font>
      <b/>
      <sz val="11"/>
      <name val="Times New Roman"/>
      <family val="1"/>
    </font>
    <font>
      <sz val="10"/>
      <color theme="1"/>
      <name val="Arial"/>
      <family val="2"/>
    </font>
    <font>
      <sz val="10"/>
      <color indexed="8"/>
      <name val="Arial"/>
      <family val="2"/>
    </font>
    <font>
      <b/>
      <sz val="11"/>
      <color rgb="FF000000"/>
      <name val="Calibri"/>
      <family val="2"/>
    </font>
    <font>
      <b/>
      <sz val="11"/>
      <color rgb="FF000000"/>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theme="5" tint="0.39997558519241921"/>
        <bgColor indexed="64"/>
      </patternFill>
    </fill>
  </fills>
  <borders count="71">
    <border>
      <left/>
      <right/>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ck">
        <color rgb="FF008000"/>
      </top>
      <bottom/>
      <diagonal/>
    </border>
    <border>
      <left/>
      <right/>
      <top/>
      <bottom style="thick">
        <color rgb="FF008000"/>
      </bottom>
      <diagonal/>
    </border>
    <border>
      <left/>
      <right/>
      <top/>
      <bottom style="medium">
        <color rgb="FF008000"/>
      </bottom>
      <diagonal/>
    </border>
    <border>
      <left/>
      <right style="thin">
        <color indexed="22"/>
      </right>
      <top style="thin">
        <color indexed="22"/>
      </top>
      <bottom style="thin">
        <color indexed="22"/>
      </bottom>
      <diagonal/>
    </border>
    <border>
      <left/>
      <right/>
      <top style="thick">
        <color rgb="FF008000"/>
      </top>
      <bottom style="medium">
        <color rgb="FF008000"/>
      </bottom>
      <diagonal/>
    </border>
    <border>
      <left/>
      <right/>
      <top/>
      <bottom style="mediumDashed">
        <color rgb="FF8DB3E2"/>
      </bottom>
      <diagonal/>
    </border>
    <border>
      <left/>
      <right/>
      <top style="medium">
        <color rgb="FF008000"/>
      </top>
      <bottom/>
      <diagonal/>
    </border>
    <border>
      <left style="thin">
        <color indexed="8"/>
      </left>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style="thin">
        <color indexed="22"/>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s>
  <cellStyleXfs count="45">
    <xf numFmtId="0" fontId="0" fillId="0" borderId="0"/>
    <xf numFmtId="43"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29" fillId="0" borderId="0"/>
    <xf numFmtId="0" fontId="29" fillId="0" borderId="0"/>
    <xf numFmtId="0" fontId="27" fillId="0" borderId="0"/>
    <xf numFmtId="0" fontId="29" fillId="0" borderId="0"/>
    <xf numFmtId="0" fontId="5" fillId="0" borderId="0"/>
    <xf numFmtId="0" fontId="5" fillId="0" borderId="0"/>
    <xf numFmtId="0" fontId="5" fillId="0" borderId="0"/>
    <xf numFmtId="0" fontId="5" fillId="0" borderId="0"/>
    <xf numFmtId="0" fontId="26" fillId="0" borderId="0"/>
    <xf numFmtId="0" fontId="28" fillId="0" borderId="0"/>
    <xf numFmtId="0" fontId="28" fillId="0" borderId="0"/>
    <xf numFmtId="0" fontId="5" fillId="0" borderId="0"/>
    <xf numFmtId="0" fontId="28" fillId="0" borderId="0"/>
    <xf numFmtId="0" fontId="28" fillId="0" borderId="0"/>
    <xf numFmtId="0" fontId="28" fillId="0" borderId="0"/>
    <xf numFmtId="0" fontId="5" fillId="0" borderId="0"/>
    <xf numFmtId="0" fontId="28" fillId="0" borderId="0"/>
    <xf numFmtId="0" fontId="28" fillId="0" borderId="0"/>
    <xf numFmtId="0" fontId="5" fillId="0" borderId="0"/>
    <xf numFmtId="0" fontId="1"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30" fillId="0" borderId="0"/>
    <xf numFmtId="0" fontId="30" fillId="0" borderId="0"/>
    <xf numFmtId="0" fontId="30" fillId="0" borderId="0"/>
    <xf numFmtId="0" fontId="30" fillId="0" borderId="0"/>
    <xf numFmtId="0" fontId="32" fillId="0" borderId="0"/>
    <xf numFmtId="0" fontId="33" fillId="0" borderId="0"/>
    <xf numFmtId="0" fontId="33" fillId="0" borderId="0"/>
    <xf numFmtId="0" fontId="34" fillId="0" borderId="0"/>
    <xf numFmtId="0" fontId="34" fillId="0" borderId="0"/>
    <xf numFmtId="44" fontId="35" fillId="0" borderId="0" applyFont="0" applyFill="0" applyBorder="0" applyAlignment="0" applyProtection="0"/>
    <xf numFmtId="0" fontId="5" fillId="0" borderId="0"/>
    <xf numFmtId="0" fontId="5" fillId="0" borderId="0"/>
    <xf numFmtId="0" fontId="34" fillId="0" borderId="0"/>
    <xf numFmtId="0" fontId="5" fillId="0" borderId="0"/>
    <xf numFmtId="0" fontId="5" fillId="0" borderId="0"/>
    <xf numFmtId="0" fontId="51" fillId="0" borderId="0"/>
    <xf numFmtId="0" fontId="51" fillId="0" borderId="0"/>
    <xf numFmtId="0" fontId="51" fillId="0" borderId="0"/>
  </cellStyleXfs>
  <cellXfs count="457">
    <xf numFmtId="0" fontId="0" fillId="0" borderId="0" xfId="0"/>
    <xf numFmtId="0" fontId="7" fillId="0" borderId="0" xfId="0" applyFont="1"/>
    <xf numFmtId="0" fontId="0" fillId="0" borderId="0" xfId="0" applyFill="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applyAlignment="1"/>
    <xf numFmtId="0" fontId="17" fillId="0" borderId="0" xfId="0" applyFont="1" applyAlignment="1">
      <alignment horizontal="left" indent="8"/>
    </xf>
    <xf numFmtId="0" fontId="7" fillId="0" borderId="0" xfId="0" applyFont="1" applyAlignment="1">
      <alignment wrapText="1"/>
    </xf>
    <xf numFmtId="0" fontId="18" fillId="0" borderId="0" xfId="0" applyFont="1"/>
    <xf numFmtId="0" fontId="3" fillId="0" borderId="0" xfId="23" applyFont="1" applyFill="1"/>
    <xf numFmtId="0" fontId="3" fillId="0" borderId="0" xfId="0" applyFont="1" applyFill="1"/>
    <xf numFmtId="0" fontId="7" fillId="0" borderId="0" xfId="0" applyFont="1" applyFill="1"/>
    <xf numFmtId="0" fontId="2" fillId="0" borderId="6" xfId="0" applyFont="1" applyFill="1" applyBorder="1" applyAlignment="1">
      <alignment horizontal="center"/>
    </xf>
    <xf numFmtId="0" fontId="19" fillId="0" borderId="0" xfId="0" applyFont="1" applyFill="1"/>
    <xf numFmtId="0" fontId="4" fillId="0" borderId="0" xfId="0" applyFont="1" applyFill="1"/>
    <xf numFmtId="0" fontId="18" fillId="0" borderId="0" xfId="0" applyFont="1" applyFill="1"/>
    <xf numFmtId="164" fontId="2" fillId="0" borderId="10" xfId="25" applyNumberFormat="1" applyFont="1" applyFill="1" applyBorder="1" applyAlignment="1">
      <alignment horizontal="center"/>
    </xf>
    <xf numFmtId="3" fontId="0" fillId="0" borderId="0" xfId="0" applyNumberFormat="1" applyFill="1"/>
    <xf numFmtId="0" fontId="2" fillId="0" borderId="19" xfId="0" applyFont="1" applyFill="1" applyBorder="1" applyAlignment="1">
      <alignment horizontal="center" wrapText="1"/>
    </xf>
    <xf numFmtId="0" fontId="2" fillId="0" borderId="11" xfId="0" applyFont="1" applyFill="1" applyBorder="1" applyAlignment="1">
      <alignment horizontal="center" wrapText="1"/>
    </xf>
    <xf numFmtId="0" fontId="2" fillId="0" borderId="20" xfId="0" applyFont="1" applyFill="1" applyBorder="1" applyAlignment="1">
      <alignment horizontal="center" wrapText="1"/>
    </xf>
    <xf numFmtId="0" fontId="6" fillId="0" borderId="0" xfId="0" applyFont="1" applyFill="1"/>
    <xf numFmtId="3" fontId="2" fillId="0" borderId="27" xfId="1" applyNumberFormat="1" applyFont="1" applyFill="1" applyBorder="1" applyAlignment="1">
      <alignment horizontal="center"/>
    </xf>
    <xf numFmtId="0" fontId="10" fillId="0" borderId="0" xfId="0" applyFont="1" applyFill="1"/>
    <xf numFmtId="3" fontId="2" fillId="0" borderId="14" xfId="1" applyNumberFormat="1" applyFont="1" applyFill="1" applyBorder="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right"/>
    </xf>
    <xf numFmtId="0" fontId="4" fillId="0" borderId="0" xfId="0" applyFont="1" applyFill="1" applyAlignment="1">
      <alignment wrapText="1"/>
    </xf>
    <xf numFmtId="0" fontId="23" fillId="0" borderId="0" xfId="23" applyFont="1" applyFill="1"/>
    <xf numFmtId="0" fontId="0" fillId="0" borderId="0" xfId="0" applyAlignment="1">
      <alignment wrapText="1"/>
    </xf>
    <xf numFmtId="0" fontId="0" fillId="0" borderId="0" xfId="0" applyAlignment="1">
      <alignment horizontal="center"/>
    </xf>
    <xf numFmtId="0" fontId="2" fillId="0" borderId="0" xfId="0" applyFont="1" applyAlignment="1">
      <alignment horizontal="center"/>
    </xf>
    <xf numFmtId="0" fontId="4" fillId="0" borderId="0" xfId="23" applyFont="1" applyFill="1" applyAlignment="1">
      <alignment wrapText="1"/>
    </xf>
    <xf numFmtId="0" fontId="6" fillId="0" borderId="0" xfId="0" applyFont="1" applyFill="1" applyAlignment="1">
      <alignment vertical="top" wrapText="1"/>
    </xf>
    <xf numFmtId="0" fontId="6" fillId="0" borderId="0" xfId="0" applyFont="1" applyFill="1" applyAlignment="1">
      <alignment wrapText="1"/>
    </xf>
    <xf numFmtId="0" fontId="22" fillId="0" borderId="0" xfId="0" applyFont="1"/>
    <xf numFmtId="0" fontId="8" fillId="0" borderId="0" xfId="23" applyFont="1" applyFill="1"/>
    <xf numFmtId="0" fontId="2" fillId="0" borderId="27" xfId="0" applyFont="1" applyFill="1" applyBorder="1" applyAlignment="1">
      <alignment horizontal="center" wrapText="1"/>
    </xf>
    <xf numFmtId="0" fontId="2" fillId="0" borderId="14" xfId="0" applyFont="1" applyFill="1" applyBorder="1" applyAlignment="1">
      <alignment horizontal="center" wrapText="1"/>
    </xf>
    <xf numFmtId="0" fontId="2" fillId="0" borderId="10" xfId="0" applyFont="1" applyFill="1" applyBorder="1" applyAlignment="1">
      <alignment horizontal="center" wrapText="1"/>
    </xf>
    <xf numFmtId="0" fontId="2" fillId="0" borderId="22" xfId="0" applyFont="1" applyFill="1" applyBorder="1" applyAlignment="1">
      <alignment horizontal="center" wrapText="1"/>
    </xf>
    <xf numFmtId="0" fontId="2" fillId="0" borderId="21" xfId="0" applyFont="1" applyFill="1" applyBorder="1" applyAlignment="1">
      <alignment horizontal="center" wrapText="1"/>
    </xf>
    <xf numFmtId="0" fontId="2" fillId="0" borderId="9" xfId="0" applyFont="1" applyFill="1" applyBorder="1" applyAlignment="1">
      <alignment horizontal="center" wrapText="1"/>
    </xf>
    <xf numFmtId="0" fontId="4" fillId="0" borderId="0" xfId="0" applyFont="1" applyFill="1" applyBorder="1"/>
    <xf numFmtId="0" fontId="21" fillId="0" borderId="0" xfId="19" applyFont="1" applyFill="1" applyBorder="1" applyAlignment="1">
      <alignment horizontal="center"/>
    </xf>
    <xf numFmtId="0" fontId="21" fillId="0" borderId="0" xfId="19" applyFont="1" applyFill="1" applyBorder="1" applyAlignment="1">
      <alignment horizontal="right" wrapText="1"/>
    </xf>
    <xf numFmtId="0" fontId="5" fillId="0" borderId="0" xfId="19" applyFill="1" applyBorder="1"/>
    <xf numFmtId="0" fontId="21" fillId="0" borderId="0" xfId="8" applyFont="1" applyFill="1" applyBorder="1" applyAlignment="1">
      <alignment horizontal="center"/>
    </xf>
    <xf numFmtId="0" fontId="21" fillId="0" borderId="0" xfId="8" applyFont="1" applyFill="1" applyBorder="1" applyAlignment="1">
      <alignment horizontal="right" wrapText="1"/>
    </xf>
    <xf numFmtId="0" fontId="18" fillId="0" borderId="0" xfId="0" quotePrefix="1" applyFont="1"/>
    <xf numFmtId="0" fontId="2" fillId="0" borderId="0" xfId="24" applyFont="1" applyFill="1"/>
    <xf numFmtId="0" fontId="0" fillId="0" borderId="0" xfId="0" applyFill="1" applyBorder="1"/>
    <xf numFmtId="0" fontId="25" fillId="0" borderId="0" xfId="0" applyFont="1"/>
    <xf numFmtId="0" fontId="9" fillId="0" borderId="0" xfId="3" applyFont="1" applyAlignment="1" applyProtection="1"/>
    <xf numFmtId="0" fontId="2" fillId="0" borderId="15" xfId="0" applyFont="1" applyFill="1" applyBorder="1" applyAlignment="1">
      <alignment horizontal="center" wrapText="1"/>
    </xf>
    <xf numFmtId="0" fontId="2" fillId="0" borderId="17" xfId="0" applyFont="1" applyFill="1" applyBorder="1" applyAlignment="1">
      <alignment horizontal="center" wrapText="1"/>
    </xf>
    <xf numFmtId="0" fontId="4" fillId="0" borderId="0" xfId="23" applyFont="1" applyFill="1"/>
    <xf numFmtId="0" fontId="2" fillId="0" borderId="0" xfId="23" applyFont="1" applyFill="1"/>
    <xf numFmtId="0" fontId="19" fillId="0" borderId="0" xfId="23" applyFont="1" applyFill="1"/>
    <xf numFmtId="3" fontId="2" fillId="0" borderId="14" xfId="23" applyNumberFormat="1" applyFont="1" applyFill="1" applyBorder="1" applyAlignment="1">
      <alignment horizontal="center"/>
    </xf>
    <xf numFmtId="3" fontId="2" fillId="0" borderId="0" xfId="23" applyNumberFormat="1" applyFont="1" applyFill="1" applyBorder="1" applyAlignment="1">
      <alignment horizontal="center"/>
    </xf>
    <xf numFmtId="0" fontId="2" fillId="0" borderId="0" xfId="0" applyFont="1" applyFill="1" applyAlignment="1">
      <alignment horizontal="left" wrapText="1"/>
    </xf>
    <xf numFmtId="0" fontId="2" fillId="0" borderId="12" xfId="0" applyFont="1" applyFill="1" applyBorder="1" applyAlignment="1">
      <alignment horizontal="center"/>
    </xf>
    <xf numFmtId="0" fontId="21" fillId="0" borderId="0" xfId="15" applyFont="1" applyFill="1" applyBorder="1" applyAlignment="1">
      <alignment horizontal="right" wrapText="1"/>
    </xf>
    <xf numFmtId="0" fontId="4" fillId="0" borderId="0" xfId="0" applyFont="1" applyAlignment="1">
      <alignment horizontal="center"/>
    </xf>
    <xf numFmtId="0" fontId="3" fillId="0" borderId="0" xfId="0" applyFont="1" applyAlignment="1">
      <alignment horizontal="left"/>
    </xf>
    <xf numFmtId="0" fontId="9" fillId="0" borderId="0" xfId="3" applyFill="1" applyAlignment="1" applyProtection="1">
      <alignment wrapText="1"/>
    </xf>
    <xf numFmtId="0" fontId="2" fillId="0" borderId="16" xfId="0" applyFont="1" applyFill="1" applyBorder="1" applyAlignment="1">
      <alignment horizontal="center" wrapText="1"/>
    </xf>
    <xf numFmtId="10" fontId="2" fillId="0" borderId="10" xfId="25" applyNumberFormat="1" applyFont="1" applyFill="1" applyBorder="1" applyAlignment="1">
      <alignment horizontal="center"/>
    </xf>
    <xf numFmtId="3" fontId="2" fillId="0" borderId="27" xfId="23" applyNumberFormat="1" applyFont="1" applyFill="1" applyBorder="1" applyAlignment="1">
      <alignment horizontal="center"/>
    </xf>
    <xf numFmtId="0" fontId="7" fillId="0" borderId="0" xfId="0" applyFont="1" applyFill="1" applyBorder="1" applyAlignment="1">
      <alignment wrapText="1"/>
    </xf>
    <xf numFmtId="0" fontId="1" fillId="0" borderId="0" xfId="23" applyFont="1" applyFill="1"/>
    <xf numFmtId="0" fontId="1" fillId="0" borderId="0" xfId="0" applyFont="1" applyFill="1" applyBorder="1"/>
    <xf numFmtId="0" fontId="1" fillId="0" borderId="0" xfId="0" applyFont="1" applyFill="1"/>
    <xf numFmtId="0" fontId="2" fillId="0" borderId="13" xfId="0" applyFont="1" applyFill="1" applyBorder="1" applyAlignment="1">
      <alignment horizontal="center" wrapText="1"/>
    </xf>
    <xf numFmtId="0" fontId="1" fillId="0" borderId="0" xfId="0" applyFont="1"/>
    <xf numFmtId="0" fontId="2" fillId="0" borderId="6" xfId="23" applyFont="1" applyFill="1" applyBorder="1" applyAlignment="1">
      <alignment horizontal="center"/>
    </xf>
    <xf numFmtId="3" fontId="0" fillId="0" borderId="0" xfId="0" applyNumberFormat="1" applyFill="1" applyBorder="1"/>
    <xf numFmtId="164" fontId="1" fillId="0" borderId="5" xfId="25" applyNumberFormat="1" applyFont="1" applyFill="1" applyBorder="1" applyAlignment="1">
      <alignment horizontal="center"/>
    </xf>
    <xf numFmtId="164" fontId="1" fillId="0" borderId="8" xfId="25" applyNumberFormat="1" applyFont="1" applyFill="1" applyBorder="1" applyAlignment="1">
      <alignment horizontal="center"/>
    </xf>
    <xf numFmtId="0" fontId="1" fillId="0" borderId="0" xfId="0" applyFont="1" applyFill="1" applyAlignment="1">
      <alignment wrapText="1"/>
    </xf>
    <xf numFmtId="164" fontId="0" fillId="0" borderId="0" xfId="0" applyNumberFormat="1" applyFill="1" applyBorder="1"/>
    <xf numFmtId="0" fontId="5" fillId="0" borderId="2" xfId="12" applyFont="1" applyFill="1" applyBorder="1" applyAlignment="1">
      <alignment horizontal="center" wrapText="1"/>
    </xf>
    <xf numFmtId="3" fontId="5" fillId="0" borderId="3" xfId="13" applyNumberFormat="1" applyFont="1" applyFill="1" applyBorder="1" applyAlignment="1">
      <alignment horizontal="center" wrapText="1"/>
    </xf>
    <xf numFmtId="3" fontId="5" fillId="0" borderId="23" xfId="13" applyNumberFormat="1" applyFont="1" applyFill="1" applyBorder="1" applyAlignment="1">
      <alignment horizontal="center" wrapText="1"/>
    </xf>
    <xf numFmtId="3" fontId="5" fillId="0" borderId="24" xfId="13" applyNumberFormat="1" applyFont="1" applyFill="1" applyBorder="1" applyAlignment="1">
      <alignment horizontal="center" wrapText="1"/>
    </xf>
    <xf numFmtId="3" fontId="5" fillId="0" borderId="18" xfId="13" applyNumberFormat="1" applyFont="1" applyFill="1" applyBorder="1" applyAlignment="1">
      <alignment horizontal="center" wrapText="1"/>
    </xf>
    <xf numFmtId="0" fontId="28" fillId="0" borderId="0" xfId="14" applyFill="1" applyBorder="1"/>
    <xf numFmtId="0" fontId="28" fillId="0" borderId="0" xfId="16" applyFill="1" applyBorder="1"/>
    <xf numFmtId="164" fontId="1" fillId="0" borderId="0" xfId="25" applyNumberFormat="1" applyFont="1" applyFill="1" applyBorder="1" applyAlignment="1">
      <alignment horizontal="center"/>
    </xf>
    <xf numFmtId="0" fontId="28" fillId="0" borderId="0" xfId="17" applyFill="1" applyBorder="1"/>
    <xf numFmtId="3" fontId="2" fillId="0" borderId="0" xfId="1" applyNumberFormat="1" applyFont="1" applyFill="1" applyBorder="1" applyAlignment="1">
      <alignment horizontal="center"/>
    </xf>
    <xf numFmtId="0" fontId="21" fillId="0" borderId="0" xfId="18" applyFont="1" applyFill="1" applyBorder="1" applyAlignment="1">
      <alignment horizontal="right" wrapText="1"/>
    </xf>
    <xf numFmtId="0" fontId="1" fillId="0" borderId="0" xfId="0" applyFont="1" applyFill="1" applyBorder="1" applyAlignment="1">
      <alignment horizontal="center"/>
    </xf>
    <xf numFmtId="3" fontId="5" fillId="0" borderId="0" xfId="13" applyNumberFormat="1" applyFont="1" applyFill="1" applyBorder="1" applyAlignment="1">
      <alignment horizontal="center" wrapText="1"/>
    </xf>
    <xf numFmtId="0" fontId="1" fillId="0" borderId="0" xfId="0" applyFont="1" applyAlignment="1">
      <alignment wrapText="1"/>
    </xf>
    <xf numFmtId="3" fontId="1" fillId="0" borderId="23" xfId="1" applyNumberFormat="1" applyFont="1" applyFill="1" applyBorder="1" applyAlignment="1">
      <alignment horizontal="center" wrapText="1"/>
    </xf>
    <xf numFmtId="3" fontId="1" fillId="0" borderId="24" xfId="1" applyNumberFormat="1" applyFont="1" applyFill="1" applyBorder="1" applyAlignment="1">
      <alignment horizontal="center" wrapText="1"/>
    </xf>
    <xf numFmtId="0" fontId="1" fillId="0" borderId="0" xfId="0" applyFont="1" applyAlignment="1">
      <alignment horizontal="right"/>
    </xf>
    <xf numFmtId="3" fontId="1" fillId="0" borderId="18" xfId="1" applyNumberFormat="1" applyFont="1" applyFill="1" applyBorder="1" applyAlignment="1">
      <alignment horizontal="center" wrapText="1"/>
    </xf>
    <xf numFmtId="3" fontId="1" fillId="0" borderId="3" xfId="1" applyNumberFormat="1" applyFont="1" applyFill="1" applyBorder="1" applyAlignment="1">
      <alignment horizontal="center" wrapText="1"/>
    </xf>
    <xf numFmtId="3" fontId="1" fillId="0" borderId="22" xfId="1" applyNumberFormat="1" applyFont="1" applyFill="1" applyBorder="1" applyAlignment="1">
      <alignment horizontal="center" wrapText="1"/>
    </xf>
    <xf numFmtId="3" fontId="1" fillId="0" borderId="21" xfId="1" applyNumberFormat="1" applyFont="1" applyFill="1" applyBorder="1" applyAlignment="1">
      <alignment horizontal="center" wrapText="1"/>
    </xf>
    <xf numFmtId="164" fontId="1" fillId="0" borderId="9" xfId="25" applyNumberFormat="1" applyFont="1" applyFill="1" applyBorder="1" applyAlignment="1">
      <alignment horizontal="center"/>
    </xf>
    <xf numFmtId="3" fontId="1" fillId="0" borderId="0" xfId="1" applyNumberFormat="1" applyFont="1" applyFill="1" applyBorder="1" applyAlignment="1">
      <alignment horizontal="center"/>
    </xf>
    <xf numFmtId="0" fontId="5" fillId="0" borderId="0" xfId="11" applyFont="1" applyFill="1" applyBorder="1" applyAlignment="1">
      <alignment horizontal="right" wrapText="1"/>
    </xf>
    <xf numFmtId="0" fontId="1" fillId="0" borderId="0" xfId="0" applyFont="1" applyFill="1" applyBorder="1" applyAlignment="1">
      <alignment wrapText="1"/>
    </xf>
    <xf numFmtId="0" fontId="0" fillId="0" borderId="0" xfId="0"/>
    <xf numFmtId="3" fontId="1" fillId="0" borderId="0" xfId="0" applyNumberFormat="1" applyFont="1" applyFill="1" applyBorder="1"/>
    <xf numFmtId="0" fontId="1" fillId="0" borderId="0" xfId="0" applyFont="1" applyAlignment="1">
      <alignment horizontal="left"/>
    </xf>
    <xf numFmtId="0" fontId="20" fillId="0" borderId="27" xfId="22" applyFont="1" applyFill="1" applyBorder="1" applyAlignment="1">
      <alignment horizontal="center" wrapText="1"/>
    </xf>
    <xf numFmtId="0" fontId="20" fillId="0" borderId="14" xfId="22" applyFont="1" applyFill="1" applyBorder="1" applyAlignment="1">
      <alignment horizontal="center"/>
    </xf>
    <xf numFmtId="3" fontId="1" fillId="0" borderId="0" xfId="0" applyNumberFormat="1" applyFont="1" applyFill="1"/>
    <xf numFmtId="3" fontId="1" fillId="0" borderId="23" xfId="1" applyNumberFormat="1" applyFont="1" applyFill="1" applyBorder="1" applyAlignment="1">
      <alignment horizontal="center"/>
    </xf>
    <xf numFmtId="3" fontId="1" fillId="0" borderId="24" xfId="1" applyNumberFormat="1" applyFont="1" applyFill="1" applyBorder="1" applyAlignment="1">
      <alignment horizontal="center"/>
    </xf>
    <xf numFmtId="3" fontId="1" fillId="0" borderId="38" xfId="1" applyNumberFormat="1" applyFont="1" applyFill="1" applyBorder="1" applyAlignment="1">
      <alignment horizontal="center"/>
    </xf>
    <xf numFmtId="3" fontId="1" fillId="0" borderId="18" xfId="1" applyNumberFormat="1" applyFont="1" applyFill="1" applyBorder="1" applyAlignment="1">
      <alignment horizontal="center"/>
    </xf>
    <xf numFmtId="3" fontId="1" fillId="0" borderId="3" xfId="1" applyNumberFormat="1" applyFont="1" applyFill="1" applyBorder="1" applyAlignment="1">
      <alignment horizontal="center"/>
    </xf>
    <xf numFmtId="3" fontId="1" fillId="0" borderId="7" xfId="1" applyNumberFormat="1" applyFont="1" applyFill="1" applyBorder="1" applyAlignment="1">
      <alignment horizontal="center"/>
    </xf>
    <xf numFmtId="0" fontId="31" fillId="0" borderId="0" xfId="0" applyFont="1" applyFill="1"/>
    <xf numFmtId="0" fontId="2" fillId="0" borderId="29" xfId="0" applyFont="1" applyFill="1" applyBorder="1" applyAlignment="1">
      <alignment horizontal="center" wrapText="1"/>
    </xf>
    <xf numFmtId="0" fontId="2" fillId="0" borderId="0" xfId="0" applyFont="1" applyFill="1" applyBorder="1" applyAlignment="1">
      <alignment horizontal="center"/>
    </xf>
    <xf numFmtId="164" fontId="2" fillId="0" borderId="0" xfId="25" applyNumberFormat="1" applyFont="1" applyFill="1" applyBorder="1" applyAlignment="1">
      <alignment horizontal="center"/>
    </xf>
    <xf numFmtId="3" fontId="1" fillId="0" borderId="0" xfId="1" applyNumberFormat="1" applyFont="1" applyFill="1" applyBorder="1" applyAlignment="1">
      <alignment horizontal="center" wrapText="1"/>
    </xf>
    <xf numFmtId="3" fontId="20" fillId="0" borderId="0" xfId="22" applyNumberFormat="1" applyFont="1" applyFill="1" applyBorder="1" applyAlignment="1">
      <alignment horizontal="center" wrapText="1"/>
    </xf>
    <xf numFmtId="0" fontId="20" fillId="0" borderId="10" xfId="22" applyFont="1" applyFill="1" applyBorder="1" applyAlignment="1">
      <alignment horizontal="center" wrapText="1"/>
    </xf>
    <xf numFmtId="0" fontId="1" fillId="0" borderId="18" xfId="0" applyFont="1"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1" fillId="0" borderId="22" xfId="0" applyFont="1" applyFill="1" applyBorder="1" applyAlignment="1">
      <alignment horizontal="center"/>
    </xf>
    <xf numFmtId="0" fontId="0" fillId="0" borderId="21" xfId="0" applyFill="1" applyBorder="1" applyAlignment="1">
      <alignment horizontal="center"/>
    </xf>
    <xf numFmtId="0" fontId="0" fillId="0" borderId="9" xfId="0" applyFill="1" applyBorder="1" applyAlignment="1">
      <alignment horizontal="center"/>
    </xf>
    <xf numFmtId="0" fontId="21" fillId="0" borderId="0" xfId="18" applyFont="1" applyFill="1" applyBorder="1" applyAlignment="1">
      <alignment horizontal="center"/>
    </xf>
    <xf numFmtId="0" fontId="21" fillId="0" borderId="0" xfId="30" applyFont="1" applyFill="1" applyBorder="1" applyAlignment="1">
      <alignment horizontal="center"/>
    </xf>
    <xf numFmtId="0" fontId="32" fillId="0" borderId="0" xfId="31" applyFill="1" applyBorder="1"/>
    <xf numFmtId="3" fontId="1" fillId="0" borderId="32" xfId="1" applyNumberFormat="1" applyFont="1" applyFill="1" applyBorder="1" applyAlignment="1">
      <alignment horizontal="center"/>
    </xf>
    <xf numFmtId="3" fontId="2" fillId="0" borderId="10" xfId="23" applyNumberFormat="1" applyFont="1" applyFill="1" applyBorder="1" applyAlignment="1">
      <alignment horizontal="center"/>
    </xf>
    <xf numFmtId="3" fontId="1" fillId="0" borderId="5" xfId="1" applyNumberFormat="1" applyFont="1" applyFill="1" applyBorder="1" applyAlignment="1">
      <alignment horizontal="center"/>
    </xf>
    <xf numFmtId="3" fontId="2" fillId="0" borderId="12" xfId="23" applyNumberFormat="1" applyFont="1" applyFill="1" applyBorder="1" applyAlignment="1">
      <alignment horizontal="center"/>
    </xf>
    <xf numFmtId="3" fontId="1" fillId="0" borderId="8" xfId="1" applyNumberFormat="1" applyFont="1" applyFill="1" applyBorder="1" applyAlignment="1">
      <alignment horizontal="center"/>
    </xf>
    <xf numFmtId="1" fontId="5" fillId="0" borderId="26" xfId="9" applyNumberFormat="1" applyFont="1" applyFill="1" applyBorder="1" applyAlignment="1">
      <alignment horizontal="center" wrapText="1"/>
    </xf>
    <xf numFmtId="1" fontId="5" fillId="0" borderId="2" xfId="9" applyNumberFormat="1" applyFont="1" applyFill="1" applyBorder="1" applyAlignment="1">
      <alignment horizontal="center" wrapText="1"/>
    </xf>
    <xf numFmtId="0" fontId="2" fillId="0" borderId="29" xfId="23" applyFont="1" applyFill="1" applyBorder="1" applyAlignment="1">
      <alignment horizontal="center" vertical="top" wrapText="1"/>
    </xf>
    <xf numFmtId="0" fontId="2" fillId="0" borderId="37" xfId="23" applyFont="1" applyFill="1" applyBorder="1" applyAlignment="1">
      <alignment horizontal="center" vertical="top" wrapText="1"/>
    </xf>
    <xf numFmtId="0" fontId="2" fillId="0" borderId="19" xfId="23" applyFont="1" applyFill="1" applyBorder="1" applyAlignment="1">
      <alignment horizontal="center" vertical="top" wrapText="1"/>
    </xf>
    <xf numFmtId="0" fontId="2" fillId="0" borderId="11" xfId="23" applyFont="1" applyFill="1" applyBorder="1" applyAlignment="1">
      <alignment horizontal="center" vertical="top" wrapText="1"/>
    </xf>
    <xf numFmtId="0" fontId="2" fillId="0" borderId="20" xfId="23" applyFont="1" applyFill="1" applyBorder="1" applyAlignment="1">
      <alignment horizontal="center" vertical="top" wrapText="1"/>
    </xf>
    <xf numFmtId="3" fontId="2" fillId="0" borderId="35" xfId="1" applyNumberFormat="1" applyFont="1" applyFill="1" applyBorder="1" applyAlignment="1">
      <alignment horizontal="center"/>
    </xf>
    <xf numFmtId="3" fontId="2" fillId="0" borderId="33" xfId="1" applyNumberFormat="1" applyFont="1" applyFill="1" applyBorder="1" applyAlignment="1">
      <alignment horizontal="center"/>
    </xf>
    <xf numFmtId="164" fontId="2" fillId="0" borderId="34" xfId="25" applyNumberFormat="1" applyFont="1" applyFill="1" applyBorder="1" applyAlignment="1">
      <alignment horizontal="center"/>
    </xf>
    <xf numFmtId="3" fontId="5" fillId="0" borderId="22" xfId="13" applyNumberFormat="1" applyFont="1" applyFill="1" applyBorder="1" applyAlignment="1">
      <alignment horizontal="center" wrapText="1"/>
    </xf>
    <xf numFmtId="3" fontId="5" fillId="0" borderId="21" xfId="13" applyNumberFormat="1" applyFont="1" applyFill="1" applyBorder="1" applyAlignment="1">
      <alignment horizontal="center" wrapText="1"/>
    </xf>
    <xf numFmtId="3" fontId="1" fillId="0" borderId="31" xfId="1" applyNumberFormat="1" applyFont="1" applyFill="1" applyBorder="1" applyAlignment="1">
      <alignment horizontal="center"/>
    </xf>
    <xf numFmtId="0" fontId="2" fillId="3" borderId="12" xfId="23" applyFont="1" applyFill="1" applyBorder="1" applyAlignment="1">
      <alignment horizontal="center"/>
    </xf>
    <xf numFmtId="3" fontId="5" fillId="0" borderId="36" xfId="13" applyNumberFormat="1" applyFont="1" applyFill="1" applyBorder="1" applyAlignment="1">
      <alignment horizontal="center" wrapText="1"/>
    </xf>
    <xf numFmtId="3" fontId="5" fillId="0" borderId="28" xfId="13" applyNumberFormat="1" applyFont="1" applyFill="1" applyBorder="1" applyAlignment="1">
      <alignment horizontal="center" wrapText="1"/>
    </xf>
    <xf numFmtId="3" fontId="5" fillId="0" borderId="30" xfId="13" applyNumberFormat="1" applyFont="1" applyFill="1" applyBorder="1" applyAlignment="1">
      <alignment horizontal="center" wrapText="1"/>
    </xf>
    <xf numFmtId="0" fontId="2" fillId="0" borderId="25" xfId="0" applyFont="1" applyFill="1" applyBorder="1" applyAlignment="1">
      <alignment horizontal="center" wrapText="1"/>
    </xf>
    <xf numFmtId="10" fontId="2" fillId="0" borderId="34" xfId="25" applyNumberFormat="1" applyFont="1" applyFill="1" applyBorder="1" applyAlignment="1">
      <alignment horizontal="center"/>
    </xf>
    <xf numFmtId="10" fontId="2" fillId="0" borderId="0" xfId="25" applyNumberFormat="1" applyFont="1" applyFill="1" applyBorder="1" applyAlignment="1">
      <alignment horizontal="center"/>
    </xf>
    <xf numFmtId="3" fontId="21" fillId="0" borderId="0" xfId="18" applyNumberFormat="1" applyFont="1" applyFill="1" applyBorder="1" applyAlignment="1">
      <alignment horizontal="center"/>
    </xf>
    <xf numFmtId="164" fontId="0" fillId="0" borderId="0" xfId="25" applyNumberFormat="1" applyFont="1" applyFill="1"/>
    <xf numFmtId="3" fontId="1" fillId="0" borderId="36" xfId="1" applyNumberFormat="1" applyFont="1" applyFill="1" applyBorder="1" applyAlignment="1">
      <alignment horizontal="center"/>
    </xf>
    <xf numFmtId="3" fontId="1" fillId="0" borderId="28" xfId="1" applyNumberFormat="1" applyFont="1" applyFill="1" applyBorder="1" applyAlignment="1">
      <alignment horizontal="center"/>
    </xf>
    <xf numFmtId="3" fontId="2" fillId="0" borderId="50" xfId="23" applyNumberFormat="1" applyFont="1" applyFill="1" applyBorder="1" applyAlignment="1">
      <alignment horizontal="center"/>
    </xf>
    <xf numFmtId="0" fontId="7" fillId="0" borderId="0" xfId="0" applyFont="1" applyFill="1" applyAlignment="1">
      <alignment wrapText="1"/>
    </xf>
    <xf numFmtId="0" fontId="36" fillId="0" borderId="0" xfId="0" applyFont="1"/>
    <xf numFmtId="0" fontId="37" fillId="0" borderId="0" xfId="0" applyFont="1" applyAlignment="1">
      <alignment horizontal="left" vertical="center"/>
    </xf>
    <xf numFmtId="0" fontId="38" fillId="0" borderId="0" xfId="0" applyFont="1" applyBorder="1" applyAlignment="1">
      <alignment horizontal="center" vertical="center" wrapText="1"/>
    </xf>
    <xf numFmtId="0" fontId="39" fillId="0" borderId="0" xfId="0" applyFont="1" applyAlignment="1">
      <alignment vertical="center" wrapText="1"/>
    </xf>
    <xf numFmtId="14" fontId="38" fillId="0" borderId="0" xfId="0" applyNumberFormat="1" applyFont="1" applyAlignment="1">
      <alignment vertical="center" wrapText="1"/>
    </xf>
    <xf numFmtId="3" fontId="38"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164" fontId="1" fillId="0" borderId="0" xfId="25" applyNumberFormat="1" applyFont="1" applyFill="1"/>
    <xf numFmtId="10" fontId="1" fillId="0" borderId="0" xfId="0" applyNumberFormat="1" applyFont="1" applyBorder="1" applyAlignment="1">
      <alignment horizontal="center" vertical="center" wrapText="1"/>
    </xf>
    <xf numFmtId="3" fontId="0" fillId="0" borderId="0" xfId="0" applyNumberFormat="1"/>
    <xf numFmtId="0" fontId="40" fillId="0" borderId="0" xfId="0" applyFont="1" applyAlignment="1">
      <alignment vertical="center"/>
    </xf>
    <xf numFmtId="0" fontId="40" fillId="0" borderId="52" xfId="0" applyFont="1" applyBorder="1" applyAlignment="1">
      <alignment vertical="center"/>
    </xf>
    <xf numFmtId="0" fontId="40" fillId="0" borderId="54" xfId="0" applyFont="1" applyBorder="1" applyAlignment="1">
      <alignment vertical="center"/>
    </xf>
    <xf numFmtId="0" fontId="40" fillId="0" borderId="53" xfId="0" applyFont="1" applyBorder="1" applyAlignment="1">
      <alignment vertical="center"/>
    </xf>
    <xf numFmtId="0" fontId="41" fillId="0" borderId="55" xfId="37" applyFont="1" applyFill="1" applyBorder="1" applyAlignment="1">
      <alignment horizontal="right" wrapText="1"/>
    </xf>
    <xf numFmtId="0" fontId="41" fillId="0" borderId="0" xfId="38" applyFont="1" applyFill="1" applyBorder="1" applyAlignment="1">
      <alignment horizontal="right" wrapText="1"/>
    </xf>
    <xf numFmtId="0" fontId="0" fillId="0" borderId="0" xfId="0" applyAlignment="1"/>
    <xf numFmtId="0" fontId="38" fillId="0" borderId="52" xfId="0" applyFont="1" applyFill="1" applyBorder="1" applyAlignment="1">
      <alignment horizontal="center" vertical="center" wrapText="1"/>
    </xf>
    <xf numFmtId="0" fontId="38" fillId="0" borderId="53" xfId="0" applyFont="1" applyFill="1" applyBorder="1" applyAlignment="1">
      <alignment horizontal="center" vertical="center" wrapText="1"/>
    </xf>
    <xf numFmtId="0" fontId="40" fillId="0" borderId="0" xfId="0" applyFont="1" applyFill="1" applyAlignment="1">
      <alignment vertical="center"/>
    </xf>
    <xf numFmtId="0" fontId="40" fillId="0" borderId="0" xfId="0" applyFont="1" applyFill="1" applyBorder="1" applyAlignment="1">
      <alignment vertical="center"/>
    </xf>
    <xf numFmtId="0" fontId="0" fillId="4" borderId="0" xfId="0" applyFill="1"/>
    <xf numFmtId="0" fontId="41" fillId="0" borderId="0" xfId="40" applyFont="1" applyFill="1" applyBorder="1" applyAlignment="1">
      <alignment horizontal="center"/>
    </xf>
    <xf numFmtId="0" fontId="41" fillId="0" borderId="0" xfId="40" applyFont="1" applyFill="1" applyBorder="1" applyAlignment="1">
      <alignment horizontal="right" wrapText="1"/>
    </xf>
    <xf numFmtId="0" fontId="42" fillId="0" borderId="56" xfId="0" applyFont="1" applyBorder="1" applyAlignment="1">
      <alignment vertical="center" wrapText="1"/>
    </xf>
    <xf numFmtId="0" fontId="42" fillId="0" borderId="56" xfId="0" applyFont="1" applyBorder="1" applyAlignment="1">
      <alignment horizontal="right" vertical="center" wrapText="1"/>
    </xf>
    <xf numFmtId="0" fontId="42" fillId="0" borderId="57" xfId="0" applyFont="1" applyBorder="1" applyAlignment="1">
      <alignment horizontal="center" vertical="center" wrapText="1"/>
    </xf>
    <xf numFmtId="0" fontId="42" fillId="0" borderId="0" xfId="0" applyFont="1" applyFill="1" applyBorder="1" applyAlignment="1">
      <alignment horizontal="center" vertical="center" wrapText="1"/>
    </xf>
    <xf numFmtId="0" fontId="44" fillId="0" borderId="0" xfId="0" applyFont="1" applyFill="1" applyBorder="1" applyAlignment="1">
      <alignment horizontal="right" vertical="center" wrapText="1"/>
    </xf>
    <xf numFmtId="0" fontId="42" fillId="0" borderId="54" xfId="0" applyFont="1" applyBorder="1" applyAlignment="1">
      <alignment vertical="center" wrapText="1"/>
    </xf>
    <xf numFmtId="0" fontId="41" fillId="0" borderId="1" xfId="41" applyFont="1" applyFill="1" applyBorder="1" applyAlignment="1">
      <alignment horizontal="right" wrapText="1"/>
    </xf>
    <xf numFmtId="0" fontId="42" fillId="0" borderId="54" xfId="0" applyFont="1" applyBorder="1" applyAlignment="1">
      <alignment horizontal="center" vertical="center" wrapText="1"/>
    </xf>
    <xf numFmtId="0" fontId="42" fillId="0" borderId="0" xfId="0" applyFont="1" applyBorder="1" applyAlignment="1">
      <alignment vertical="center" wrapText="1"/>
    </xf>
    <xf numFmtId="0" fontId="42" fillId="0" borderId="0" xfId="0" applyFont="1" applyBorder="1" applyAlignment="1">
      <alignment horizontal="right" vertical="center" wrapText="1"/>
    </xf>
    <xf numFmtId="0" fontId="41" fillId="2" borderId="4" xfId="40" applyFont="1" applyFill="1" applyBorder="1" applyAlignment="1">
      <alignment horizontal="center"/>
    </xf>
    <xf numFmtId="0" fontId="41" fillId="2" borderId="59" xfId="40" applyFont="1" applyFill="1" applyBorder="1" applyAlignment="1">
      <alignment horizontal="center"/>
    </xf>
    <xf numFmtId="0" fontId="41" fillId="0" borderId="60" xfId="40" applyFont="1" applyFill="1" applyBorder="1" applyAlignment="1">
      <alignment horizontal="right" wrapText="1"/>
    </xf>
    <xf numFmtId="0" fontId="41" fillId="0" borderId="0" xfId="40" applyFont="1" applyFill="1" applyBorder="1" applyAlignment="1">
      <alignment wrapText="1"/>
    </xf>
    <xf numFmtId="0" fontId="41" fillId="0" borderId="61" xfId="41" applyFont="1" applyFill="1" applyBorder="1" applyAlignment="1">
      <alignment wrapText="1"/>
    </xf>
    <xf numFmtId="0" fontId="40" fillId="0" borderId="0" xfId="0" applyFont="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1" fillId="4" borderId="0" xfId="0" applyFont="1" applyFill="1"/>
    <xf numFmtId="164" fontId="0" fillId="0" borderId="0" xfId="25" applyNumberFormat="1" applyFont="1"/>
    <xf numFmtId="0" fontId="1" fillId="0" borderId="0" xfId="0" applyFont="1" applyFill="1" applyAlignment="1">
      <alignment horizontal="left"/>
    </xf>
    <xf numFmtId="0" fontId="0" fillId="0" borderId="0" xfId="0" applyFill="1" applyAlignment="1">
      <alignment horizontal="right"/>
    </xf>
    <xf numFmtId="0" fontId="0" fillId="0" borderId="67" xfId="0" applyBorder="1"/>
    <xf numFmtId="0" fontId="1" fillId="0" borderId="67" xfId="0" applyFont="1" applyBorder="1"/>
    <xf numFmtId="3" fontId="1" fillId="0" borderId="67" xfId="0" applyNumberFormat="1" applyFont="1" applyFill="1" applyBorder="1"/>
    <xf numFmtId="0" fontId="42" fillId="0" borderId="0" xfId="0" applyFont="1" applyBorder="1" applyAlignment="1">
      <alignment horizontal="center" vertical="center" wrapText="1"/>
    </xf>
    <xf numFmtId="2" fontId="1" fillId="0" borderId="0" xfId="0" applyNumberFormat="1" applyFont="1" applyFill="1"/>
    <xf numFmtId="14" fontId="38" fillId="0" borderId="0" xfId="0" applyNumberFormat="1" applyFont="1" applyBorder="1" applyAlignment="1">
      <alignment vertical="center" wrapText="1"/>
    </xf>
    <xf numFmtId="3" fontId="38" fillId="0" borderId="0" xfId="0" applyNumberFormat="1" applyFont="1" applyBorder="1" applyAlignment="1">
      <alignment horizontal="center" vertical="center" wrapText="1"/>
    </xf>
    <xf numFmtId="0" fontId="1" fillId="0" borderId="0" xfId="0" applyFont="1" applyBorder="1" applyAlignment="1">
      <alignment horizontal="right"/>
    </xf>
    <xf numFmtId="164" fontId="38" fillId="0" borderId="0" xfId="25" applyNumberFormat="1" applyFont="1" applyBorder="1" applyAlignment="1">
      <alignment horizontal="center" vertical="center" wrapText="1"/>
    </xf>
    <xf numFmtId="0" fontId="0" fillId="0" borderId="0" xfId="0" applyBorder="1"/>
    <xf numFmtId="0" fontId="40" fillId="0" borderId="0" xfId="0" applyFont="1" applyBorder="1" applyAlignment="1">
      <alignment vertical="center"/>
    </xf>
    <xf numFmtId="0" fontId="13" fillId="0" borderId="0" xfId="0" applyFont="1" applyBorder="1" applyAlignment="1">
      <alignment horizontal="right" vertical="center" wrapText="1"/>
    </xf>
    <xf numFmtId="3" fontId="40" fillId="0" borderId="0" xfId="0" applyNumberFormat="1" applyFont="1" applyBorder="1" applyAlignment="1">
      <alignment horizontal="right" vertical="center" wrapText="1"/>
    </xf>
    <xf numFmtId="10" fontId="40" fillId="0" borderId="0" xfId="0" applyNumberFormat="1" applyFont="1" applyBorder="1" applyAlignment="1">
      <alignment horizontal="right" vertical="center" wrapText="1"/>
    </xf>
    <xf numFmtId="0" fontId="41" fillId="0" borderId="0" xfId="38" applyFont="1" applyFill="1" applyBorder="1" applyAlignment="1">
      <alignment wrapText="1"/>
    </xf>
    <xf numFmtId="0" fontId="41" fillId="0" borderId="0" xfId="38" applyFont="1" applyFill="1" applyBorder="1" applyAlignment="1">
      <alignment horizontal="center"/>
    </xf>
    <xf numFmtId="0" fontId="50" fillId="0" borderId="0" xfId="0" applyFont="1" applyFill="1" applyBorder="1" applyAlignment="1">
      <alignment vertical="center"/>
    </xf>
    <xf numFmtId="0" fontId="0" fillId="0" borderId="0" xfId="0" applyFont="1" applyAlignment="1">
      <alignment wrapText="1"/>
    </xf>
    <xf numFmtId="3" fontId="2" fillId="0" borderId="41" xfId="23" applyNumberFormat="1" applyFont="1" applyFill="1" applyBorder="1" applyAlignment="1">
      <alignment horizontal="center"/>
    </xf>
    <xf numFmtId="3" fontId="2" fillId="3" borderId="13" xfId="23" applyNumberFormat="1" applyFont="1" applyFill="1" applyBorder="1" applyAlignment="1">
      <alignment horizontal="center"/>
    </xf>
    <xf numFmtId="164" fontId="2" fillId="3" borderId="10" xfId="25" applyNumberFormat="1" applyFont="1" applyFill="1" applyBorder="1" applyAlignment="1">
      <alignment horizontal="center"/>
    </xf>
    <xf numFmtId="3" fontId="1" fillId="0" borderId="0" xfId="0" applyNumberFormat="1" applyFont="1" applyFill="1" applyBorder="1" applyAlignment="1">
      <alignment wrapText="1"/>
    </xf>
    <xf numFmtId="0" fontId="1" fillId="0" borderId="0" xfId="0" applyFont="1" applyFill="1" applyBorder="1" applyAlignment="1">
      <alignment horizontal="right"/>
    </xf>
    <xf numFmtId="0" fontId="34" fillId="0" borderId="0" xfId="34" applyFill="1" applyBorder="1"/>
    <xf numFmtId="0" fontId="37" fillId="0" borderId="0" xfId="0" applyFont="1" applyFill="1" applyBorder="1" applyAlignment="1">
      <alignment horizontal="left" vertical="center"/>
    </xf>
    <xf numFmtId="14" fontId="38" fillId="0" borderId="0" xfId="0" applyNumberFormat="1" applyFont="1" applyFill="1" applyBorder="1" applyAlignment="1">
      <alignment vertical="center" wrapText="1"/>
    </xf>
    <xf numFmtId="3" fontId="38"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38" fillId="0" borderId="0" xfId="0" applyFont="1" applyFill="1" applyBorder="1" applyAlignment="1">
      <alignment vertical="center" wrapText="1"/>
    </xf>
    <xf numFmtId="9" fontId="0" fillId="0" borderId="0" xfId="25" applyFont="1" applyFill="1" applyBorder="1"/>
    <xf numFmtId="3" fontId="1" fillId="0" borderId="0"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39" fillId="0" borderId="0" xfId="0" applyFont="1" applyFill="1" applyBorder="1"/>
    <xf numFmtId="3" fontId="2" fillId="3" borderId="69" xfId="23" applyNumberFormat="1" applyFont="1" applyFill="1" applyBorder="1" applyAlignment="1">
      <alignment horizontal="center"/>
    </xf>
    <xf numFmtId="164" fontId="2" fillId="3" borderId="34" xfId="25" applyNumberFormat="1" applyFont="1" applyFill="1" applyBorder="1" applyAlignment="1">
      <alignment horizontal="center"/>
    </xf>
    <xf numFmtId="0" fontId="5" fillId="0" borderId="26" xfId="12" applyFont="1" applyFill="1" applyBorder="1" applyAlignment="1">
      <alignment horizontal="center" wrapText="1"/>
    </xf>
    <xf numFmtId="167" fontId="1" fillId="0" borderId="0" xfId="1" applyNumberFormat="1" applyFont="1"/>
    <xf numFmtId="0" fontId="41" fillId="0" borderId="1" xfId="40" applyFont="1" applyFill="1" applyBorder="1" applyAlignment="1">
      <alignment horizontal="right" wrapText="1"/>
    </xf>
    <xf numFmtId="0" fontId="42" fillId="0" borderId="54" xfId="0" applyFont="1" applyFill="1" applyBorder="1" applyAlignment="1">
      <alignment horizontal="right" vertical="center" wrapText="1"/>
    </xf>
    <xf numFmtId="0" fontId="41" fillId="0" borderId="1" xfId="40" applyFont="1" applyFill="1" applyBorder="1" applyAlignment="1">
      <alignment wrapText="1"/>
    </xf>
    <xf numFmtId="0" fontId="44" fillId="0" borderId="57" xfId="0" applyFont="1" applyFill="1" applyBorder="1" applyAlignment="1">
      <alignment horizontal="right" vertical="center" wrapText="1"/>
    </xf>
    <xf numFmtId="0" fontId="44" fillId="0" borderId="54" xfId="0" applyFont="1" applyFill="1" applyBorder="1" applyAlignment="1">
      <alignment horizontal="right" vertical="center" wrapText="1"/>
    </xf>
    <xf numFmtId="0" fontId="13" fillId="0" borderId="63" xfId="0" applyFont="1" applyFill="1" applyBorder="1" applyAlignment="1">
      <alignment vertical="center" wrapText="1"/>
    </xf>
    <xf numFmtId="0" fontId="48" fillId="0" borderId="44" xfId="0" applyFont="1" applyFill="1" applyBorder="1" applyAlignment="1">
      <alignment vertical="center" wrapText="1"/>
    </xf>
    <xf numFmtId="0" fontId="48" fillId="0" borderId="66" xfId="0" applyFont="1" applyFill="1" applyBorder="1" applyAlignment="1">
      <alignment horizontal="center" vertical="center" wrapText="1"/>
    </xf>
    <xf numFmtId="3" fontId="48" fillId="0" borderId="66" xfId="0" applyNumberFormat="1" applyFont="1" applyFill="1" applyBorder="1" applyAlignment="1">
      <alignment horizontal="center" vertical="center" wrapText="1"/>
    </xf>
    <xf numFmtId="167" fontId="0" fillId="0" borderId="0" xfId="1" applyNumberFormat="1" applyFont="1" applyFill="1"/>
    <xf numFmtId="167" fontId="0" fillId="0" borderId="0" xfId="0" applyNumberFormat="1" applyFill="1"/>
    <xf numFmtId="166" fontId="1" fillId="0" borderId="0" xfId="36" applyNumberFormat="1" applyFont="1"/>
    <xf numFmtId="3" fontId="5" fillId="0" borderId="23" xfId="13" applyNumberFormat="1" applyFont="1" applyBorder="1" applyAlignment="1">
      <alignment horizontal="center" wrapText="1"/>
    </xf>
    <xf numFmtId="3" fontId="5" fillId="0" borderId="18" xfId="13" applyNumberFormat="1" applyFont="1" applyBorder="1" applyAlignment="1">
      <alignment horizontal="center" wrapText="1"/>
    </xf>
    <xf numFmtId="3" fontId="5" fillId="0" borderId="22" xfId="13" applyNumberFormat="1" applyFont="1" applyBorder="1" applyAlignment="1">
      <alignment horizontal="center" wrapText="1"/>
    </xf>
    <xf numFmtId="3" fontId="5" fillId="0" borderId="70" xfId="13" applyNumberFormat="1" applyFont="1" applyBorder="1" applyAlignment="1">
      <alignment horizontal="center" wrapText="1"/>
    </xf>
    <xf numFmtId="0" fontId="2" fillId="0" borderId="12" xfId="0" applyFont="1" applyFill="1" applyBorder="1" applyAlignment="1">
      <alignment horizontal="center" wrapText="1"/>
    </xf>
    <xf numFmtId="0" fontId="6" fillId="0" borderId="0" xfId="0" applyFont="1" applyFill="1" applyAlignment="1"/>
    <xf numFmtId="0" fontId="51" fillId="0" borderId="0" xfId="42" applyFill="1" applyBorder="1"/>
    <xf numFmtId="0" fontId="51" fillId="0" borderId="0" xfId="43" applyFill="1" applyBorder="1"/>
    <xf numFmtId="3" fontId="1" fillId="0" borderId="0" xfId="0" applyNumberFormat="1" applyFont="1" applyFill="1" applyAlignment="1">
      <alignment horizontal="right"/>
    </xf>
    <xf numFmtId="3" fontId="40" fillId="0" borderId="0" xfId="0" applyNumberFormat="1" applyFont="1" applyAlignment="1">
      <alignment vertical="center"/>
    </xf>
    <xf numFmtId="0" fontId="9" fillId="0" borderId="0" xfId="3" applyAlignment="1" applyProtection="1">
      <alignment wrapText="1"/>
    </xf>
    <xf numFmtId="0" fontId="38" fillId="0" borderId="0" xfId="0" applyFont="1" applyFill="1" applyBorder="1" applyAlignment="1">
      <alignment horizontal="center"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0" fontId="42" fillId="0" borderId="0" xfId="0" applyFont="1" applyFill="1" applyBorder="1" applyAlignment="1">
      <alignment vertical="center" wrapText="1"/>
    </xf>
    <xf numFmtId="0" fontId="42" fillId="0" borderId="0" xfId="0" applyFont="1" applyFill="1" applyBorder="1" applyAlignment="1">
      <alignment horizontal="right" vertical="center" wrapText="1"/>
    </xf>
    <xf numFmtId="0" fontId="2" fillId="0" borderId="0" xfId="0" applyFont="1" applyFill="1" applyAlignment="1">
      <alignment wrapText="1"/>
    </xf>
    <xf numFmtId="0" fontId="7" fillId="0" borderId="0" xfId="0" applyFont="1" applyFill="1" applyAlignment="1">
      <alignment horizontal="left" wrapText="1"/>
    </xf>
    <xf numFmtId="0" fontId="6" fillId="0" borderId="0" xfId="0" applyFont="1" applyFill="1" applyAlignment="1">
      <alignment horizontal="left" wrapText="1"/>
    </xf>
    <xf numFmtId="0" fontId="40" fillId="0" borderId="52" xfId="0" applyFont="1" applyFill="1" applyBorder="1" applyAlignment="1">
      <alignment vertical="center"/>
    </xf>
    <xf numFmtId="3" fontId="40" fillId="0" borderId="0" xfId="0" applyNumberFormat="1" applyFont="1" applyFill="1" applyAlignment="1">
      <alignment horizontal="right" vertical="center" wrapText="1"/>
    </xf>
    <xf numFmtId="3" fontId="40" fillId="0" borderId="54" xfId="0" applyNumberFormat="1" applyFont="1" applyFill="1" applyBorder="1" applyAlignment="1">
      <alignment horizontal="right" vertical="center" wrapText="1"/>
    </xf>
    <xf numFmtId="164" fontId="40" fillId="0" borderId="53" xfId="0" applyNumberFormat="1" applyFont="1" applyFill="1" applyBorder="1" applyAlignment="1">
      <alignment horizontal="right" vertical="center" wrapText="1"/>
    </xf>
    <xf numFmtId="3" fontId="40" fillId="0" borderId="0" xfId="0" applyNumberFormat="1" applyFont="1" applyFill="1" applyAlignment="1">
      <alignment horizontal="left" vertical="center"/>
    </xf>
    <xf numFmtId="14" fontId="52" fillId="0" borderId="0" xfId="0" applyNumberFormat="1" applyFont="1" applyAlignment="1">
      <alignment horizontal="center" vertical="center"/>
    </xf>
    <xf numFmtId="0" fontId="52" fillId="0" borderId="0" xfId="0" applyFont="1" applyAlignment="1">
      <alignment horizontal="center" vertical="center" wrapText="1"/>
    </xf>
    <xf numFmtId="0" fontId="53" fillId="0" borderId="0" xfId="0" applyFont="1" applyAlignment="1">
      <alignment horizontal="center"/>
    </xf>
    <xf numFmtId="14" fontId="38" fillId="0" borderId="0" xfId="0" applyNumberFormat="1" applyFont="1" applyAlignment="1">
      <alignment horizontal="center" vertical="center"/>
    </xf>
    <xf numFmtId="9" fontId="0" fillId="0" borderId="0" xfId="0" applyNumberFormat="1" applyAlignment="1">
      <alignment horizontal="center"/>
    </xf>
    <xf numFmtId="3" fontId="38" fillId="0" borderId="0" xfId="0" applyNumberFormat="1" applyFont="1" applyAlignment="1">
      <alignment horizontal="center" vertical="center"/>
    </xf>
    <xf numFmtId="14" fontId="0" fillId="0" borderId="0" xfId="0" applyNumberFormat="1" applyAlignment="1">
      <alignment horizontal="center"/>
    </xf>
    <xf numFmtId="3" fontId="0" fillId="0" borderId="0" xfId="0" applyNumberFormat="1" applyAlignment="1">
      <alignment horizontal="center"/>
    </xf>
    <xf numFmtId="165" fontId="1" fillId="0" borderId="0" xfId="25" applyNumberFormat="1" applyFont="1" applyFill="1"/>
    <xf numFmtId="166" fontId="1" fillId="0" borderId="0" xfId="36" applyNumberFormat="1" applyFont="1" applyFill="1"/>
    <xf numFmtId="0" fontId="1" fillId="0" borderId="67" xfId="0" applyFont="1" applyFill="1" applyBorder="1"/>
    <xf numFmtId="167" fontId="0" fillId="0" borderId="0" xfId="0" applyNumberFormat="1"/>
    <xf numFmtId="167" fontId="0" fillId="0" borderId="0" xfId="0" applyNumberFormat="1" applyFill="1" applyBorder="1"/>
    <xf numFmtId="164" fontId="0" fillId="0" borderId="0" xfId="0" applyNumberFormat="1" applyAlignment="1">
      <alignment horizontal="center"/>
    </xf>
    <xf numFmtId="167" fontId="0" fillId="0" borderId="0" xfId="1" applyNumberFormat="1" applyFont="1"/>
    <xf numFmtId="167" fontId="1" fillId="0" borderId="0" xfId="0" applyNumberFormat="1" applyFont="1"/>
    <xf numFmtId="0" fontId="6" fillId="0" borderId="0" xfId="0" applyFont="1"/>
    <xf numFmtId="0" fontId="1" fillId="0" borderId="0" xfId="23" applyFont="1" applyFill="1" applyAlignment="1">
      <alignment wrapText="1"/>
    </xf>
    <xf numFmtId="0" fontId="1" fillId="0" borderId="0" xfId="23" applyFont="1" applyFill="1" applyAlignment="1">
      <alignment horizontal="center" wrapText="1"/>
    </xf>
    <xf numFmtId="0" fontId="1" fillId="0" borderId="0" xfId="0" applyFont="1" applyFill="1" applyAlignment="1">
      <alignment horizontal="center" wrapText="1"/>
    </xf>
    <xf numFmtId="0" fontId="41" fillId="0" borderId="0" xfId="39" applyFont="1" applyFill="1" applyBorder="1" applyAlignment="1">
      <alignment horizontal="center"/>
    </xf>
    <xf numFmtId="0" fontId="41" fillId="0" borderId="0" xfId="39" applyFont="1" applyFill="1" applyBorder="1" applyAlignment="1">
      <alignment horizontal="right" wrapText="1"/>
    </xf>
    <xf numFmtId="0" fontId="41" fillId="0" borderId="0" xfId="39" applyFont="1" applyFill="1" applyBorder="1" applyAlignment="1">
      <alignment wrapText="1"/>
    </xf>
    <xf numFmtId="3" fontId="1" fillId="0" borderId="0" xfId="23" applyNumberFormat="1" applyFont="1" applyFill="1"/>
    <xf numFmtId="0" fontId="1" fillId="0" borderId="0" xfId="23" applyFont="1" applyFill="1" applyBorder="1"/>
    <xf numFmtId="3" fontId="1" fillId="0" borderId="51" xfId="1" applyNumberFormat="1" applyFont="1" applyFill="1" applyBorder="1" applyAlignment="1">
      <alignment horizontal="center"/>
    </xf>
    <xf numFmtId="10" fontId="1" fillId="0" borderId="0" xfId="23" applyNumberFormat="1" applyFont="1" applyFill="1"/>
    <xf numFmtId="0" fontId="21" fillId="0" borderId="0" xfId="42" applyFont="1" applyFill="1" applyBorder="1" applyAlignment="1">
      <alignment horizontal="center"/>
    </xf>
    <xf numFmtId="0" fontId="21" fillId="0" borderId="0" xfId="42" applyFont="1" applyFill="1" applyBorder="1" applyAlignment="1">
      <alignment horizontal="right" wrapText="1"/>
    </xf>
    <xf numFmtId="0" fontId="21" fillId="0" borderId="0" xfId="34" applyFont="1" applyFill="1" applyBorder="1" applyAlignment="1">
      <alignment horizontal="right" wrapText="1"/>
    </xf>
    <xf numFmtId="1" fontId="5" fillId="0" borderId="39" xfId="9" applyNumberFormat="1" applyFont="1" applyFill="1" applyBorder="1" applyAlignment="1">
      <alignment horizontal="center" wrapText="1"/>
    </xf>
    <xf numFmtId="3" fontId="5" fillId="0" borderId="23" xfId="10" applyNumberFormat="1" applyFont="1" applyFill="1" applyBorder="1" applyAlignment="1">
      <alignment horizontal="center"/>
    </xf>
    <xf numFmtId="3" fontId="5" fillId="0" borderId="24" xfId="10" applyNumberFormat="1" applyFont="1" applyFill="1" applyBorder="1" applyAlignment="1">
      <alignment horizontal="center" wrapText="1"/>
    </xf>
    <xf numFmtId="3" fontId="5" fillId="0" borderId="36" xfId="10" applyNumberFormat="1" applyFont="1" applyFill="1" applyBorder="1" applyAlignment="1">
      <alignment horizontal="center"/>
    </xf>
    <xf numFmtId="3" fontId="5" fillId="0" borderId="18" xfId="10" applyNumberFormat="1" applyFont="1" applyFill="1" applyBorder="1" applyAlignment="1">
      <alignment horizontal="center"/>
    </xf>
    <xf numFmtId="3" fontId="5" fillId="0" borderId="3" xfId="10" applyNumberFormat="1" applyFont="1" applyFill="1" applyBorder="1" applyAlignment="1">
      <alignment horizontal="center" wrapText="1"/>
    </xf>
    <xf numFmtId="3" fontId="5" fillId="0" borderId="28" xfId="10" applyNumberFormat="1" applyFont="1" applyFill="1" applyBorder="1" applyAlignment="1">
      <alignment horizontal="center"/>
    </xf>
    <xf numFmtId="1" fontId="5" fillId="0" borderId="68" xfId="9" applyNumberFormat="1" applyFont="1" applyFill="1" applyBorder="1" applyAlignment="1">
      <alignment horizontal="center" wrapText="1"/>
    </xf>
    <xf numFmtId="3" fontId="5" fillId="0" borderId="22" xfId="10" applyNumberFormat="1" applyFont="1" applyFill="1" applyBorder="1" applyAlignment="1">
      <alignment horizontal="center"/>
    </xf>
    <xf numFmtId="3" fontId="5" fillId="0" borderId="21" xfId="10" applyNumberFormat="1" applyFont="1" applyFill="1" applyBorder="1" applyAlignment="1">
      <alignment horizontal="center" wrapText="1"/>
    </xf>
    <xf numFmtId="3" fontId="5" fillId="0" borderId="30" xfId="10" applyNumberFormat="1" applyFont="1" applyFill="1" applyBorder="1" applyAlignment="1">
      <alignment horizontal="center"/>
    </xf>
    <xf numFmtId="3" fontId="5" fillId="0" borderId="29" xfId="10" applyNumberFormat="1" applyFont="1" applyFill="1" applyBorder="1" applyAlignment="1">
      <alignment horizontal="center"/>
    </xf>
    <xf numFmtId="3" fontId="5" fillId="0" borderId="11" xfId="10" applyNumberFormat="1" applyFont="1" applyFill="1" applyBorder="1" applyAlignment="1">
      <alignment horizontal="center" wrapText="1"/>
    </xf>
    <xf numFmtId="164" fontId="1" fillId="0" borderId="20" xfId="25" applyNumberFormat="1" applyFont="1" applyFill="1" applyBorder="1" applyAlignment="1">
      <alignment horizontal="center"/>
    </xf>
    <xf numFmtId="0" fontId="1" fillId="0" borderId="0" xfId="0" applyFont="1" applyFill="1" applyAlignment="1">
      <alignment horizontal="center"/>
    </xf>
    <xf numFmtId="0" fontId="21" fillId="0" borderId="0" xfId="27" applyFont="1" applyFill="1" applyBorder="1" applyAlignment="1">
      <alignment horizontal="center"/>
    </xf>
    <xf numFmtId="0" fontId="21" fillId="0" borderId="0" xfId="27" applyFont="1" applyFill="1" applyBorder="1" applyAlignment="1">
      <alignment horizontal="right" wrapText="1"/>
    </xf>
    <xf numFmtId="0" fontId="21" fillId="0" borderId="0" xfId="14" applyFont="1" applyFill="1" applyBorder="1" applyAlignment="1">
      <alignment horizontal="center"/>
    </xf>
    <xf numFmtId="0" fontId="21" fillId="0" borderId="0" xfId="14" applyFont="1" applyFill="1" applyBorder="1" applyAlignment="1">
      <alignment horizontal="right" wrapText="1"/>
    </xf>
    <xf numFmtId="0" fontId="21" fillId="0" borderId="0" xfId="16" applyFont="1" applyFill="1" applyBorder="1" applyAlignment="1">
      <alignment horizontal="center"/>
    </xf>
    <xf numFmtId="0" fontId="21" fillId="0" borderId="0" xfId="28" applyFont="1" applyFill="1" applyBorder="1" applyAlignment="1">
      <alignment horizontal="center"/>
    </xf>
    <xf numFmtId="0" fontId="21" fillId="0" borderId="0" xfId="16" applyFont="1" applyFill="1" applyBorder="1" applyAlignment="1">
      <alignment horizontal="right" wrapText="1"/>
    </xf>
    <xf numFmtId="0" fontId="21" fillId="0" borderId="0" xfId="28" applyFont="1" applyFill="1" applyBorder="1" applyAlignment="1">
      <alignment horizontal="right" wrapText="1"/>
    </xf>
    <xf numFmtId="0" fontId="21" fillId="0" borderId="0" xfId="29" applyFont="1" applyFill="1" applyBorder="1" applyAlignment="1">
      <alignment horizontal="center"/>
    </xf>
    <xf numFmtId="0" fontId="21" fillId="0" borderId="0" xfId="17" applyFont="1" applyFill="1" applyBorder="1" applyAlignment="1">
      <alignment horizontal="center"/>
    </xf>
    <xf numFmtId="0" fontId="21" fillId="0" borderId="0" xfId="29" applyFont="1" applyFill="1" applyBorder="1" applyAlignment="1">
      <alignment horizontal="right" wrapText="1"/>
    </xf>
    <xf numFmtId="0" fontId="21" fillId="0" borderId="0" xfId="17" applyFont="1" applyFill="1" applyBorder="1" applyAlignment="1">
      <alignment horizontal="right" wrapText="1"/>
    </xf>
    <xf numFmtId="0" fontId="21" fillId="0" borderId="0" xfId="31" applyFont="1" applyFill="1" applyBorder="1" applyAlignment="1">
      <alignment horizontal="right" wrapText="1"/>
    </xf>
    <xf numFmtId="0" fontId="21" fillId="0" borderId="0" xfId="43" applyFont="1" applyFill="1" applyBorder="1" applyAlignment="1">
      <alignment horizontal="center"/>
    </xf>
    <xf numFmtId="0" fontId="21" fillId="0" borderId="0" xfId="43" applyFont="1" applyFill="1" applyBorder="1" applyAlignment="1">
      <alignment horizontal="right" wrapText="1"/>
    </xf>
    <xf numFmtId="0" fontId="21" fillId="0" borderId="0" xfId="44" applyFont="1" applyFill="1" applyBorder="1" applyAlignment="1">
      <alignment horizontal="center"/>
    </xf>
    <xf numFmtId="0" fontId="21" fillId="0" borderId="0" xfId="44" applyFont="1" applyFill="1" applyBorder="1" applyAlignment="1">
      <alignment horizontal="right" wrapText="1"/>
    </xf>
    <xf numFmtId="0" fontId="21" fillId="0" borderId="0" xfId="20" applyFont="1" applyFill="1" applyBorder="1" applyAlignment="1">
      <alignment horizontal="right" wrapText="1"/>
    </xf>
    <xf numFmtId="0" fontId="21" fillId="0" borderId="1" xfId="35" applyFont="1" applyFill="1" applyBorder="1" applyAlignment="1">
      <alignment horizontal="right" wrapText="1"/>
    </xf>
    <xf numFmtId="0" fontId="21" fillId="0" borderId="0" xfId="32" applyFont="1" applyFill="1" applyBorder="1" applyAlignment="1">
      <alignment horizontal="center"/>
    </xf>
    <xf numFmtId="0" fontId="21" fillId="0" borderId="0" xfId="32" applyFont="1" applyFill="1" applyBorder="1" applyAlignment="1">
      <alignment horizontal="right" wrapText="1"/>
    </xf>
    <xf numFmtId="0" fontId="21" fillId="0" borderId="0" xfId="33" applyFont="1" applyFill="1" applyBorder="1" applyAlignment="1">
      <alignment horizontal="center"/>
    </xf>
    <xf numFmtId="0" fontId="21" fillId="0" borderId="0" xfId="33" applyFont="1" applyFill="1" applyBorder="1" applyAlignment="1">
      <alignment horizontal="right" wrapText="1"/>
    </xf>
    <xf numFmtId="0" fontId="21" fillId="0" borderId="0" xfId="21" applyFont="1" applyFill="1" applyBorder="1" applyAlignment="1">
      <alignment horizontal="right" wrapText="1"/>
    </xf>
    <xf numFmtId="3" fontId="1" fillId="0" borderId="0" xfId="0" applyNumberFormat="1" applyFont="1" applyFill="1" applyBorder="1" applyAlignment="1">
      <alignment horizontal="right"/>
    </xf>
    <xf numFmtId="0" fontId="1" fillId="0" borderId="0" xfId="0" applyFont="1" applyAlignment="1">
      <alignment horizontal="center"/>
    </xf>
    <xf numFmtId="14" fontId="1" fillId="0" borderId="0" xfId="0" applyNumberFormat="1" applyFont="1" applyFill="1"/>
    <xf numFmtId="0" fontId="9" fillId="0" borderId="0" xfId="3" applyAlignment="1" applyProtection="1">
      <alignment wrapText="1"/>
    </xf>
    <xf numFmtId="0" fontId="1" fillId="0" borderId="0" xfId="0" applyFont="1" applyAlignment="1">
      <alignment horizontal="center" wrapText="1"/>
    </xf>
    <xf numFmtId="3" fontId="48" fillId="0" borderId="6" xfId="0" applyNumberFormat="1" applyFont="1" applyFill="1" applyBorder="1" applyAlignment="1">
      <alignment horizontal="center" vertical="center" wrapText="1"/>
    </xf>
    <xf numFmtId="3" fontId="48" fillId="0" borderId="41" xfId="0" applyNumberFormat="1" applyFont="1" applyFill="1" applyBorder="1" applyAlignment="1">
      <alignment horizontal="center" vertical="center" wrapText="1"/>
    </xf>
    <xf numFmtId="0" fontId="13" fillId="0" borderId="43" xfId="0" applyFont="1" applyFill="1" applyBorder="1" applyAlignment="1">
      <alignment vertical="center" wrapText="1"/>
    </xf>
    <xf numFmtId="0" fontId="13" fillId="0" borderId="44" xfId="0" applyFont="1" applyFill="1" applyBorder="1" applyAlignment="1">
      <alignment vertical="center" wrapText="1"/>
    </xf>
    <xf numFmtId="3" fontId="13" fillId="0" borderId="64" xfId="0" applyNumberFormat="1" applyFont="1" applyFill="1" applyBorder="1" applyAlignment="1">
      <alignment horizontal="center" vertical="center" wrapText="1"/>
    </xf>
    <xf numFmtId="3" fontId="13" fillId="0" borderId="65" xfId="0" applyNumberFormat="1" applyFont="1" applyFill="1" applyBorder="1" applyAlignment="1">
      <alignment horizontal="center" vertical="center" wrapText="1"/>
    </xf>
    <xf numFmtId="3" fontId="13" fillId="0" borderId="48" xfId="0" applyNumberFormat="1" applyFont="1" applyFill="1" applyBorder="1" applyAlignment="1">
      <alignment horizontal="center" vertical="center" wrapText="1"/>
    </xf>
    <xf numFmtId="3" fontId="13" fillId="0" borderId="66" xfId="0" applyNumberFormat="1" applyFont="1" applyFill="1" applyBorder="1" applyAlignment="1">
      <alignment horizontal="center" vertical="center" wrapText="1"/>
    </xf>
    <xf numFmtId="3" fontId="13" fillId="0" borderId="43" xfId="0" applyNumberFormat="1" applyFont="1" applyFill="1" applyBorder="1" applyAlignment="1">
      <alignment horizontal="center" vertical="center" wrapText="1"/>
    </xf>
    <xf numFmtId="3" fontId="13" fillId="0" borderId="44" xfId="0" applyNumberFormat="1" applyFont="1" applyFill="1" applyBorder="1" applyAlignment="1">
      <alignment horizontal="center" vertical="center" wrapText="1"/>
    </xf>
    <xf numFmtId="167" fontId="13" fillId="0" borderId="64" xfId="0" applyNumberFormat="1"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64" xfId="0" applyFont="1" applyFill="1" applyBorder="1" applyAlignment="1">
      <alignment horizontal="center" vertical="center" wrapText="1"/>
    </xf>
    <xf numFmtId="0" fontId="49" fillId="0" borderId="65"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66"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0" xfId="0" applyFont="1" applyFill="1" applyAlignment="1">
      <alignment vertical="center" wrapText="1"/>
    </xf>
    <xf numFmtId="0" fontId="38" fillId="0" borderId="0" xfId="0" applyFont="1" applyFill="1" applyBorder="1" applyAlignment="1">
      <alignment horizontal="center" vertical="center" wrapText="1"/>
    </xf>
    <xf numFmtId="0" fontId="38" fillId="0" borderId="52" xfId="0" applyFont="1" applyBorder="1" applyAlignment="1">
      <alignment vertical="center" wrapText="1"/>
    </xf>
    <xf numFmtId="0" fontId="38" fillId="0" borderId="53" xfId="0" applyFont="1" applyBorder="1" applyAlignment="1">
      <alignmen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0" fontId="42" fillId="0" borderId="58" xfId="0" applyFont="1" applyBorder="1" applyAlignment="1">
      <alignment vertical="center" wrapText="1"/>
    </xf>
    <xf numFmtId="0" fontId="42" fillId="0" borderId="53" xfId="0" applyFont="1" applyBorder="1" applyAlignment="1">
      <alignment vertical="center" wrapText="1"/>
    </xf>
    <xf numFmtId="0" fontId="42" fillId="0" borderId="58" xfId="0" applyFont="1" applyFill="1" applyBorder="1" applyAlignment="1">
      <alignment horizontal="right" vertical="center" wrapText="1"/>
    </xf>
    <xf numFmtId="0" fontId="42" fillId="0" borderId="53" xfId="0" applyFont="1" applyFill="1" applyBorder="1" applyAlignment="1">
      <alignment horizontal="right" vertical="center" wrapText="1"/>
    </xf>
    <xf numFmtId="0" fontId="42" fillId="0" borderId="0" xfId="0" applyFont="1" applyFill="1" applyBorder="1" applyAlignment="1">
      <alignment vertical="center" wrapText="1"/>
    </xf>
    <xf numFmtId="0" fontId="42" fillId="0" borderId="0" xfId="0" applyFont="1" applyFill="1" applyBorder="1" applyAlignment="1">
      <alignment horizontal="right" vertical="center" wrapText="1"/>
    </xf>
    <xf numFmtId="0" fontId="45" fillId="0" borderId="0" xfId="0" applyFont="1" applyAlignment="1">
      <alignment vertical="center" wrapText="1"/>
    </xf>
    <xf numFmtId="0" fontId="49" fillId="0" borderId="63"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46"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13" fillId="0" borderId="62" xfId="0" applyFont="1" applyFill="1" applyBorder="1" applyAlignment="1">
      <alignment vertical="center" wrapText="1"/>
    </xf>
    <xf numFmtId="0" fontId="13" fillId="0" borderId="66" xfId="0" applyFont="1" applyFill="1" applyBorder="1" applyAlignment="1">
      <alignment vertical="center" wrapText="1"/>
    </xf>
    <xf numFmtId="167" fontId="13" fillId="0" borderId="64" xfId="0" applyNumberFormat="1" applyFont="1" applyFill="1" applyBorder="1" applyAlignment="1">
      <alignment vertical="center" wrapText="1"/>
    </xf>
    <xf numFmtId="0" fontId="13" fillId="0" borderId="65" xfId="0" applyFont="1" applyFill="1" applyBorder="1" applyAlignment="1">
      <alignment vertical="center" wrapText="1"/>
    </xf>
    <xf numFmtId="0" fontId="13" fillId="0" borderId="48" xfId="0" applyFont="1" applyFill="1" applyBorder="1" applyAlignment="1">
      <alignment vertical="center" wrapText="1"/>
    </xf>
    <xf numFmtId="0" fontId="48" fillId="0" borderId="6" xfId="0" applyFont="1" applyFill="1" applyBorder="1" applyAlignment="1">
      <alignment horizontal="center" vertical="center" wrapText="1"/>
    </xf>
    <xf numFmtId="0" fontId="48" fillId="0" borderId="41" xfId="0" applyFont="1" applyFill="1" applyBorder="1" applyAlignment="1">
      <alignment horizontal="center" vertical="center" wrapText="1"/>
    </xf>
    <xf numFmtId="167" fontId="48" fillId="0" borderId="6" xfId="0" applyNumberFormat="1" applyFont="1" applyFill="1" applyBorder="1" applyAlignment="1">
      <alignment horizontal="center" vertical="center" wrapText="1"/>
    </xf>
    <xf numFmtId="0" fontId="2" fillId="0" borderId="0" xfId="0" applyFont="1" applyFill="1" applyAlignment="1">
      <alignment wrapText="1"/>
    </xf>
    <xf numFmtId="0" fontId="1" fillId="0" borderId="0" xfId="23" applyFont="1" applyFill="1" applyAlignment="1">
      <alignment horizontal="left" vertical="top" wrapText="1"/>
    </xf>
    <xf numFmtId="0" fontId="2" fillId="0" borderId="38" xfId="23" applyFont="1" applyFill="1" applyBorder="1" applyAlignment="1">
      <alignment horizontal="center" wrapText="1"/>
    </xf>
    <xf numFmtId="0" fontId="2" fillId="0" borderId="40" xfId="23" applyFont="1" applyFill="1" applyBorder="1" applyAlignment="1">
      <alignment horizontal="center" wrapText="1"/>
    </xf>
    <xf numFmtId="0" fontId="2" fillId="0" borderId="42" xfId="23" applyFont="1" applyFill="1" applyBorder="1" applyAlignment="1">
      <alignment horizontal="center" vertical="center" wrapText="1"/>
    </xf>
    <xf numFmtId="0" fontId="2" fillId="0" borderId="47" xfId="23" applyFont="1" applyFill="1" applyBorder="1" applyAlignment="1">
      <alignment horizontal="center" vertical="center" wrapText="1"/>
    </xf>
    <xf numFmtId="0" fontId="2" fillId="0" borderId="39" xfId="23" applyFont="1" applyFill="1" applyBorder="1" applyAlignment="1">
      <alignment horizontal="center"/>
    </xf>
    <xf numFmtId="0" fontId="2" fillId="0" borderId="45" xfId="23" applyFont="1" applyFill="1" applyBorder="1" applyAlignment="1">
      <alignment horizontal="center"/>
    </xf>
    <xf numFmtId="0" fontId="2" fillId="0" borderId="42" xfId="23" applyFont="1" applyFill="1" applyBorder="1" applyAlignment="1">
      <alignment horizontal="center"/>
    </xf>
    <xf numFmtId="0" fontId="2" fillId="0" borderId="0" xfId="23" applyFont="1" applyFill="1" applyAlignment="1">
      <alignment horizontal="left" vertical="top" wrapText="1"/>
    </xf>
    <xf numFmtId="0" fontId="2" fillId="0" borderId="43" xfId="23" applyFont="1" applyFill="1" applyBorder="1" applyAlignment="1">
      <alignment horizontal="center" vertical="center" wrapText="1"/>
    </xf>
    <xf numFmtId="0" fontId="2" fillId="0" borderId="49" xfId="23" applyFont="1" applyFill="1" applyBorder="1" applyAlignment="1">
      <alignment horizontal="center" vertical="center" wrapText="1"/>
    </xf>
    <xf numFmtId="0" fontId="1" fillId="0" borderId="0" xfId="0" applyFont="1" applyFill="1" applyAlignment="1">
      <alignment horizontal="left" wrapText="1"/>
    </xf>
    <xf numFmtId="0" fontId="2" fillId="0" borderId="43" xfId="0" applyFont="1" applyFill="1" applyBorder="1" applyAlignment="1">
      <alignment horizontal="center" wrapText="1"/>
    </xf>
    <xf numFmtId="0" fontId="2" fillId="0" borderId="44"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41" xfId="0" applyFont="1" applyFill="1" applyBorder="1" applyAlignment="1">
      <alignment horizontal="center" vertical="top" wrapText="1"/>
    </xf>
    <xf numFmtId="0" fontId="2" fillId="0" borderId="43" xfId="23" applyFont="1" applyFill="1" applyBorder="1" applyAlignment="1">
      <alignment horizontal="center" wrapText="1"/>
    </xf>
    <xf numFmtId="0" fontId="2" fillId="0" borderId="48" xfId="23" applyFont="1" applyFill="1" applyBorder="1" applyAlignment="1">
      <alignment horizontal="center" wrapText="1"/>
    </xf>
    <xf numFmtId="0" fontId="2" fillId="0" borderId="39" xfId="0" applyFont="1" applyFill="1" applyBorder="1" applyAlignment="1">
      <alignment horizontal="center" vertical="top" wrapText="1"/>
    </xf>
    <xf numFmtId="0" fontId="2" fillId="0" borderId="45" xfId="0" applyFont="1" applyFill="1" applyBorder="1" applyAlignment="1">
      <alignment horizontal="center" vertical="top" wrapText="1"/>
    </xf>
    <xf numFmtId="0" fontId="2" fillId="0" borderId="42" xfId="0" applyFont="1" applyFill="1" applyBorder="1" applyAlignment="1">
      <alignment horizontal="center" vertical="top" wrapText="1"/>
    </xf>
    <xf numFmtId="0" fontId="1" fillId="0" borderId="0" xfId="23" applyFont="1" applyFill="1" applyAlignment="1">
      <alignment horizontal="left" wrapText="1"/>
    </xf>
    <xf numFmtId="0" fontId="6" fillId="0" borderId="0" xfId="0" applyFont="1" applyFill="1" applyAlignment="1">
      <alignment horizontal="left" vertical="top" wrapText="1"/>
    </xf>
    <xf numFmtId="0" fontId="2" fillId="0" borderId="36"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8" xfId="0" applyFont="1" applyFill="1" applyBorder="1" applyAlignment="1">
      <alignment horizontal="center" wrapText="1"/>
    </xf>
    <xf numFmtId="0" fontId="2" fillId="0" borderId="40" xfId="0" applyFont="1" applyFill="1" applyBorder="1" applyAlignment="1">
      <alignment horizontal="center" wrapText="1"/>
    </xf>
    <xf numFmtId="0" fontId="7" fillId="0" borderId="0" xfId="0" applyFont="1" applyFill="1" applyAlignment="1">
      <alignment horizontal="left" wrapText="1"/>
    </xf>
    <xf numFmtId="0" fontId="2" fillId="0" borderId="64" xfId="0" applyFont="1" applyFill="1" applyBorder="1" applyAlignment="1">
      <alignment horizontal="center" wrapText="1"/>
    </xf>
    <xf numFmtId="0" fontId="2" fillId="0" borderId="48" xfId="0" applyFont="1" applyFill="1" applyBorder="1" applyAlignment="1">
      <alignment horizontal="center" wrapText="1"/>
    </xf>
    <xf numFmtId="0" fontId="2" fillId="0" borderId="2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6" fillId="0" borderId="0" xfId="0" applyFont="1" applyFill="1" applyAlignment="1">
      <alignment horizontal="left" wrapText="1"/>
    </xf>
    <xf numFmtId="0" fontId="2" fillId="0" borderId="27"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Alignment="1">
      <alignment horizontal="left" wrapText="1"/>
    </xf>
    <xf numFmtId="0" fontId="1" fillId="0" borderId="0" xfId="0" applyFont="1" applyAlignment="1">
      <alignment horizontal="left" wrapText="1"/>
    </xf>
  </cellXfs>
  <cellStyles count="45">
    <cellStyle name="Comma" xfId="1" builtinId="3"/>
    <cellStyle name="Comma 2" xfId="2" xr:uid="{00000000-0005-0000-0000-000001000000}"/>
    <cellStyle name="Currency" xfId="36" builtinId="4"/>
    <cellStyle name="Hyperlink" xfId="3" builtinId="8"/>
    <cellStyle name="Normal" xfId="0" builtinId="0"/>
    <cellStyle name="Normal 2" xfId="4" xr:uid="{00000000-0005-0000-0000-000005000000}"/>
    <cellStyle name="Normal 2 2" xfId="5" xr:uid="{00000000-0005-0000-0000-000006000000}"/>
    <cellStyle name="Normal 3" xfId="6" xr:uid="{00000000-0005-0000-0000-000007000000}"/>
    <cellStyle name="Normal 4" xfId="7" xr:uid="{00000000-0005-0000-0000-000008000000}"/>
    <cellStyle name="Normal_#s for report text" xfId="39" xr:uid="{00000000-0005-0000-0000-000009000000}"/>
    <cellStyle name="Normal_#s for report text_1" xfId="40" xr:uid="{00000000-0005-0000-0000-00000A000000}"/>
    <cellStyle name="Normal_(1) Tests" xfId="8" xr:uid="{00000000-0005-0000-0000-00000B000000}"/>
    <cellStyle name="Normal_(1) VINs with diesel" xfId="9" xr:uid="{00000000-0005-0000-0000-00000E000000}"/>
    <cellStyle name="Normal_(2)(Diesel)" xfId="10" xr:uid="{00000000-0005-0000-0000-00000F000000}"/>
    <cellStyle name="Normal_(2)(i) MA31" xfId="11" xr:uid="{00000000-0005-0000-0000-000010000000}"/>
    <cellStyle name="Normal_(2)(i) OBD" xfId="42" xr:uid="{00000000-0005-0000-0000-000011000000}"/>
    <cellStyle name="Normal_(2)(i) OBD_1" xfId="12" xr:uid="{00000000-0005-0000-0000-000012000000}"/>
    <cellStyle name="Normal_(2)(i) OBD_2" xfId="13" xr:uid="{00000000-0005-0000-0000-000013000000}"/>
    <cellStyle name="Normal_(2)(ii) OBD" xfId="34" xr:uid="{00000000-0005-0000-0000-000015000000}"/>
    <cellStyle name="Normal_(2)(ii) OBD_1" xfId="14" xr:uid="{00000000-0005-0000-0000-000016000000}"/>
    <cellStyle name="Normal_(2)(ii) OBD_2" xfId="27" xr:uid="{00000000-0005-0000-0000-000017000000}"/>
    <cellStyle name="Normal_(2)(iii) OBD" xfId="15" xr:uid="{00000000-0005-0000-0000-000019000000}"/>
    <cellStyle name="Normal_(2)(iii) OBD_1" xfId="16" xr:uid="{00000000-0005-0000-0000-00001A000000}"/>
    <cellStyle name="Normal_(2)(iii) OBD_3" xfId="28" xr:uid="{00000000-0005-0000-0000-00001C000000}"/>
    <cellStyle name="Normal_(2)(iv) OBD" xfId="17" xr:uid="{00000000-0005-0000-0000-00001D000000}"/>
    <cellStyle name="Normal_(2)(iv) OBD_2" xfId="29" xr:uid="{00000000-0005-0000-0000-00001F000000}"/>
    <cellStyle name="Normal_(2)(vi) No Outcome_2" xfId="18" xr:uid="{00000000-0005-0000-0000-000023000000}"/>
    <cellStyle name="Normal_(2)(vi) No Outcome_3" xfId="30" xr:uid="{00000000-0005-0000-0000-000024000000}"/>
    <cellStyle name="Normal_(2)(vi) No Outcome_4" xfId="31" xr:uid="{00000000-0005-0000-0000-000025000000}"/>
    <cellStyle name="Normal_(2)(xi) Pass OBD" xfId="43" xr:uid="{00000000-0005-0000-0000-000026000000}"/>
    <cellStyle name="Normal_(2)(xi) Pass OBD_1" xfId="19" xr:uid="{00000000-0005-0000-0000-000027000000}"/>
    <cellStyle name="Normal_(2)(xii) Fail OBD" xfId="44" xr:uid="{00000000-0005-0000-0000-000028000000}"/>
    <cellStyle name="Normal_(2)(xii) Fail OBD_1" xfId="20" xr:uid="{00000000-0005-0000-0000-000029000000}"/>
    <cellStyle name="Normal_(2)(xix) MIL on no DTCs_1" xfId="32" xr:uid="{00000000-0005-0000-0000-00002A000000}"/>
    <cellStyle name="Normal_(2)(xix) MIL on no DTCs_3" xfId="35" xr:uid="{00000000-0005-0000-0000-00002C000000}"/>
    <cellStyle name="Normal_(2)(xxii) MIL off no DTCs " xfId="21" xr:uid="{00000000-0005-0000-0000-000030000000}"/>
    <cellStyle name="Normal_(2)(xxii) MIL off no DTCs_1" xfId="33" xr:uid="{00000000-0005-0000-0000-000031000000}"/>
    <cellStyle name="Normal_(2)(xxiv)OBD Exceptions" xfId="22" xr:uid="{00000000-0005-0000-0000-000036000000}"/>
    <cellStyle name="Normal_2003_EPA_Test_Data_Report_Tables_DRAFT_2_Formatted" xfId="23" xr:uid="{00000000-0005-0000-0000-000037000000}"/>
    <cellStyle name="Normal_Diesel results 2003" xfId="24" xr:uid="{00000000-0005-0000-0000-000038000000}"/>
    <cellStyle name="Normal_query results" xfId="41" xr:uid="{00000000-0005-0000-0000-000039000000}"/>
    <cellStyle name="Normal_Sheet1" xfId="38" xr:uid="{00000000-0005-0000-0000-00003A000000}"/>
    <cellStyle name="Normal_Summary" xfId="37" xr:uid="{00000000-0005-0000-0000-00003B000000}"/>
    <cellStyle name="Percent" xfId="25" builtinId="5"/>
    <cellStyle name="Percent 2" xfId="26" xr:uid="{00000000-0005-0000-0000-00003D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540225875969"/>
          <c:y val="3.4901242349983382E-2"/>
          <c:w val="0.86281597962546908"/>
          <c:h val="0.83458752127653779"/>
        </c:manualLayout>
      </c:layout>
      <c:lineChart>
        <c:grouping val="standard"/>
        <c:varyColors val="0"/>
        <c:ser>
          <c:idx val="0"/>
          <c:order val="0"/>
          <c:marker>
            <c:symbol val="none"/>
          </c:marker>
          <c:cat>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 OBD'!$P$10:$P$25</c:f>
              <c:numCache>
                <c:formatCode>0.0%</c:formatCode>
                <c:ptCount val="16"/>
                <c:pt idx="0">
                  <c:v>0.12504062524181692</c:v>
                </c:pt>
                <c:pt idx="1">
                  <c:v>9.601813547816955E-2</c:v>
                </c:pt>
                <c:pt idx="2">
                  <c:v>8.8000792065368691E-2</c:v>
                </c:pt>
                <c:pt idx="3">
                  <c:v>7.4981189657475966E-2</c:v>
                </c:pt>
                <c:pt idx="4">
                  <c:v>6.2145780228084271E-2</c:v>
                </c:pt>
                <c:pt idx="5">
                  <c:v>5.5248541619140286E-2</c:v>
                </c:pt>
                <c:pt idx="6">
                  <c:v>4.8205351863423063E-2</c:v>
                </c:pt>
                <c:pt idx="7">
                  <c:v>3.854144868613793E-2</c:v>
                </c:pt>
                <c:pt idx="8">
                  <c:v>3.2526649479745706E-2</c:v>
                </c:pt>
                <c:pt idx="9">
                  <c:v>2.6086179418817676E-2</c:v>
                </c:pt>
                <c:pt idx="10">
                  <c:v>2.1169075828326028E-2</c:v>
                </c:pt>
                <c:pt idx="11">
                  <c:v>2.1584831157435338E-2</c:v>
                </c:pt>
                <c:pt idx="12">
                  <c:v>1.440023214480032E-2</c:v>
                </c:pt>
                <c:pt idx="13">
                  <c:v>1.3213909447895715E-2</c:v>
                </c:pt>
                <c:pt idx="14">
                  <c:v>2.7493081889925181E-2</c:v>
                </c:pt>
                <c:pt idx="15">
                  <c:v>0.15639810426540285</c:v>
                </c:pt>
              </c:numCache>
            </c:numRef>
          </c:val>
          <c:smooth val="0"/>
          <c:extLst>
            <c:ext xmlns:c16="http://schemas.microsoft.com/office/drawing/2014/chart" uri="{C3380CC4-5D6E-409C-BE32-E72D297353CC}">
              <c16:uniqueId val="{00000000-D47F-49D8-ADAF-AB12E4F5E94B}"/>
            </c:ext>
          </c:extLst>
        </c:ser>
        <c:dLbls>
          <c:showLegendKey val="0"/>
          <c:showVal val="0"/>
          <c:showCatName val="0"/>
          <c:showSerName val="0"/>
          <c:showPercent val="0"/>
          <c:showBubbleSize val="0"/>
        </c:dLbls>
        <c:smooth val="0"/>
        <c:axId val="100414208"/>
        <c:axId val="100416128"/>
      </c:lineChart>
      <c:catAx>
        <c:axId val="100414208"/>
        <c:scaling>
          <c:orientation val="minMax"/>
        </c:scaling>
        <c:delete val="0"/>
        <c:axPos val="b"/>
        <c:title>
          <c:tx>
            <c:rich>
              <a:bodyPr/>
              <a:lstStyle/>
              <a:p>
                <a:pPr>
                  <a:defRPr/>
                </a:pPr>
                <a:r>
                  <a:rPr lang="en-US"/>
                  <a:t>Model Year</a:t>
                </a:r>
              </a:p>
            </c:rich>
          </c:tx>
          <c:overlay val="0"/>
        </c:title>
        <c:numFmt formatCode="General" sourceLinked="1"/>
        <c:majorTickMark val="out"/>
        <c:minorTickMark val="none"/>
        <c:tickLblPos val="nextTo"/>
        <c:crossAx val="100416128"/>
        <c:crosses val="autoZero"/>
        <c:auto val="1"/>
        <c:lblAlgn val="ctr"/>
        <c:lblOffset val="100"/>
        <c:noMultiLvlLbl val="0"/>
      </c:catAx>
      <c:valAx>
        <c:axId val="100416128"/>
        <c:scaling>
          <c:orientation val="minMax"/>
        </c:scaling>
        <c:delete val="0"/>
        <c:axPos val="l"/>
        <c:majorGridlines/>
        <c:title>
          <c:tx>
            <c:rich>
              <a:bodyPr rot="-5400000" vert="horz"/>
              <a:lstStyle/>
              <a:p>
                <a:pPr>
                  <a:defRPr/>
                </a:pPr>
                <a:r>
                  <a:rPr lang="en-US"/>
                  <a:t>Failure Rate</a:t>
                </a:r>
              </a:p>
            </c:rich>
          </c:tx>
          <c:overlay val="0"/>
        </c:title>
        <c:numFmt formatCode="0%" sourceLinked="0"/>
        <c:majorTickMark val="out"/>
        <c:minorTickMark val="none"/>
        <c:tickLblPos val="nextTo"/>
        <c:crossAx val="100414208"/>
        <c:crosses val="autoZero"/>
        <c:crossBetween val="midCat"/>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 OBD'!$K$10:$K$25</c:f>
              <c:numCache>
                <c:formatCode>#,##0</c:formatCode>
                <c:ptCount val="16"/>
                <c:pt idx="1">
                  <c:v>176</c:v>
                </c:pt>
                <c:pt idx="2">
                  <c:v>243</c:v>
                </c:pt>
                <c:pt idx="3">
                  <c:v>76</c:v>
                </c:pt>
                <c:pt idx="4">
                  <c:v>72</c:v>
                </c:pt>
                <c:pt idx="5">
                  <c:v>361</c:v>
                </c:pt>
                <c:pt idx="6">
                  <c:v>322</c:v>
                </c:pt>
                <c:pt idx="7">
                  <c:v>327</c:v>
                </c:pt>
                <c:pt idx="8">
                  <c:v>326</c:v>
                </c:pt>
                <c:pt idx="9">
                  <c:v>460</c:v>
                </c:pt>
                <c:pt idx="10">
                  <c:v>353</c:v>
                </c:pt>
                <c:pt idx="11">
                  <c:v>229</c:v>
                </c:pt>
                <c:pt idx="12">
                  <c:v>209</c:v>
                </c:pt>
                <c:pt idx="13">
                  <c:v>131</c:v>
                </c:pt>
                <c:pt idx="14">
                  <c:v>18</c:v>
                </c:pt>
                <c:pt idx="15">
                  <c:v>1</c:v>
                </c:pt>
              </c:numCache>
            </c:numRef>
          </c:val>
          <c:smooth val="0"/>
          <c:extLst>
            <c:ext xmlns:c16="http://schemas.microsoft.com/office/drawing/2014/chart" uri="{C3380CC4-5D6E-409C-BE32-E72D297353CC}">
              <c16:uniqueId val="{00000000-2C66-428F-A7CC-81AE1E8CBE25}"/>
            </c:ext>
          </c:extLst>
        </c:ser>
        <c:ser>
          <c:idx val="1"/>
          <c:order val="1"/>
          <c:tx>
            <c:strRef>
              <c:f>'(2)(i) OBD'!$H$8:$J$8</c:f>
              <c:strCache>
                <c:ptCount val="1"/>
                <c:pt idx="0">
                  <c:v>LDDV</c:v>
                </c:pt>
              </c:strCache>
            </c:strRef>
          </c:tx>
          <c:val>
            <c:numRef>
              <c:f>'(2)(i) OBD'!$H$10:$H$25</c:f>
              <c:numCache>
                <c:formatCode>#,##0</c:formatCode>
                <c:ptCount val="16"/>
                <c:pt idx="0">
                  <c:v>14</c:v>
                </c:pt>
                <c:pt idx="1">
                  <c:v>4</c:v>
                </c:pt>
                <c:pt idx="2">
                  <c:v>4</c:v>
                </c:pt>
                <c:pt idx="3">
                  <c:v>30</c:v>
                </c:pt>
                <c:pt idx="4">
                  <c:v>65</c:v>
                </c:pt>
                <c:pt idx="5">
                  <c:v>113</c:v>
                </c:pt>
                <c:pt idx="6">
                  <c:v>155</c:v>
                </c:pt>
                <c:pt idx="7">
                  <c:v>167</c:v>
                </c:pt>
                <c:pt idx="8">
                  <c:v>295</c:v>
                </c:pt>
                <c:pt idx="9">
                  <c:v>144</c:v>
                </c:pt>
                <c:pt idx="10">
                  <c:v>92</c:v>
                </c:pt>
                <c:pt idx="11">
                  <c:v>57</c:v>
                </c:pt>
                <c:pt idx="12">
                  <c:v>43</c:v>
                </c:pt>
                <c:pt idx="13">
                  <c:v>7</c:v>
                </c:pt>
                <c:pt idx="14">
                  <c:v>7</c:v>
                </c:pt>
                <c:pt idx="15">
                  <c:v>1</c:v>
                </c:pt>
              </c:numCache>
            </c:numRef>
          </c:val>
          <c:smooth val="0"/>
          <c:extLst>
            <c:ext xmlns:c16="http://schemas.microsoft.com/office/drawing/2014/chart" uri="{C3380CC4-5D6E-409C-BE32-E72D297353CC}">
              <c16:uniqueId val="{00000001-2C66-428F-A7CC-81AE1E8CBE25}"/>
            </c:ext>
          </c:extLst>
        </c:ser>
        <c:dLbls>
          <c:showLegendKey val="0"/>
          <c:showVal val="0"/>
          <c:showCatName val="0"/>
          <c:showSerName val="0"/>
          <c:showPercent val="0"/>
          <c:showBubbleSize val="0"/>
        </c:dLbls>
        <c:marker val="1"/>
        <c:smooth val="0"/>
        <c:axId val="109045248"/>
        <c:axId val="109047168"/>
      </c:lineChart>
      <c:catAx>
        <c:axId val="10904524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9047168"/>
        <c:crosses val="autoZero"/>
        <c:auto val="1"/>
        <c:lblAlgn val="ctr"/>
        <c:lblOffset val="100"/>
        <c:tickLblSkip val="1"/>
        <c:tickMarkSkip val="1"/>
        <c:noMultiLvlLbl val="0"/>
      </c:catAx>
      <c:valAx>
        <c:axId val="109047168"/>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9045248"/>
        <c:crosses val="autoZero"/>
        <c:crossBetween val="midCat"/>
        <c:majorUnit val="100"/>
        <c:minorUnit val="20"/>
      </c:valAx>
      <c:spPr>
        <a:noFill/>
        <a:ln w="12700">
          <a:solidFill>
            <a:srgbClr val="808080"/>
          </a:solidFill>
          <a:prstDash val="solid"/>
        </a:ln>
      </c:spPr>
    </c:plotArea>
    <c:legend>
      <c:legendPos val="r"/>
      <c:layout>
        <c:manualLayout>
          <c:xMode val="edge"/>
          <c:yMode val="edge"/>
          <c:x val="0.7849986117606671"/>
          <c:y val="0.212654854972603"/>
          <c:w val="8.7792998477929984E-2"/>
          <c:h val="0.1199897192502429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05F-421E-B519-74851FE52496}"/>
            </c:ext>
          </c:extLst>
        </c:ser>
        <c:dLbls>
          <c:showLegendKey val="0"/>
          <c:showVal val="0"/>
          <c:showCatName val="0"/>
          <c:showSerName val="0"/>
          <c:showPercent val="0"/>
          <c:showBubbleSize val="0"/>
        </c:dLbls>
        <c:marker val="1"/>
        <c:smooth val="0"/>
        <c:axId val="107667456"/>
        <c:axId val="107669760"/>
      </c:lineChart>
      <c:catAx>
        <c:axId val="107667456"/>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7669760"/>
        <c:crosses val="autoZero"/>
        <c:auto val="1"/>
        <c:lblAlgn val="ctr"/>
        <c:lblOffset val="100"/>
        <c:tickLblSkip val="1"/>
        <c:tickMarkSkip val="1"/>
        <c:noMultiLvlLbl val="0"/>
      </c:catAx>
      <c:valAx>
        <c:axId val="107669760"/>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76674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Opacity'!$D$11:$D$48</c:f>
              <c:numCache>
                <c:formatCode>0.0%</c:formatCode>
                <c:ptCount val="38"/>
                <c:pt idx="0">
                  <c:v>0</c:v>
                </c:pt>
                <c:pt idx="1">
                  <c:v>0</c:v>
                </c:pt>
                <c:pt idx="2">
                  <c:v>8.3333333333333329E-2</c:v>
                </c:pt>
                <c:pt idx="3">
                  <c:v>0.13333333333333333</c:v>
                </c:pt>
                <c:pt idx="4">
                  <c:v>0</c:v>
                </c:pt>
                <c:pt idx="5">
                  <c:v>0</c:v>
                </c:pt>
                <c:pt idx="6">
                  <c:v>0</c:v>
                </c:pt>
                <c:pt idx="7">
                  <c:v>0.125</c:v>
                </c:pt>
                <c:pt idx="8">
                  <c:v>0.22222222222222221</c:v>
                </c:pt>
                <c:pt idx="9">
                  <c:v>5.8823529411764705E-2</c:v>
                </c:pt>
                <c:pt idx="10">
                  <c:v>0.13043478260869565</c:v>
                </c:pt>
                <c:pt idx="11">
                  <c:v>1.2195121951219513E-2</c:v>
                </c:pt>
                <c:pt idx="12">
                  <c:v>1.2658227848101266E-2</c:v>
                </c:pt>
                <c:pt idx="13">
                  <c:v>5.3691275167785234E-2</c:v>
                </c:pt>
                <c:pt idx="14">
                  <c:v>8.1081081081081086E-2</c:v>
                </c:pt>
                <c:pt idx="15">
                  <c:v>2.4734982332155476E-2</c:v>
                </c:pt>
                <c:pt idx="16">
                  <c:v>2.9126213592233011E-2</c:v>
                </c:pt>
                <c:pt idx="17">
                  <c:v>3.7249283667621778E-2</c:v>
                </c:pt>
                <c:pt idx="18">
                  <c:v>3.3240997229916899E-2</c:v>
                </c:pt>
                <c:pt idx="19">
                  <c:v>4.1095890410958902E-2</c:v>
                </c:pt>
                <c:pt idx="20">
                  <c:v>7.0110701107011064E-2</c:v>
                </c:pt>
                <c:pt idx="21">
                  <c:v>2.7533039647577091E-2</c:v>
                </c:pt>
                <c:pt idx="22">
                  <c:v>1.7804154302670624E-2</c:v>
                </c:pt>
              </c:numCache>
            </c:numRef>
          </c:val>
          <c:smooth val="0"/>
          <c:extLst>
            <c:ext xmlns:c16="http://schemas.microsoft.com/office/drawing/2014/chart" uri="{C3380CC4-5D6E-409C-BE32-E72D297353CC}">
              <c16:uniqueId val="{00000000-9F13-4DC5-AB0E-E468B262A9EA}"/>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Opacity'!$G$11:$G$48</c:f>
              <c:numCache>
                <c:formatCode>0.0%</c:formatCode>
                <c:ptCount val="38"/>
                <c:pt idx="0">
                  <c:v>1.1235955056179775E-2</c:v>
                </c:pt>
                <c:pt idx="1">
                  <c:v>3.954802259887006E-2</c:v>
                </c:pt>
                <c:pt idx="2">
                  <c:v>3.3333333333333333E-2</c:v>
                </c:pt>
                <c:pt idx="3">
                  <c:v>5.2631578947368418E-2</c:v>
                </c:pt>
                <c:pt idx="4">
                  <c:v>3.6175710594315243E-2</c:v>
                </c:pt>
                <c:pt idx="5">
                  <c:v>4.142011834319527E-2</c:v>
                </c:pt>
                <c:pt idx="6">
                  <c:v>7.2649572649572655E-2</c:v>
                </c:pt>
                <c:pt idx="7">
                  <c:v>2.1929824561403508E-2</c:v>
                </c:pt>
                <c:pt idx="8">
                  <c:v>3.4782608695652174E-2</c:v>
                </c:pt>
                <c:pt idx="9">
                  <c:v>3.151862464183381E-2</c:v>
                </c:pt>
                <c:pt idx="10">
                  <c:v>1.9646365422396856E-2</c:v>
                </c:pt>
                <c:pt idx="11">
                  <c:v>2.4271844660194174E-2</c:v>
                </c:pt>
                <c:pt idx="12">
                  <c:v>2.4934383202099737E-2</c:v>
                </c:pt>
                <c:pt idx="13">
                  <c:v>3.391572456320658E-2</c:v>
                </c:pt>
                <c:pt idx="14">
                  <c:v>2.4432809773123908E-2</c:v>
                </c:pt>
                <c:pt idx="15">
                  <c:v>2.3705552089831567E-2</c:v>
                </c:pt>
                <c:pt idx="16">
                  <c:v>1.8572825024437929E-2</c:v>
                </c:pt>
                <c:pt idx="17">
                  <c:v>1.7003188097768331E-2</c:v>
                </c:pt>
                <c:pt idx="18">
                  <c:v>1.4475969889982629E-2</c:v>
                </c:pt>
                <c:pt idx="19">
                  <c:v>3.519220357336221E-2</c:v>
                </c:pt>
                <c:pt idx="20">
                  <c:v>2.9050279329608939E-2</c:v>
                </c:pt>
                <c:pt idx="21">
                  <c:v>3.2297379646556976E-2</c:v>
                </c:pt>
                <c:pt idx="22">
                  <c:v>3.2782212086659067E-2</c:v>
                </c:pt>
                <c:pt idx="23">
                  <c:v>3.4110429447852759E-2</c:v>
                </c:pt>
                <c:pt idx="24">
                  <c:v>2.3285899094437259E-2</c:v>
                </c:pt>
                <c:pt idx="25">
                  <c:v>1.4985590778097982E-2</c:v>
                </c:pt>
                <c:pt idx="26">
                  <c:v>2.0559680182752713E-2</c:v>
                </c:pt>
                <c:pt idx="27">
                  <c:v>9.2927207021166747E-3</c:v>
                </c:pt>
                <c:pt idx="28">
                  <c:v>7.525870178739417E-3</c:v>
                </c:pt>
                <c:pt idx="29">
                  <c:v>1.1167512690355329E-2</c:v>
                </c:pt>
                <c:pt idx="30">
                  <c:v>6.8446269678302529E-3</c:v>
                </c:pt>
                <c:pt idx="31">
                  <c:v>3.2736796158882582E-3</c:v>
                </c:pt>
                <c:pt idx="32">
                  <c:v>2.6214610276127227E-3</c:v>
                </c:pt>
                <c:pt idx="33">
                  <c:v>5.9429477020602221E-4</c:v>
                </c:pt>
                <c:pt idx="34">
                  <c:v>5.9916117435590175E-4</c:v>
                </c:pt>
                <c:pt idx="35">
                  <c:v>1.3282732447817836E-3</c:v>
                </c:pt>
                <c:pt idx="36">
                  <c:v>6.8493150684931507E-4</c:v>
                </c:pt>
                <c:pt idx="37">
                  <c:v>0</c:v>
                </c:pt>
              </c:numCache>
            </c:numRef>
          </c:val>
          <c:smooth val="0"/>
          <c:extLst>
            <c:ext xmlns:c16="http://schemas.microsoft.com/office/drawing/2014/chart" uri="{C3380CC4-5D6E-409C-BE32-E72D297353CC}">
              <c16:uniqueId val="{00000001-9F13-4DC5-AB0E-E468B262A9EA}"/>
            </c:ext>
          </c:extLst>
        </c:ser>
        <c:dLbls>
          <c:showLegendKey val="0"/>
          <c:showVal val="0"/>
          <c:showCatName val="0"/>
          <c:showSerName val="0"/>
          <c:showPercent val="0"/>
          <c:showBubbleSize val="0"/>
        </c:dLbls>
        <c:marker val="1"/>
        <c:smooth val="0"/>
        <c:axId val="109109248"/>
        <c:axId val="109111552"/>
      </c:lineChart>
      <c:catAx>
        <c:axId val="10910924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09111552"/>
        <c:crosses val="autoZero"/>
        <c:auto val="1"/>
        <c:lblAlgn val="ctr"/>
        <c:lblOffset val="100"/>
        <c:tickLblSkip val="2"/>
        <c:tickMarkSkip val="1"/>
        <c:noMultiLvlLbl val="0"/>
      </c:catAx>
      <c:valAx>
        <c:axId val="109111552"/>
        <c:scaling>
          <c:orientation val="minMax"/>
          <c:max val="0.16000000000000003"/>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9109248"/>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92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14666641696"/>
          <c:y val="2.0642201834862386E-2"/>
        </c:manualLayout>
      </c:layout>
      <c:overlay val="0"/>
      <c:spPr>
        <a:noFill/>
        <a:ln w="25400">
          <a:noFill/>
        </a:ln>
      </c:spPr>
    </c:title>
    <c:autoTitleDeleted val="0"/>
    <c:plotArea>
      <c:layout>
        <c:manualLayout>
          <c:layoutTarget val="inner"/>
          <c:xMode val="edge"/>
          <c:yMode val="edge"/>
          <c:x val="9.2545045228805245E-2"/>
          <c:y val="0.15825705796778491"/>
          <c:w val="0.88817536462644897"/>
          <c:h val="0.6215603291198494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Opacity'!$B$11:$B$48</c:f>
              <c:numCache>
                <c:formatCode>#,##0</c:formatCode>
                <c:ptCount val="38"/>
                <c:pt idx="0">
                  <c:v>0</c:v>
                </c:pt>
                <c:pt idx="1">
                  <c:v>0</c:v>
                </c:pt>
                <c:pt idx="2">
                  <c:v>1</c:v>
                </c:pt>
                <c:pt idx="3">
                  <c:v>2</c:v>
                </c:pt>
                <c:pt idx="4">
                  <c:v>0</c:v>
                </c:pt>
                <c:pt idx="5">
                  <c:v>0</c:v>
                </c:pt>
                <c:pt idx="6">
                  <c:v>0</c:v>
                </c:pt>
                <c:pt idx="7">
                  <c:v>1</c:v>
                </c:pt>
                <c:pt idx="8">
                  <c:v>2</c:v>
                </c:pt>
                <c:pt idx="9">
                  <c:v>1</c:v>
                </c:pt>
                <c:pt idx="10">
                  <c:v>6</c:v>
                </c:pt>
                <c:pt idx="11">
                  <c:v>1</c:v>
                </c:pt>
                <c:pt idx="12">
                  <c:v>1</c:v>
                </c:pt>
                <c:pt idx="13">
                  <c:v>8</c:v>
                </c:pt>
                <c:pt idx="14">
                  <c:v>6</c:v>
                </c:pt>
                <c:pt idx="15">
                  <c:v>7</c:v>
                </c:pt>
                <c:pt idx="16">
                  <c:v>9</c:v>
                </c:pt>
                <c:pt idx="17">
                  <c:v>13</c:v>
                </c:pt>
                <c:pt idx="18">
                  <c:v>12</c:v>
                </c:pt>
                <c:pt idx="19">
                  <c:v>15</c:v>
                </c:pt>
                <c:pt idx="20">
                  <c:v>38</c:v>
                </c:pt>
                <c:pt idx="21">
                  <c:v>25</c:v>
                </c:pt>
                <c:pt idx="22">
                  <c:v>24</c:v>
                </c:pt>
              </c:numCache>
            </c:numRef>
          </c:val>
          <c:smooth val="0"/>
          <c:extLst>
            <c:ext xmlns:c16="http://schemas.microsoft.com/office/drawing/2014/chart" uri="{C3380CC4-5D6E-409C-BE32-E72D297353CC}">
              <c16:uniqueId val="{00000000-CCF0-413E-9F3E-8ED8E8AAEBC6}"/>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Opacity'!$E$11:$E$48</c:f>
              <c:numCache>
                <c:formatCode>#,##0</c:formatCode>
                <c:ptCount val="38"/>
                <c:pt idx="0">
                  <c:v>1</c:v>
                </c:pt>
                <c:pt idx="1">
                  <c:v>7</c:v>
                </c:pt>
                <c:pt idx="2">
                  <c:v>8</c:v>
                </c:pt>
                <c:pt idx="3">
                  <c:v>22</c:v>
                </c:pt>
                <c:pt idx="4">
                  <c:v>14</c:v>
                </c:pt>
                <c:pt idx="5">
                  <c:v>14</c:v>
                </c:pt>
                <c:pt idx="6">
                  <c:v>17</c:v>
                </c:pt>
                <c:pt idx="7">
                  <c:v>5</c:v>
                </c:pt>
                <c:pt idx="8">
                  <c:v>8</c:v>
                </c:pt>
                <c:pt idx="9">
                  <c:v>11</c:v>
                </c:pt>
                <c:pt idx="10">
                  <c:v>10</c:v>
                </c:pt>
                <c:pt idx="11">
                  <c:v>20</c:v>
                </c:pt>
                <c:pt idx="12">
                  <c:v>19</c:v>
                </c:pt>
                <c:pt idx="13">
                  <c:v>33</c:v>
                </c:pt>
                <c:pt idx="14">
                  <c:v>28</c:v>
                </c:pt>
                <c:pt idx="15">
                  <c:v>38</c:v>
                </c:pt>
                <c:pt idx="16">
                  <c:v>38</c:v>
                </c:pt>
                <c:pt idx="17">
                  <c:v>32</c:v>
                </c:pt>
                <c:pt idx="18">
                  <c:v>25</c:v>
                </c:pt>
                <c:pt idx="19">
                  <c:v>65</c:v>
                </c:pt>
                <c:pt idx="20">
                  <c:v>78</c:v>
                </c:pt>
                <c:pt idx="21">
                  <c:v>106</c:v>
                </c:pt>
                <c:pt idx="22">
                  <c:v>115</c:v>
                </c:pt>
                <c:pt idx="23">
                  <c:v>139</c:v>
                </c:pt>
                <c:pt idx="24">
                  <c:v>54</c:v>
                </c:pt>
                <c:pt idx="25">
                  <c:v>26</c:v>
                </c:pt>
                <c:pt idx="26">
                  <c:v>36</c:v>
                </c:pt>
                <c:pt idx="27">
                  <c:v>18</c:v>
                </c:pt>
                <c:pt idx="28">
                  <c:v>24</c:v>
                </c:pt>
                <c:pt idx="29">
                  <c:v>33</c:v>
                </c:pt>
                <c:pt idx="30">
                  <c:v>20</c:v>
                </c:pt>
                <c:pt idx="31">
                  <c:v>15</c:v>
                </c:pt>
                <c:pt idx="32">
                  <c:v>15</c:v>
                </c:pt>
                <c:pt idx="33">
                  <c:v>3</c:v>
                </c:pt>
                <c:pt idx="34">
                  <c:v>3</c:v>
                </c:pt>
                <c:pt idx="35">
                  <c:v>7</c:v>
                </c:pt>
                <c:pt idx="36">
                  <c:v>2</c:v>
                </c:pt>
                <c:pt idx="37">
                  <c:v>0</c:v>
                </c:pt>
              </c:numCache>
            </c:numRef>
          </c:val>
          <c:smooth val="0"/>
          <c:extLst>
            <c:ext xmlns:c16="http://schemas.microsoft.com/office/drawing/2014/chart" uri="{C3380CC4-5D6E-409C-BE32-E72D297353CC}">
              <c16:uniqueId val="{00000001-CCF0-413E-9F3E-8ED8E8AAEBC6}"/>
            </c:ext>
          </c:extLst>
        </c:ser>
        <c:dLbls>
          <c:showLegendKey val="0"/>
          <c:showVal val="0"/>
          <c:showCatName val="0"/>
          <c:showSerName val="0"/>
          <c:showPercent val="0"/>
          <c:showBubbleSize val="0"/>
        </c:dLbls>
        <c:marker val="1"/>
        <c:smooth val="0"/>
        <c:axId val="108822912"/>
        <c:axId val="108825216"/>
      </c:lineChart>
      <c:catAx>
        <c:axId val="10882291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202187122568"/>
              <c:y val="0.912844999879602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08825216"/>
        <c:crosses val="autoZero"/>
        <c:auto val="1"/>
        <c:lblAlgn val="ctr"/>
        <c:lblOffset val="100"/>
        <c:tickLblSkip val="2"/>
        <c:tickMarkSkip val="1"/>
        <c:noMultiLvlLbl val="0"/>
      </c:catAx>
      <c:valAx>
        <c:axId val="10882521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127788128751E-3"/>
              <c:y val="0.30275253437357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8822912"/>
        <c:crosses val="autoZero"/>
        <c:crossBetween val="between"/>
      </c:valAx>
      <c:spPr>
        <a:noFill/>
        <a:ln w="12700">
          <a:solidFill>
            <a:srgbClr val="808080"/>
          </a:solidFill>
          <a:prstDash val="solid"/>
        </a:ln>
      </c:spPr>
    </c:plotArea>
    <c:legend>
      <c:legendPos val="r"/>
      <c:layout>
        <c:manualLayout>
          <c:xMode val="edge"/>
          <c:yMode val="edge"/>
          <c:x val="0.86503905798933645"/>
          <c:y val="0.17431216740109423"/>
          <c:w val="0.10668389400195342"/>
          <c:h val="8.256880733945026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77518327450448"/>
          <c:y val="0.23304029270895993"/>
          <c:w val="0.76556867841961262"/>
          <c:h val="0.60906040268459027"/>
        </c:manualLayout>
      </c:layout>
      <c:scatterChart>
        <c:scatterStyle val="lineMarker"/>
        <c:varyColors val="0"/>
        <c:ser>
          <c:idx val="0"/>
          <c:order val="0"/>
          <c:tx>
            <c:strRef>
              <c:f>'(2)(ii) OBD'!$B$7:$D$7</c:f>
              <c:strCache>
                <c:ptCount val="1"/>
                <c:pt idx="0">
                  <c:v>LDGV</c:v>
                </c:pt>
              </c:strCache>
            </c:strRef>
          </c:tx>
          <c:marker>
            <c:symbol val="diamond"/>
            <c:size val="8"/>
          </c:marker>
          <c:xVal>
            <c:numRef>
              <c:f>'(2)(ii)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'(2)(ii) OBD'!$D$9:$D$24</c:f>
              <c:numCache>
                <c:formatCode>0.0%</c:formatCode>
                <c:ptCount val="16"/>
                <c:pt idx="0">
                  <c:v>3.8587550054605027E-2</c:v>
                </c:pt>
                <c:pt idx="1">
                  <c:v>2.9106965846625213E-2</c:v>
                </c:pt>
                <c:pt idx="2">
                  <c:v>2.1095111437219115E-2</c:v>
                </c:pt>
                <c:pt idx="3">
                  <c:v>1.9962570180910792E-2</c:v>
                </c:pt>
                <c:pt idx="4">
                  <c:v>1.4604904632152589E-2</c:v>
                </c:pt>
                <c:pt idx="5">
                  <c:v>1.366640528733057E-2</c:v>
                </c:pt>
                <c:pt idx="6">
                  <c:v>1.2327692480107587E-2</c:v>
                </c:pt>
                <c:pt idx="7">
                  <c:v>6.6192694287815637E-3</c:v>
                </c:pt>
                <c:pt idx="8">
                  <c:v>8.4557804269476018E-3</c:v>
                </c:pt>
                <c:pt idx="9">
                  <c:v>6.0395591121848108E-3</c:v>
                </c:pt>
                <c:pt idx="10">
                  <c:v>3.3444816053511705E-3</c:v>
                </c:pt>
                <c:pt idx="11">
                  <c:v>2.948936830668943E-3</c:v>
                </c:pt>
                <c:pt idx="12">
                  <c:v>2.4503798088703751E-3</c:v>
                </c:pt>
                <c:pt idx="13">
                  <c:v>4.5899632802937577E-3</c:v>
                </c:pt>
                <c:pt idx="14">
                  <c:v>4.4736842105263158E-2</c:v>
                </c:pt>
                <c:pt idx="15">
                  <c:v>0</c:v>
                </c:pt>
              </c:numCache>
            </c:numRef>
          </c:yVal>
          <c:smooth val="0"/>
          <c:extLst>
            <c:ext xmlns:c16="http://schemas.microsoft.com/office/drawing/2014/chart" uri="{C3380CC4-5D6E-409C-BE32-E72D297353CC}">
              <c16:uniqueId val="{00000000-5BBA-44E7-A9D3-2EEA30FFDBA4}"/>
            </c:ext>
          </c:extLst>
        </c:ser>
        <c:ser>
          <c:idx val="1"/>
          <c:order val="1"/>
          <c:tx>
            <c:strRef>
              <c:f>'(2)(ii) OBD'!#REF!</c:f>
              <c:strCache>
                <c:ptCount val="1"/>
                <c:pt idx="0">
                  <c:v>#REF!</c:v>
                </c:pt>
              </c:strCache>
            </c:strRef>
          </c:tx>
          <c:marker>
            <c:symbol val="square"/>
            <c:size val="8"/>
          </c:marker>
          <c:xVal>
            <c:numRef>
              <c:f>'(2)(ii)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'(2)(ii) OBD'!#REF!</c:f>
              <c:numCache>
                <c:formatCode>General</c:formatCode>
                <c:ptCount val="1"/>
                <c:pt idx="0">
                  <c:v>1</c:v>
                </c:pt>
              </c:numCache>
            </c:numRef>
          </c:yVal>
          <c:smooth val="0"/>
          <c:extLst>
            <c:ext xmlns:c16="http://schemas.microsoft.com/office/drawing/2014/chart" uri="{C3380CC4-5D6E-409C-BE32-E72D297353CC}">
              <c16:uniqueId val="{00000001-5BBA-44E7-A9D3-2EEA30FFDBA4}"/>
            </c:ext>
          </c:extLst>
        </c:ser>
        <c:ser>
          <c:idx val="2"/>
          <c:order val="2"/>
          <c:tx>
            <c:strRef>
              <c:f>'(2)(ii) OBD'!$E$7:$G$7</c:f>
              <c:strCache>
                <c:ptCount val="1"/>
                <c:pt idx="0">
                  <c:v>MDGV</c:v>
                </c:pt>
              </c:strCache>
            </c:strRef>
          </c:tx>
          <c:marker>
            <c:symbol val="triangle"/>
            <c:size val="8"/>
          </c:marker>
          <c:xVal>
            <c:numRef>
              <c:f>'(2)(ii)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'(2)(ii) OBD'!$G$9:$G$24</c:f>
              <c:numCache>
                <c:formatCode>0.0%</c:formatCode>
                <c:ptCount val="16"/>
                <c:pt idx="2">
                  <c:v>3.0674846625766871E-2</c:v>
                </c:pt>
                <c:pt idx="3">
                  <c:v>3.0418250950570342E-2</c:v>
                </c:pt>
                <c:pt idx="4">
                  <c:v>2.5691699604743084E-2</c:v>
                </c:pt>
                <c:pt idx="5">
                  <c:v>9.9875156054931337E-3</c:v>
                </c:pt>
                <c:pt idx="6">
                  <c:v>1.6393442622950821E-2</c:v>
                </c:pt>
                <c:pt idx="7">
                  <c:v>1.0398613518197574E-2</c:v>
                </c:pt>
                <c:pt idx="8">
                  <c:v>7.5301204819277108E-3</c:v>
                </c:pt>
                <c:pt idx="9">
                  <c:v>7.0921985815602835E-3</c:v>
                </c:pt>
                <c:pt idx="10">
                  <c:v>1.3864818024263431E-2</c:v>
                </c:pt>
                <c:pt idx="11">
                  <c:v>5.5865921787709499E-3</c:v>
                </c:pt>
                <c:pt idx="12">
                  <c:v>1.2500000000000001E-2</c:v>
                </c:pt>
                <c:pt idx="13">
                  <c:v>1.0050251256281407E-2</c:v>
                </c:pt>
                <c:pt idx="14">
                  <c:v>0</c:v>
                </c:pt>
                <c:pt idx="15">
                  <c:v>0</c:v>
                </c:pt>
              </c:numCache>
            </c:numRef>
          </c:yVal>
          <c:smooth val="0"/>
          <c:extLst>
            <c:ext xmlns:c16="http://schemas.microsoft.com/office/drawing/2014/chart" uri="{C3380CC4-5D6E-409C-BE32-E72D297353CC}">
              <c16:uniqueId val="{00000002-5BBA-44E7-A9D3-2EEA30FFDBA4}"/>
            </c:ext>
          </c:extLst>
        </c:ser>
        <c:dLbls>
          <c:showLegendKey val="0"/>
          <c:showVal val="0"/>
          <c:showCatName val="0"/>
          <c:showSerName val="0"/>
          <c:showPercent val="0"/>
          <c:showBubbleSize val="0"/>
        </c:dLbls>
        <c:axId val="105847808"/>
        <c:axId val="105849984"/>
      </c:scatterChart>
      <c:valAx>
        <c:axId val="105847808"/>
        <c:scaling>
          <c:orientation val="minMax"/>
          <c:max val="2021"/>
          <c:min val="2006"/>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5849984"/>
        <c:crosses val="autoZero"/>
        <c:crossBetween val="midCat"/>
        <c:majorUnit val="1"/>
      </c:valAx>
      <c:valAx>
        <c:axId val="105849984"/>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5847808"/>
        <c:crossesAt val="2001"/>
        <c:crossBetween val="midCat"/>
        <c:majorUnit val="2.0000000000000011E-2"/>
      </c:valAx>
      <c:spPr>
        <a:noFill/>
        <a:ln w="12700">
          <a:solidFill>
            <a:srgbClr val="808080"/>
          </a:solidFill>
          <a:prstDash val="solid"/>
        </a:ln>
      </c:spPr>
    </c:plotArea>
    <c:legend>
      <c:legendPos val="r"/>
      <c:legendEntry>
        <c:idx val="1"/>
        <c:delete val="1"/>
      </c:legendEntry>
      <c:layout>
        <c:manualLayout>
          <c:xMode val="edge"/>
          <c:yMode val="edge"/>
          <c:x val="0.78159953066211563"/>
          <c:y val="0.2423827377694962"/>
          <c:w val="0.11599527945984672"/>
          <c:h val="7.82836268107849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marker>
            <c:symbol val="diamond"/>
            <c:size val="8"/>
          </c:marker>
          <c:cat>
            <c:numRef>
              <c:f>'(2)(ii)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'(2)(ii) OBD'!$B$9:$B$24</c:f>
              <c:numCache>
                <c:formatCode>#,##0</c:formatCode>
                <c:ptCount val="16"/>
                <c:pt idx="0">
                  <c:v>424</c:v>
                </c:pt>
                <c:pt idx="1">
                  <c:v>323</c:v>
                </c:pt>
                <c:pt idx="2">
                  <c:v>230</c:v>
                </c:pt>
                <c:pt idx="3">
                  <c:v>160</c:v>
                </c:pt>
                <c:pt idx="4">
                  <c:v>134</c:v>
                </c:pt>
                <c:pt idx="5">
                  <c:v>122</c:v>
                </c:pt>
                <c:pt idx="6">
                  <c:v>110</c:v>
                </c:pt>
                <c:pt idx="7">
                  <c:v>54</c:v>
                </c:pt>
                <c:pt idx="8">
                  <c:v>61</c:v>
                </c:pt>
                <c:pt idx="9">
                  <c:v>40</c:v>
                </c:pt>
                <c:pt idx="10">
                  <c:v>19</c:v>
                </c:pt>
                <c:pt idx="11">
                  <c:v>19</c:v>
                </c:pt>
                <c:pt idx="12">
                  <c:v>10</c:v>
                </c:pt>
                <c:pt idx="13">
                  <c:v>15</c:v>
                </c:pt>
                <c:pt idx="14">
                  <c:v>34</c:v>
                </c:pt>
                <c:pt idx="15">
                  <c:v>0</c:v>
                </c:pt>
              </c:numCache>
            </c:numRef>
          </c:val>
          <c:smooth val="0"/>
          <c:extLst>
            <c:ext xmlns:c16="http://schemas.microsoft.com/office/drawing/2014/chart" uri="{C3380CC4-5D6E-409C-BE32-E72D297353CC}">
              <c16:uniqueId val="{00000000-7742-4FC9-9D59-1B15FE50D5C1}"/>
            </c:ext>
          </c:extLst>
        </c:ser>
        <c:ser>
          <c:idx val="2"/>
          <c:order val="1"/>
          <c:tx>
            <c:strRef>
              <c:f>'(2)(ii) OBD'!$E$7:$G$7</c:f>
              <c:strCache>
                <c:ptCount val="1"/>
                <c:pt idx="0">
                  <c:v>MDGV</c:v>
                </c:pt>
              </c:strCache>
            </c:strRef>
          </c:tx>
          <c:marker>
            <c:symbol val="triangle"/>
            <c:size val="8"/>
          </c:marker>
          <c:cat>
            <c:numRef>
              <c:f>'(2)(ii)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'(2)(ii) OBD'!$E$9:$E$24</c:f>
              <c:numCache>
                <c:formatCode>#,##0</c:formatCode>
                <c:ptCount val="16"/>
                <c:pt idx="2">
                  <c:v>20</c:v>
                </c:pt>
                <c:pt idx="3">
                  <c:v>16</c:v>
                </c:pt>
                <c:pt idx="4">
                  <c:v>13</c:v>
                </c:pt>
                <c:pt idx="5">
                  <c:v>8</c:v>
                </c:pt>
                <c:pt idx="6">
                  <c:v>11</c:v>
                </c:pt>
                <c:pt idx="7">
                  <c:v>6</c:v>
                </c:pt>
                <c:pt idx="8">
                  <c:v>5</c:v>
                </c:pt>
                <c:pt idx="9">
                  <c:v>5</c:v>
                </c:pt>
                <c:pt idx="10">
                  <c:v>8</c:v>
                </c:pt>
                <c:pt idx="11">
                  <c:v>2</c:v>
                </c:pt>
                <c:pt idx="12">
                  <c:v>3</c:v>
                </c:pt>
                <c:pt idx="13">
                  <c:v>2</c:v>
                </c:pt>
                <c:pt idx="14">
                  <c:v>0</c:v>
                </c:pt>
                <c:pt idx="15">
                  <c:v>0</c:v>
                </c:pt>
              </c:numCache>
            </c:numRef>
          </c:val>
          <c:smooth val="0"/>
          <c:extLst>
            <c:ext xmlns:c16="http://schemas.microsoft.com/office/drawing/2014/chart" uri="{C3380CC4-5D6E-409C-BE32-E72D297353CC}">
              <c16:uniqueId val="{00000001-7742-4FC9-9D59-1B15FE50D5C1}"/>
            </c:ext>
          </c:extLst>
        </c:ser>
        <c:dLbls>
          <c:showLegendKey val="0"/>
          <c:showVal val="0"/>
          <c:showCatName val="0"/>
          <c:showSerName val="0"/>
          <c:showPercent val="0"/>
          <c:showBubbleSize val="0"/>
        </c:dLbls>
        <c:marker val="1"/>
        <c:smooth val="0"/>
        <c:axId val="105921920"/>
        <c:axId val="105927808"/>
      </c:lineChart>
      <c:catAx>
        <c:axId val="105921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5927808"/>
        <c:crosses val="autoZero"/>
        <c:auto val="1"/>
        <c:lblAlgn val="ctr"/>
        <c:lblOffset val="100"/>
        <c:tickLblSkip val="1"/>
        <c:tickMarkSkip val="1"/>
        <c:noMultiLvlLbl val="0"/>
      </c:catAx>
      <c:valAx>
        <c:axId val="1059278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5921920"/>
        <c:crosses val="autoZero"/>
        <c:crossBetween val="midCat"/>
        <c:majorUnit val="100"/>
      </c:valAx>
      <c:spPr>
        <a:noFill/>
        <a:ln w="12700">
          <a:solidFill>
            <a:srgbClr val="808080"/>
          </a:solidFill>
          <a:prstDash val="solid"/>
        </a:ln>
      </c:spPr>
    </c:plotArea>
    <c:legend>
      <c:legendPos val="r"/>
      <c:layout>
        <c:manualLayout>
          <c:xMode val="edge"/>
          <c:yMode val="edge"/>
          <c:x val="0.78003382192610538"/>
          <c:y val="0.18989498292000037"/>
          <c:w val="0.11613692199914062"/>
          <c:h val="6.913685285983547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marker>
            <c:symbol val="diamond"/>
            <c:size val="8"/>
          </c:marker>
          <c:xVal>
            <c:numRef>
              <c:f>'(2)(iii)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'(2)(iii) OBD'!$D$9:$D$24</c:f>
              <c:numCache>
                <c:formatCode>0.0%</c:formatCode>
                <c:ptCount val="16"/>
                <c:pt idx="0">
                  <c:v>0.96141244994539499</c:v>
                </c:pt>
                <c:pt idx="1">
                  <c:v>0.9708930341533748</c:v>
                </c:pt>
                <c:pt idx="2">
                  <c:v>0.97890488856278091</c:v>
                </c:pt>
                <c:pt idx="3">
                  <c:v>0.98003742981908926</c:v>
                </c:pt>
                <c:pt idx="4">
                  <c:v>0.98539509536784742</c:v>
                </c:pt>
                <c:pt idx="5">
                  <c:v>0.98633359471266946</c:v>
                </c:pt>
                <c:pt idx="6">
                  <c:v>0.98767230751989243</c:v>
                </c:pt>
                <c:pt idx="7">
                  <c:v>0.99338073057121845</c:v>
                </c:pt>
                <c:pt idx="8">
                  <c:v>0.99154421957305239</c:v>
                </c:pt>
                <c:pt idx="9">
                  <c:v>0.99396044088781521</c:v>
                </c:pt>
                <c:pt idx="10">
                  <c:v>0.99665551839464883</c:v>
                </c:pt>
                <c:pt idx="11">
                  <c:v>0.99705106316933101</c:v>
                </c:pt>
                <c:pt idx="12">
                  <c:v>0.99754962019112958</c:v>
                </c:pt>
                <c:pt idx="13">
                  <c:v>0.99541003671970629</c:v>
                </c:pt>
                <c:pt idx="14">
                  <c:v>0.95526315789473681</c:v>
                </c:pt>
                <c:pt idx="15">
                  <c:v>1</c:v>
                </c:pt>
              </c:numCache>
            </c:numRef>
          </c:yVal>
          <c:smooth val="0"/>
          <c:extLst>
            <c:ext xmlns:c16="http://schemas.microsoft.com/office/drawing/2014/chart" uri="{C3380CC4-5D6E-409C-BE32-E72D297353CC}">
              <c16:uniqueId val="{00000000-7594-44D7-B74A-E33A6BF5DF76}"/>
            </c:ext>
          </c:extLst>
        </c:ser>
        <c:ser>
          <c:idx val="2"/>
          <c:order val="1"/>
          <c:tx>
            <c:strRef>
              <c:f>'(2)(iii) OBD'!$E$7:$G$7</c:f>
              <c:strCache>
                <c:ptCount val="1"/>
                <c:pt idx="0">
                  <c:v>MDGV</c:v>
                </c:pt>
              </c:strCache>
            </c:strRef>
          </c:tx>
          <c:marker>
            <c:symbol val="triangle"/>
            <c:size val="8"/>
          </c:marker>
          <c:xVal>
            <c:numRef>
              <c:f>'(2)(iii)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'(2)(iii) OBD'!$G$9:$G$24</c:f>
              <c:numCache>
                <c:formatCode>0.0%</c:formatCode>
                <c:ptCount val="16"/>
                <c:pt idx="2">
                  <c:v>0.96932515337423308</c:v>
                </c:pt>
                <c:pt idx="3">
                  <c:v>0.96958174904942962</c:v>
                </c:pt>
                <c:pt idx="4">
                  <c:v>0.97430830039525695</c:v>
                </c:pt>
                <c:pt idx="5">
                  <c:v>0.99001248439450684</c:v>
                </c:pt>
                <c:pt idx="6">
                  <c:v>0.98360655737704916</c:v>
                </c:pt>
                <c:pt idx="7">
                  <c:v>0.9896013864818024</c:v>
                </c:pt>
                <c:pt idx="8">
                  <c:v>0.99246987951807231</c:v>
                </c:pt>
                <c:pt idx="9">
                  <c:v>0.99290780141843971</c:v>
                </c:pt>
                <c:pt idx="10">
                  <c:v>0.98613518197573657</c:v>
                </c:pt>
                <c:pt idx="11">
                  <c:v>0.994413407821229</c:v>
                </c:pt>
                <c:pt idx="12">
                  <c:v>0.98750000000000004</c:v>
                </c:pt>
                <c:pt idx="13">
                  <c:v>0.98994974874371855</c:v>
                </c:pt>
                <c:pt idx="14">
                  <c:v>1</c:v>
                </c:pt>
                <c:pt idx="15">
                  <c:v>1</c:v>
                </c:pt>
              </c:numCache>
            </c:numRef>
          </c:yVal>
          <c:smooth val="0"/>
          <c:extLst>
            <c:ext xmlns:c16="http://schemas.microsoft.com/office/drawing/2014/chart" uri="{C3380CC4-5D6E-409C-BE32-E72D297353CC}">
              <c16:uniqueId val="{00000001-7594-44D7-B74A-E33A6BF5DF76}"/>
            </c:ext>
          </c:extLst>
        </c:ser>
        <c:dLbls>
          <c:showLegendKey val="0"/>
          <c:showVal val="0"/>
          <c:showCatName val="0"/>
          <c:showSerName val="0"/>
          <c:showPercent val="0"/>
          <c:showBubbleSize val="0"/>
        </c:dLbls>
        <c:axId val="106037632"/>
        <c:axId val="106039552"/>
      </c:scatterChart>
      <c:valAx>
        <c:axId val="106037632"/>
        <c:scaling>
          <c:orientation val="minMax"/>
          <c:max val="2021"/>
          <c:min val="2006"/>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6039552"/>
        <c:crosses val="autoZero"/>
        <c:crossBetween val="midCat"/>
        <c:majorUnit val="1"/>
      </c:valAx>
      <c:valAx>
        <c:axId val="106039552"/>
        <c:scaling>
          <c:orientation val="minMax"/>
          <c:max val="1"/>
          <c:min val="0.800000000000001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6037632"/>
        <c:crosses val="autoZero"/>
        <c:crossBetween val="midCat"/>
        <c:majorUnit val="0.05"/>
      </c:valAx>
      <c:spPr>
        <a:noFill/>
        <a:ln w="12700">
          <a:solidFill>
            <a:srgbClr val="808080"/>
          </a:solidFill>
          <a:prstDash val="solid"/>
        </a:ln>
      </c:spPr>
    </c:plotArea>
    <c:legend>
      <c:legendPos val="r"/>
      <c:layout>
        <c:manualLayout>
          <c:xMode val="edge"/>
          <c:yMode val="edge"/>
          <c:x val="0.74403083472833642"/>
          <c:y val="0.40474392662258879"/>
          <c:w val="0.10763896780943608"/>
          <c:h val="6.07726874156163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marker>
            <c:symbol val="diamond"/>
            <c:size val="8"/>
          </c:marker>
          <c:cat>
            <c:numRef>
              <c:f>'(2)(iii)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'(2)(iii) OBD'!$B$9:$B$24</c:f>
              <c:numCache>
                <c:formatCode>#,##0</c:formatCode>
                <c:ptCount val="16"/>
                <c:pt idx="0">
                  <c:v>10564</c:v>
                </c:pt>
                <c:pt idx="1">
                  <c:v>10774</c:v>
                </c:pt>
                <c:pt idx="2">
                  <c:v>10673</c:v>
                </c:pt>
                <c:pt idx="3">
                  <c:v>7855</c:v>
                </c:pt>
                <c:pt idx="4">
                  <c:v>9041</c:v>
                </c:pt>
                <c:pt idx="5">
                  <c:v>8805</c:v>
                </c:pt>
                <c:pt idx="6">
                  <c:v>8813</c:v>
                </c:pt>
                <c:pt idx="7">
                  <c:v>8104</c:v>
                </c:pt>
                <c:pt idx="8">
                  <c:v>7153</c:v>
                </c:pt>
                <c:pt idx="9">
                  <c:v>6583</c:v>
                </c:pt>
                <c:pt idx="10">
                  <c:v>5662</c:v>
                </c:pt>
                <c:pt idx="11">
                  <c:v>6424</c:v>
                </c:pt>
                <c:pt idx="12">
                  <c:v>4071</c:v>
                </c:pt>
                <c:pt idx="13">
                  <c:v>3253</c:v>
                </c:pt>
                <c:pt idx="14">
                  <c:v>726</c:v>
                </c:pt>
                <c:pt idx="15">
                  <c:v>15</c:v>
                </c:pt>
              </c:numCache>
            </c:numRef>
          </c:val>
          <c:smooth val="0"/>
          <c:extLst>
            <c:ext xmlns:c16="http://schemas.microsoft.com/office/drawing/2014/chart" uri="{C3380CC4-5D6E-409C-BE32-E72D297353CC}">
              <c16:uniqueId val="{00000000-C5CC-496D-98E2-31B72DF33FD7}"/>
            </c:ext>
          </c:extLst>
        </c:ser>
        <c:ser>
          <c:idx val="2"/>
          <c:order val="1"/>
          <c:tx>
            <c:strRef>
              <c:f>'(2)(iii) OBD'!$E$7:$G$7</c:f>
              <c:strCache>
                <c:ptCount val="1"/>
                <c:pt idx="0">
                  <c:v>MDGV</c:v>
                </c:pt>
              </c:strCache>
            </c:strRef>
          </c:tx>
          <c:marker>
            <c:symbol val="triangle"/>
            <c:size val="8"/>
          </c:marker>
          <c:cat>
            <c:numRef>
              <c:f>'(2)(iii) OBD'!$A$9:$A$24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'(2)(iii) OBD'!$E$9:$E$24</c:f>
              <c:numCache>
                <c:formatCode>#,##0</c:formatCode>
                <c:ptCount val="16"/>
                <c:pt idx="2">
                  <c:v>632</c:v>
                </c:pt>
                <c:pt idx="3">
                  <c:v>510</c:v>
                </c:pt>
                <c:pt idx="4">
                  <c:v>493</c:v>
                </c:pt>
                <c:pt idx="5">
                  <c:v>793</c:v>
                </c:pt>
                <c:pt idx="6">
                  <c:v>660</c:v>
                </c:pt>
                <c:pt idx="7">
                  <c:v>571</c:v>
                </c:pt>
                <c:pt idx="8">
                  <c:v>659</c:v>
                </c:pt>
                <c:pt idx="9">
                  <c:v>700</c:v>
                </c:pt>
                <c:pt idx="10">
                  <c:v>569</c:v>
                </c:pt>
                <c:pt idx="11">
                  <c:v>356</c:v>
                </c:pt>
                <c:pt idx="12">
                  <c:v>237</c:v>
                </c:pt>
                <c:pt idx="13">
                  <c:v>197</c:v>
                </c:pt>
                <c:pt idx="14">
                  <c:v>23</c:v>
                </c:pt>
                <c:pt idx="15">
                  <c:v>1</c:v>
                </c:pt>
              </c:numCache>
            </c:numRef>
          </c:val>
          <c:smooth val="0"/>
          <c:extLst>
            <c:ext xmlns:c16="http://schemas.microsoft.com/office/drawing/2014/chart" uri="{C3380CC4-5D6E-409C-BE32-E72D297353CC}">
              <c16:uniqueId val="{00000001-C5CC-496D-98E2-31B72DF33FD7}"/>
            </c:ext>
          </c:extLst>
        </c:ser>
        <c:dLbls>
          <c:showLegendKey val="0"/>
          <c:showVal val="0"/>
          <c:showCatName val="0"/>
          <c:showSerName val="0"/>
          <c:showPercent val="0"/>
          <c:showBubbleSize val="0"/>
        </c:dLbls>
        <c:marker val="1"/>
        <c:smooth val="0"/>
        <c:axId val="106090880"/>
        <c:axId val="106092800"/>
      </c:lineChart>
      <c:catAx>
        <c:axId val="10609088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6092800"/>
        <c:crosses val="autoZero"/>
        <c:auto val="1"/>
        <c:lblAlgn val="ctr"/>
        <c:lblOffset val="100"/>
        <c:tickLblSkip val="1"/>
        <c:tickMarkSkip val="1"/>
        <c:noMultiLvlLbl val="0"/>
      </c:catAx>
      <c:valAx>
        <c:axId val="10609280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6090880"/>
        <c:crosses val="autoZero"/>
        <c:crossBetween val="midCat"/>
      </c:valAx>
      <c:spPr>
        <a:noFill/>
        <a:ln w="12700">
          <a:solidFill>
            <a:srgbClr val="808080"/>
          </a:solidFill>
          <a:prstDash val="solid"/>
        </a:ln>
      </c:spPr>
    </c:plotArea>
    <c:legend>
      <c:legendPos val="r"/>
      <c:layout>
        <c:manualLayout>
          <c:xMode val="edge"/>
          <c:yMode val="edge"/>
          <c:x val="0.80697165562426476"/>
          <c:y val="7.2820201166129403E-2"/>
          <c:w val="0.10995381298161594"/>
          <c:h val="7.418714439218586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OBD'!$B$8:$D$8</c:f>
              <c:strCache>
                <c:ptCount val="1"/>
                <c:pt idx="0">
                  <c:v>LDGV</c:v>
                </c:pt>
              </c:strCache>
            </c:strRef>
          </c:tx>
          <c:marker>
            <c:symbol val="diamond"/>
            <c:size val="8"/>
          </c:marker>
          <c:xVal>
            <c:numRef>
              <c:f>'(2)(iv)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'(2)(iv) OBD'!$D$10:$D$25</c:f>
              <c:numCache>
                <c:formatCode>0.0%</c:formatCode>
                <c:ptCount val="16"/>
                <c:pt idx="0">
                  <c:v>0.79500000000000004</c:v>
                </c:pt>
                <c:pt idx="1">
                  <c:v>0.83720930232558144</c:v>
                </c:pt>
                <c:pt idx="2">
                  <c:v>0.81879194630872487</c:v>
                </c:pt>
                <c:pt idx="3">
                  <c:v>0.91428571428571426</c:v>
                </c:pt>
                <c:pt idx="4">
                  <c:v>0.89</c:v>
                </c:pt>
                <c:pt idx="5">
                  <c:v>0.92045454545454541</c:v>
                </c:pt>
                <c:pt idx="6">
                  <c:v>0.91025641025641024</c:v>
                </c:pt>
                <c:pt idx="7">
                  <c:v>0.97435897435897434</c:v>
                </c:pt>
                <c:pt idx="8">
                  <c:v>0.78723404255319152</c:v>
                </c:pt>
                <c:pt idx="9">
                  <c:v>0.89743589743589747</c:v>
                </c:pt>
                <c:pt idx="10">
                  <c:v>0.9285714285714286</c:v>
                </c:pt>
                <c:pt idx="11">
                  <c:v>0.84615384615384615</c:v>
                </c:pt>
                <c:pt idx="12">
                  <c:v>0.9</c:v>
                </c:pt>
                <c:pt idx="13">
                  <c:v>0.90909090909090906</c:v>
                </c:pt>
                <c:pt idx="14">
                  <c:v>0.6785714285714286</c:v>
                </c:pt>
              </c:numCache>
            </c:numRef>
          </c:yVal>
          <c:smooth val="0"/>
          <c:extLst>
            <c:ext xmlns:c16="http://schemas.microsoft.com/office/drawing/2014/chart" uri="{C3380CC4-5D6E-409C-BE32-E72D297353CC}">
              <c16:uniqueId val="{00000000-8593-42AA-BFD9-DFCA1139BC52}"/>
            </c:ext>
          </c:extLst>
        </c:ser>
        <c:ser>
          <c:idx val="2"/>
          <c:order val="1"/>
          <c:tx>
            <c:strRef>
              <c:f>'(2)(iv) OBD'!$E$8:$G$8</c:f>
              <c:strCache>
                <c:ptCount val="1"/>
                <c:pt idx="0">
                  <c:v>MDGV</c:v>
                </c:pt>
              </c:strCache>
            </c:strRef>
          </c:tx>
          <c:marker>
            <c:symbol val="triangle"/>
            <c:size val="8"/>
          </c:marker>
          <c:xVal>
            <c:numRef>
              <c:f>'(2)(iv)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'(2)(iv) OBD'!$G$10:$G$25</c:f>
              <c:numCache>
                <c:formatCode>0.0%</c:formatCode>
                <c:ptCount val="16"/>
                <c:pt idx="2">
                  <c:v>0.88888888888888884</c:v>
                </c:pt>
                <c:pt idx="3">
                  <c:v>0.9</c:v>
                </c:pt>
                <c:pt idx="4">
                  <c:v>1</c:v>
                </c:pt>
                <c:pt idx="5">
                  <c:v>1</c:v>
                </c:pt>
                <c:pt idx="6">
                  <c:v>0.8571428571428571</c:v>
                </c:pt>
                <c:pt idx="7">
                  <c:v>1</c:v>
                </c:pt>
                <c:pt idx="8">
                  <c:v>1</c:v>
                </c:pt>
                <c:pt idx="9">
                  <c:v>0.5</c:v>
                </c:pt>
                <c:pt idx="10">
                  <c:v>1</c:v>
                </c:pt>
                <c:pt idx="11">
                  <c:v>0.5</c:v>
                </c:pt>
                <c:pt idx="12">
                  <c:v>1</c:v>
                </c:pt>
                <c:pt idx="13">
                  <c:v>1</c:v>
                </c:pt>
              </c:numCache>
            </c:numRef>
          </c:yVal>
          <c:smooth val="0"/>
          <c:extLst>
            <c:ext xmlns:c16="http://schemas.microsoft.com/office/drawing/2014/chart" uri="{C3380CC4-5D6E-409C-BE32-E72D297353CC}">
              <c16:uniqueId val="{00000001-8593-42AA-BFD9-DFCA1139BC52}"/>
            </c:ext>
          </c:extLst>
        </c:ser>
        <c:dLbls>
          <c:showLegendKey val="0"/>
          <c:showVal val="0"/>
          <c:showCatName val="0"/>
          <c:showSerName val="0"/>
          <c:showPercent val="0"/>
          <c:showBubbleSize val="0"/>
        </c:dLbls>
        <c:axId val="109118976"/>
        <c:axId val="109120896"/>
      </c:scatterChart>
      <c:valAx>
        <c:axId val="109118976"/>
        <c:scaling>
          <c:orientation val="minMax"/>
          <c:max val="2021"/>
          <c:min val="2006"/>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9120896"/>
        <c:crosses val="autoZero"/>
        <c:crossBetween val="midCat"/>
        <c:majorUnit val="1"/>
      </c:valAx>
      <c:valAx>
        <c:axId val="109120896"/>
        <c:scaling>
          <c:orientation val="minMax"/>
          <c:max val="1"/>
          <c:min val="0.80000000000000104"/>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9118976"/>
        <c:crosses val="autoZero"/>
        <c:crossBetween val="midCat"/>
        <c:majorUnit val="0.05"/>
      </c:valAx>
      <c:spPr>
        <a:noFill/>
        <a:ln w="12700">
          <a:solidFill>
            <a:srgbClr val="808080"/>
          </a:solidFill>
          <a:prstDash val="solid"/>
        </a:ln>
      </c:spPr>
    </c:plotArea>
    <c:legend>
      <c:legendPos val="r"/>
      <c:layout>
        <c:manualLayout>
          <c:xMode val="edge"/>
          <c:yMode val="edge"/>
          <c:x val="0.14104046242774679"/>
          <c:y val="0.23993304129878046"/>
          <c:w val="0.12023121387283274"/>
          <c:h val="6.977838539970396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OBD'!$B$8:$D$8</c:f>
              <c:strCache>
                <c:ptCount val="1"/>
                <c:pt idx="0">
                  <c:v>LDGV</c:v>
                </c:pt>
              </c:strCache>
            </c:strRef>
          </c:tx>
          <c:marker>
            <c:symbol val="diamond"/>
            <c:size val="8"/>
          </c:marker>
          <c:cat>
            <c:numRef>
              <c:f>'(2)(iv)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'(2)(iv) OBD'!$B$10:$B$25</c:f>
              <c:numCache>
                <c:formatCode>#,##0</c:formatCode>
                <c:ptCount val="16"/>
                <c:pt idx="0">
                  <c:v>159</c:v>
                </c:pt>
                <c:pt idx="1">
                  <c:v>144</c:v>
                </c:pt>
                <c:pt idx="2">
                  <c:v>122</c:v>
                </c:pt>
                <c:pt idx="3">
                  <c:v>96</c:v>
                </c:pt>
                <c:pt idx="4">
                  <c:v>89</c:v>
                </c:pt>
                <c:pt idx="5">
                  <c:v>81</c:v>
                </c:pt>
                <c:pt idx="6">
                  <c:v>71</c:v>
                </c:pt>
                <c:pt idx="7">
                  <c:v>38</c:v>
                </c:pt>
                <c:pt idx="8">
                  <c:v>37</c:v>
                </c:pt>
                <c:pt idx="9">
                  <c:v>35</c:v>
                </c:pt>
                <c:pt idx="10">
                  <c:v>13</c:v>
                </c:pt>
                <c:pt idx="11">
                  <c:v>11</c:v>
                </c:pt>
                <c:pt idx="12">
                  <c:v>9</c:v>
                </c:pt>
                <c:pt idx="13">
                  <c:v>10</c:v>
                </c:pt>
                <c:pt idx="14">
                  <c:v>19</c:v>
                </c:pt>
              </c:numCache>
            </c:numRef>
          </c:val>
          <c:smooth val="0"/>
          <c:extLst>
            <c:ext xmlns:c16="http://schemas.microsoft.com/office/drawing/2014/chart" uri="{C3380CC4-5D6E-409C-BE32-E72D297353CC}">
              <c16:uniqueId val="{00000000-AFDB-4C86-A602-AAD54B7CCF23}"/>
            </c:ext>
          </c:extLst>
        </c:ser>
        <c:ser>
          <c:idx val="2"/>
          <c:order val="1"/>
          <c:tx>
            <c:strRef>
              <c:f>'(2)(iv) OBD'!$E$8:$G$8</c:f>
              <c:strCache>
                <c:ptCount val="1"/>
                <c:pt idx="0">
                  <c:v>MDGV</c:v>
                </c:pt>
              </c:strCache>
            </c:strRef>
          </c:tx>
          <c:marker>
            <c:symbol val="triangle"/>
            <c:size val="8"/>
          </c:marker>
          <c:cat>
            <c:numRef>
              <c:f>'(2)(iv)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'(2)(iv) OBD'!$E$10:$E$25</c:f>
              <c:numCache>
                <c:formatCode>#,##0</c:formatCode>
                <c:ptCount val="16"/>
                <c:pt idx="2">
                  <c:v>8</c:v>
                </c:pt>
                <c:pt idx="3">
                  <c:v>9</c:v>
                </c:pt>
                <c:pt idx="4">
                  <c:v>7</c:v>
                </c:pt>
                <c:pt idx="5">
                  <c:v>4</c:v>
                </c:pt>
                <c:pt idx="6">
                  <c:v>6</c:v>
                </c:pt>
                <c:pt idx="7">
                  <c:v>3</c:v>
                </c:pt>
                <c:pt idx="8">
                  <c:v>4</c:v>
                </c:pt>
                <c:pt idx="9">
                  <c:v>4</c:v>
                </c:pt>
                <c:pt idx="10">
                  <c:v>4</c:v>
                </c:pt>
                <c:pt idx="11">
                  <c:v>1</c:v>
                </c:pt>
                <c:pt idx="12">
                  <c:v>2</c:v>
                </c:pt>
                <c:pt idx="13">
                  <c:v>2</c:v>
                </c:pt>
              </c:numCache>
            </c:numRef>
          </c:val>
          <c:smooth val="0"/>
          <c:extLst>
            <c:ext xmlns:c16="http://schemas.microsoft.com/office/drawing/2014/chart" uri="{C3380CC4-5D6E-409C-BE32-E72D297353CC}">
              <c16:uniqueId val="{00000001-AFDB-4C86-A602-AAD54B7CCF23}"/>
            </c:ext>
          </c:extLst>
        </c:ser>
        <c:dLbls>
          <c:showLegendKey val="0"/>
          <c:showVal val="0"/>
          <c:showCatName val="0"/>
          <c:showSerName val="0"/>
          <c:showPercent val="0"/>
          <c:showBubbleSize val="0"/>
        </c:dLbls>
        <c:marker val="1"/>
        <c:smooth val="0"/>
        <c:axId val="109175936"/>
        <c:axId val="109177856"/>
      </c:lineChart>
      <c:catAx>
        <c:axId val="109175936"/>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9177856"/>
        <c:crosses val="autoZero"/>
        <c:auto val="1"/>
        <c:lblAlgn val="ctr"/>
        <c:lblOffset val="100"/>
        <c:tickLblSkip val="1"/>
        <c:tickMarkSkip val="1"/>
        <c:noMultiLvlLbl val="0"/>
      </c:catAx>
      <c:valAx>
        <c:axId val="109177856"/>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9175936"/>
        <c:crosses val="autoZero"/>
        <c:crossBetween val="midCat"/>
      </c:valAx>
      <c:spPr>
        <a:noFill/>
        <a:ln w="12700">
          <a:solidFill>
            <a:srgbClr val="808080"/>
          </a:solidFill>
          <a:prstDash val="solid"/>
        </a:ln>
      </c:spPr>
    </c:plotArea>
    <c:legend>
      <c:legendPos val="r"/>
      <c:layout>
        <c:manualLayout>
          <c:xMode val="edge"/>
          <c:yMode val="edge"/>
          <c:x val="0.75941644639983175"/>
          <c:y val="0.18860883624939204"/>
          <c:w val="0.11614409630666844"/>
          <c:h val="6.550777980799145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Unique Vehicles Tested </a:t>
            </a:r>
            <a:r>
              <a:rPr lang="en-US"/>
              <a:t>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tested'!$B$7</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tested'!$B$8:$B$45</c:f>
              <c:numCache>
                <c:formatCode>#,##0</c:formatCode>
                <c:ptCount val="38"/>
                <c:pt idx="22">
                  <c:v>129045</c:v>
                </c:pt>
                <c:pt idx="23">
                  <c:v>154649</c:v>
                </c:pt>
                <c:pt idx="24">
                  <c:v>164011</c:v>
                </c:pt>
                <c:pt idx="25">
                  <c:v>137382</c:v>
                </c:pt>
                <c:pt idx="26">
                  <c:v>182882</c:v>
                </c:pt>
                <c:pt idx="27">
                  <c:v>205101</c:v>
                </c:pt>
                <c:pt idx="28">
                  <c:v>227944</c:v>
                </c:pt>
                <c:pt idx="29">
                  <c:v>257513</c:v>
                </c:pt>
                <c:pt idx="30">
                  <c:v>277377</c:v>
                </c:pt>
                <c:pt idx="31">
                  <c:v>316239</c:v>
                </c:pt>
                <c:pt idx="32">
                  <c:v>319136</c:v>
                </c:pt>
                <c:pt idx="33">
                  <c:v>330764</c:v>
                </c:pt>
                <c:pt idx="34">
                  <c:v>315787</c:v>
                </c:pt>
                <c:pt idx="35">
                  <c:v>287668</c:v>
                </c:pt>
                <c:pt idx="36">
                  <c:v>38258</c:v>
                </c:pt>
                <c:pt idx="37">
                  <c:v>187</c:v>
                </c:pt>
              </c:numCache>
            </c:numRef>
          </c:val>
          <c:smooth val="0"/>
          <c:extLst>
            <c:ext xmlns:c16="http://schemas.microsoft.com/office/drawing/2014/chart" uri="{C3380CC4-5D6E-409C-BE32-E72D297353CC}">
              <c16:uniqueId val="{00000000-A84E-4294-8DE9-6B615384416D}"/>
            </c:ext>
          </c:extLst>
        </c:ser>
        <c:ser>
          <c:idx val="2"/>
          <c:order val="1"/>
          <c:tx>
            <c:strRef>
              <c:f>'(1) VINs tested'!$C$7</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tested'!$C$8:$C$45</c:f>
              <c:numCache>
                <c:formatCode>#,##0</c:formatCode>
                <c:ptCount val="38"/>
                <c:pt idx="24">
                  <c:v>6132</c:v>
                </c:pt>
                <c:pt idx="25">
                  <c:v>4139</c:v>
                </c:pt>
                <c:pt idx="26">
                  <c:v>4219</c:v>
                </c:pt>
                <c:pt idx="27">
                  <c:v>7337</c:v>
                </c:pt>
                <c:pt idx="28">
                  <c:v>7853</c:v>
                </c:pt>
                <c:pt idx="29">
                  <c:v>7430</c:v>
                </c:pt>
                <c:pt idx="30">
                  <c:v>8835</c:v>
                </c:pt>
                <c:pt idx="31">
                  <c:v>13934</c:v>
                </c:pt>
                <c:pt idx="32">
                  <c:v>12913</c:v>
                </c:pt>
                <c:pt idx="33">
                  <c:v>12527</c:v>
                </c:pt>
                <c:pt idx="34">
                  <c:v>11845</c:v>
                </c:pt>
                <c:pt idx="35">
                  <c:v>12516</c:v>
                </c:pt>
                <c:pt idx="36">
                  <c:v>523</c:v>
                </c:pt>
                <c:pt idx="37">
                  <c:v>22</c:v>
                </c:pt>
              </c:numCache>
            </c:numRef>
          </c:val>
          <c:smooth val="0"/>
          <c:extLst>
            <c:ext xmlns:c16="http://schemas.microsoft.com/office/drawing/2014/chart" uri="{C3380CC4-5D6E-409C-BE32-E72D297353CC}">
              <c16:uniqueId val="{00000001-A84E-4294-8DE9-6B615384416D}"/>
            </c:ext>
          </c:extLst>
        </c:ser>
        <c:ser>
          <c:idx val="5"/>
          <c:order val="2"/>
          <c:tx>
            <c:strRef>
              <c:f>'(1) VINs tested'!$D$7</c:f>
              <c:strCache>
                <c:ptCount val="1"/>
                <c:pt idx="0">
                  <c:v>LDDV</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tested'!$D$8:$D$45</c:f>
              <c:numCache>
                <c:formatCode>#,##0</c:formatCode>
                <c:ptCount val="38"/>
                <c:pt idx="22">
                  <c:v>185</c:v>
                </c:pt>
                <c:pt idx="23">
                  <c:v>72</c:v>
                </c:pt>
                <c:pt idx="24">
                  <c:v>73</c:v>
                </c:pt>
                <c:pt idx="25">
                  <c:v>133</c:v>
                </c:pt>
                <c:pt idx="26">
                  <c:v>243</c:v>
                </c:pt>
                <c:pt idx="27">
                  <c:v>668</c:v>
                </c:pt>
                <c:pt idx="28">
                  <c:v>1046</c:v>
                </c:pt>
                <c:pt idx="29">
                  <c:v>1268</c:v>
                </c:pt>
                <c:pt idx="30">
                  <c:v>2842</c:v>
                </c:pt>
                <c:pt idx="31">
                  <c:v>2430</c:v>
                </c:pt>
                <c:pt idx="32">
                  <c:v>963</c:v>
                </c:pt>
                <c:pt idx="33">
                  <c:v>693</c:v>
                </c:pt>
                <c:pt idx="34">
                  <c:v>770</c:v>
                </c:pt>
                <c:pt idx="35">
                  <c:v>153</c:v>
                </c:pt>
                <c:pt idx="36">
                  <c:v>47</c:v>
                </c:pt>
                <c:pt idx="37">
                  <c:v>1</c:v>
                </c:pt>
              </c:numCache>
            </c:numRef>
          </c:val>
          <c:smooth val="0"/>
          <c:extLst>
            <c:ext xmlns:c16="http://schemas.microsoft.com/office/drawing/2014/chart" uri="{C3380CC4-5D6E-409C-BE32-E72D297353CC}">
              <c16:uniqueId val="{00000002-A84E-4294-8DE9-6B615384416D}"/>
            </c:ext>
          </c:extLst>
        </c:ser>
        <c:ser>
          <c:idx val="6"/>
          <c:order val="3"/>
          <c:tx>
            <c:strRef>
              <c:f>'(1) VINs tested'!$E$7</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tested'!$E$8:$E$45</c:f>
              <c:numCache>
                <c:formatCode>#,##0</c:formatCode>
                <c:ptCount val="38"/>
                <c:pt idx="0">
                  <c:v>2</c:v>
                </c:pt>
                <c:pt idx="1">
                  <c:v>2</c:v>
                </c:pt>
                <c:pt idx="2">
                  <c:v>12</c:v>
                </c:pt>
                <c:pt idx="3">
                  <c:v>15</c:v>
                </c:pt>
                <c:pt idx="4">
                  <c:v>17</c:v>
                </c:pt>
                <c:pt idx="5">
                  <c:v>18</c:v>
                </c:pt>
                <c:pt idx="6">
                  <c:v>7</c:v>
                </c:pt>
                <c:pt idx="7">
                  <c:v>8</c:v>
                </c:pt>
                <c:pt idx="8">
                  <c:v>9</c:v>
                </c:pt>
                <c:pt idx="9">
                  <c:v>17</c:v>
                </c:pt>
                <c:pt idx="10">
                  <c:v>46</c:v>
                </c:pt>
                <c:pt idx="11">
                  <c:v>82</c:v>
                </c:pt>
                <c:pt idx="12">
                  <c:v>79</c:v>
                </c:pt>
                <c:pt idx="13">
                  <c:v>149</c:v>
                </c:pt>
                <c:pt idx="14">
                  <c:v>74</c:v>
                </c:pt>
                <c:pt idx="15">
                  <c:v>283</c:v>
                </c:pt>
                <c:pt idx="16">
                  <c:v>309</c:v>
                </c:pt>
                <c:pt idx="17">
                  <c:v>349</c:v>
                </c:pt>
                <c:pt idx="18">
                  <c:v>361</c:v>
                </c:pt>
                <c:pt idx="19">
                  <c:v>365</c:v>
                </c:pt>
                <c:pt idx="20">
                  <c:v>542</c:v>
                </c:pt>
                <c:pt idx="21">
                  <c:v>908</c:v>
                </c:pt>
                <c:pt idx="22">
                  <c:v>1348</c:v>
                </c:pt>
                <c:pt idx="23">
                  <c:v>1437</c:v>
                </c:pt>
                <c:pt idx="24">
                  <c:v>1487</c:v>
                </c:pt>
                <c:pt idx="25">
                  <c:v>555</c:v>
                </c:pt>
                <c:pt idx="26">
                  <c:v>569</c:v>
                </c:pt>
                <c:pt idx="27">
                  <c:v>1687</c:v>
                </c:pt>
                <c:pt idx="28">
                  <c:v>1616</c:v>
                </c:pt>
                <c:pt idx="29">
                  <c:v>1397</c:v>
                </c:pt>
                <c:pt idx="30">
                  <c:v>1477</c:v>
                </c:pt>
                <c:pt idx="31">
                  <c:v>3092</c:v>
                </c:pt>
                <c:pt idx="32">
                  <c:v>2997</c:v>
                </c:pt>
                <c:pt idx="33">
                  <c:v>2463</c:v>
                </c:pt>
                <c:pt idx="34">
                  <c:v>2426</c:v>
                </c:pt>
                <c:pt idx="35">
                  <c:v>2450</c:v>
                </c:pt>
                <c:pt idx="36">
                  <c:v>200</c:v>
                </c:pt>
                <c:pt idx="37">
                  <c:v>1</c:v>
                </c:pt>
              </c:numCache>
            </c:numRef>
          </c:val>
          <c:smooth val="0"/>
          <c:extLst>
            <c:ext xmlns:c16="http://schemas.microsoft.com/office/drawing/2014/chart" uri="{C3380CC4-5D6E-409C-BE32-E72D297353CC}">
              <c16:uniqueId val="{00000003-A84E-4294-8DE9-6B615384416D}"/>
            </c:ext>
          </c:extLst>
        </c:ser>
        <c:ser>
          <c:idx val="7"/>
          <c:order val="4"/>
          <c:tx>
            <c:strRef>
              <c:f>'(1) VINs tested'!$F$7</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tested'!$F$8:$F$45</c:f>
              <c:numCache>
                <c:formatCode>#,##0</c:formatCode>
                <c:ptCount val="38"/>
                <c:pt idx="0">
                  <c:v>89</c:v>
                </c:pt>
                <c:pt idx="1">
                  <c:v>177</c:v>
                </c:pt>
                <c:pt idx="2">
                  <c:v>240</c:v>
                </c:pt>
                <c:pt idx="3">
                  <c:v>418</c:v>
                </c:pt>
                <c:pt idx="4">
                  <c:v>387</c:v>
                </c:pt>
                <c:pt idx="5">
                  <c:v>338</c:v>
                </c:pt>
                <c:pt idx="6">
                  <c:v>234</c:v>
                </c:pt>
                <c:pt idx="7">
                  <c:v>228</c:v>
                </c:pt>
                <c:pt idx="8">
                  <c:v>230</c:v>
                </c:pt>
                <c:pt idx="9">
                  <c:v>349</c:v>
                </c:pt>
                <c:pt idx="10">
                  <c:v>509</c:v>
                </c:pt>
                <c:pt idx="11">
                  <c:v>824</c:v>
                </c:pt>
                <c:pt idx="12">
                  <c:v>762</c:v>
                </c:pt>
                <c:pt idx="13">
                  <c:v>973</c:v>
                </c:pt>
                <c:pt idx="14">
                  <c:v>1146</c:v>
                </c:pt>
                <c:pt idx="15">
                  <c:v>1603</c:v>
                </c:pt>
                <c:pt idx="16">
                  <c:v>2046</c:v>
                </c:pt>
                <c:pt idx="17">
                  <c:v>1882</c:v>
                </c:pt>
                <c:pt idx="18">
                  <c:v>1727</c:v>
                </c:pt>
                <c:pt idx="19">
                  <c:v>1847</c:v>
                </c:pt>
                <c:pt idx="20">
                  <c:v>2685</c:v>
                </c:pt>
                <c:pt idx="21">
                  <c:v>3282</c:v>
                </c:pt>
                <c:pt idx="22">
                  <c:v>3508</c:v>
                </c:pt>
                <c:pt idx="23">
                  <c:v>4075</c:v>
                </c:pt>
                <c:pt idx="24">
                  <c:v>2319</c:v>
                </c:pt>
                <c:pt idx="25">
                  <c:v>1735</c:v>
                </c:pt>
                <c:pt idx="26">
                  <c:v>1751</c:v>
                </c:pt>
                <c:pt idx="27">
                  <c:v>1937</c:v>
                </c:pt>
                <c:pt idx="28">
                  <c:v>3189</c:v>
                </c:pt>
                <c:pt idx="29">
                  <c:v>2955</c:v>
                </c:pt>
                <c:pt idx="30">
                  <c:v>2922</c:v>
                </c:pt>
                <c:pt idx="31">
                  <c:v>4582</c:v>
                </c:pt>
                <c:pt idx="32">
                  <c:v>5722</c:v>
                </c:pt>
                <c:pt idx="33">
                  <c:v>5048</c:v>
                </c:pt>
                <c:pt idx="34">
                  <c:v>5007</c:v>
                </c:pt>
                <c:pt idx="35">
                  <c:v>5270</c:v>
                </c:pt>
                <c:pt idx="36">
                  <c:v>2920</c:v>
                </c:pt>
                <c:pt idx="37">
                  <c:v>128</c:v>
                </c:pt>
              </c:numCache>
            </c:numRef>
          </c:val>
          <c:smooth val="0"/>
          <c:extLst>
            <c:ext xmlns:c16="http://schemas.microsoft.com/office/drawing/2014/chart" uri="{C3380CC4-5D6E-409C-BE32-E72D297353CC}">
              <c16:uniqueId val="{00000004-A84E-4294-8DE9-6B615384416D}"/>
            </c:ext>
          </c:extLst>
        </c:ser>
        <c:dLbls>
          <c:showLegendKey val="0"/>
          <c:showVal val="0"/>
          <c:showCatName val="0"/>
          <c:showSerName val="0"/>
          <c:showPercent val="0"/>
          <c:showBubbleSize val="0"/>
        </c:dLbls>
        <c:marker val="1"/>
        <c:smooth val="0"/>
        <c:axId val="105234432"/>
        <c:axId val="105236736"/>
      </c:lineChart>
      <c:catAx>
        <c:axId val="105234432"/>
        <c:scaling>
          <c:orientation val="minMax"/>
        </c:scaling>
        <c:delete val="0"/>
        <c:axPos val="b"/>
        <c:title>
          <c:tx>
            <c:rich>
              <a:bodyPr/>
              <a:lstStyle/>
              <a:p>
                <a:pPr>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05236736"/>
        <c:crosses val="autoZero"/>
        <c:auto val="1"/>
        <c:lblAlgn val="ctr"/>
        <c:lblOffset val="100"/>
        <c:tickLblSkip val="2"/>
        <c:tickMarkSkip val="1"/>
        <c:noMultiLvlLbl val="0"/>
      </c:catAx>
      <c:valAx>
        <c:axId val="105236736"/>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05234432"/>
        <c:crosses val="autoZero"/>
        <c:crossBetween val="between"/>
      </c:valAx>
      <c:spPr>
        <a:noFill/>
        <a:ln w="12700">
          <a:solidFill>
            <a:srgbClr val="808080"/>
          </a:solidFill>
          <a:prstDash val="solid"/>
        </a:ln>
      </c:spPr>
    </c:plotArea>
    <c:legend>
      <c:legendPos val="r"/>
      <c:layout>
        <c:manualLayout>
          <c:xMode val="edge"/>
          <c:yMode val="edge"/>
          <c:x val="0.16599266928368633"/>
          <c:y val="0.19893099153490548"/>
          <c:w val="0.26286595341501595"/>
          <c:h val="0.2230251202986694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'(2)(v) Waivers'!$D$12:$D$25</c:f>
              <c:numCache>
                <c:formatCode>0.0%</c:formatCode>
                <c:ptCount val="14"/>
                <c:pt idx="0">
                  <c:v>0</c:v>
                </c:pt>
                <c:pt idx="1">
                  <c:v>0</c:v>
                </c:pt>
                <c:pt idx="2">
                  <c:v>7.1751452966922581E-5</c:v>
                </c:pt>
                <c:pt idx="3">
                  <c:v>1.016260162601626E-4</c:v>
                </c:pt>
                <c:pt idx="4">
                  <c:v>0</c:v>
                </c:pt>
                <c:pt idx="5">
                  <c:v>9.6163092605058178E-5</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E587-4D27-851C-B0D41D4BADF6}"/>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E587-4D27-851C-B0D41D4BADF6}"/>
            </c:ext>
          </c:extLst>
        </c:ser>
        <c:dLbls>
          <c:showLegendKey val="0"/>
          <c:showVal val="0"/>
          <c:showCatName val="0"/>
          <c:showSerName val="0"/>
          <c:showPercent val="0"/>
          <c:showBubbleSize val="0"/>
        </c:dLbls>
        <c:marker val="1"/>
        <c:smooth val="0"/>
        <c:axId val="109233664"/>
        <c:axId val="109314048"/>
      </c:lineChart>
      <c:catAx>
        <c:axId val="10923366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14048"/>
        <c:crosses val="autoZero"/>
        <c:auto val="1"/>
        <c:lblAlgn val="ctr"/>
        <c:lblOffset val="100"/>
        <c:tickLblSkip val="2"/>
        <c:tickMarkSkip val="1"/>
        <c:noMultiLvlLbl val="0"/>
      </c:catAx>
      <c:valAx>
        <c:axId val="109314048"/>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233664"/>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'(2)(v) Waivers'!$B$12:$B$25</c:f>
              <c:numCache>
                <c:formatCode>#,##0</c:formatCode>
                <c:ptCount val="14"/>
                <c:pt idx="0">
                  <c:v>0</c:v>
                </c:pt>
                <c:pt idx="1">
                  <c:v>0</c:v>
                </c:pt>
                <c:pt idx="2">
                  <c:v>1</c:v>
                </c:pt>
                <c:pt idx="3">
                  <c:v>1</c:v>
                </c:pt>
                <c:pt idx="4">
                  <c:v>0</c:v>
                </c:pt>
                <c:pt idx="5">
                  <c:v>1</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5D10-4AFC-88E0-B2246D0B721D}"/>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2">
                  <c:v>926</c:v>
                </c:pt>
                <c:pt idx="3">
                  <c:v>717</c:v>
                </c:pt>
                <c:pt idx="4">
                  <c:v>657</c:v>
                </c:pt>
                <c:pt idx="5">
                  <c:v>994</c:v>
                </c:pt>
                <c:pt idx="6">
                  <c:v>828</c:v>
                </c:pt>
                <c:pt idx="7">
                  <c:v>689</c:v>
                </c:pt>
                <c:pt idx="8">
                  <c:v>786</c:v>
                </c:pt>
                <c:pt idx="9">
                  <c:v>880</c:v>
                </c:pt>
                <c:pt idx="10">
                  <c:v>588</c:v>
                </c:pt>
                <c:pt idx="11">
                  <c:v>355</c:v>
                </c:pt>
                <c:pt idx="12">
                  <c:v>258</c:v>
                </c:pt>
                <c:pt idx="13">
                  <c:v>243</c:v>
                </c:pt>
              </c:numCache>
            </c:numRef>
          </c:val>
          <c:smooth val="0"/>
          <c:extLst>
            <c:ext xmlns:c16="http://schemas.microsoft.com/office/drawing/2014/chart" uri="{C3380CC4-5D6E-409C-BE32-E72D297353CC}">
              <c16:uniqueId val="{00000001-5D10-4AFC-88E0-B2246D0B721D}"/>
            </c:ext>
          </c:extLst>
        </c:ser>
        <c:dLbls>
          <c:showLegendKey val="0"/>
          <c:showVal val="0"/>
          <c:showCatName val="0"/>
          <c:showSerName val="0"/>
          <c:showPercent val="0"/>
          <c:showBubbleSize val="0"/>
        </c:dLbls>
        <c:marker val="1"/>
        <c:smooth val="0"/>
        <c:axId val="109352448"/>
        <c:axId val="109363200"/>
      </c:lineChart>
      <c:catAx>
        <c:axId val="109352448"/>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63200"/>
        <c:crosses val="autoZero"/>
        <c:auto val="1"/>
        <c:lblAlgn val="ctr"/>
        <c:lblOffset val="100"/>
        <c:tickLblSkip val="8"/>
        <c:tickMarkSkip val="1"/>
        <c:noMultiLvlLbl val="0"/>
      </c:catAx>
      <c:valAx>
        <c:axId val="109363200"/>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52448"/>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'(2)(v) Waivers'!$D$12:$D$25</c:f>
              <c:numCache>
                <c:formatCode>0.0%</c:formatCode>
                <c:ptCount val="14"/>
                <c:pt idx="0">
                  <c:v>0</c:v>
                </c:pt>
                <c:pt idx="1">
                  <c:v>0</c:v>
                </c:pt>
                <c:pt idx="2">
                  <c:v>7.1751452966922581E-5</c:v>
                </c:pt>
                <c:pt idx="3">
                  <c:v>1.016260162601626E-4</c:v>
                </c:pt>
                <c:pt idx="4">
                  <c:v>0</c:v>
                </c:pt>
                <c:pt idx="5">
                  <c:v>9.6163092605058178E-5</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4383-49D3-86BF-173757012CCC}"/>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4383-49D3-86BF-173757012CCC}"/>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'(2)(v) Waivers'!$B$12:$B$25</c:f>
              <c:numCache>
                <c:formatCode>#,##0</c:formatCode>
                <c:ptCount val="14"/>
                <c:pt idx="0">
                  <c:v>0</c:v>
                </c:pt>
                <c:pt idx="1">
                  <c:v>0</c:v>
                </c:pt>
                <c:pt idx="2">
                  <c:v>1</c:v>
                </c:pt>
                <c:pt idx="3">
                  <c:v>1</c:v>
                </c:pt>
                <c:pt idx="4">
                  <c:v>0</c:v>
                </c:pt>
                <c:pt idx="5">
                  <c:v>1</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A697-4863-B2F3-9A78C953D140}"/>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2">
                  <c:v>926</c:v>
                </c:pt>
                <c:pt idx="3">
                  <c:v>717</c:v>
                </c:pt>
                <c:pt idx="4">
                  <c:v>657</c:v>
                </c:pt>
                <c:pt idx="5">
                  <c:v>994</c:v>
                </c:pt>
                <c:pt idx="6">
                  <c:v>828</c:v>
                </c:pt>
                <c:pt idx="7">
                  <c:v>689</c:v>
                </c:pt>
                <c:pt idx="8">
                  <c:v>786</c:v>
                </c:pt>
                <c:pt idx="9">
                  <c:v>880</c:v>
                </c:pt>
                <c:pt idx="10">
                  <c:v>588</c:v>
                </c:pt>
                <c:pt idx="11">
                  <c:v>355</c:v>
                </c:pt>
                <c:pt idx="12">
                  <c:v>258</c:v>
                </c:pt>
                <c:pt idx="13">
                  <c:v>243</c:v>
                </c:pt>
              </c:numCache>
            </c:numRef>
          </c:val>
          <c:smooth val="0"/>
          <c:extLst>
            <c:ext xmlns:c16="http://schemas.microsoft.com/office/drawing/2014/chart" uri="{C3380CC4-5D6E-409C-BE32-E72D297353CC}">
              <c16:uniqueId val="{00000001-A697-4863-B2F3-9A78C953D140}"/>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Outcome'!$D$13:$D$28</c:f>
              <c:numCache>
                <c:formatCode>0.0%</c:formatCode>
                <c:ptCount val="16"/>
                <c:pt idx="0">
                  <c:v>0</c:v>
                </c:pt>
                <c:pt idx="1">
                  <c:v>0.22006210341568785</c:v>
                </c:pt>
                <c:pt idx="2">
                  <c:v>0.18475999138982566</c:v>
                </c:pt>
                <c:pt idx="3">
                  <c:v>0.14623983739837398</c:v>
                </c:pt>
                <c:pt idx="4">
                  <c:v>0.11604189636163176</c:v>
                </c:pt>
                <c:pt idx="5">
                  <c:v>9.6547744975478411E-2</c:v>
                </c:pt>
                <c:pt idx="6">
                  <c:v>7.7232580961727179E-2</c:v>
                </c:pt>
                <c:pt idx="7">
                  <c:v>5.771547475632461E-2</c:v>
                </c:pt>
                <c:pt idx="8">
                  <c:v>5.0354345393509886E-2</c:v>
                </c:pt>
                <c:pt idx="9">
                  <c:v>3.3961226454007974E-2</c:v>
                </c:pt>
                <c:pt idx="10">
                  <c:v>1.2500000000000001E-2</c:v>
                </c:pt>
                <c:pt idx="11">
                  <c:v>1.7259031739066844E-2</c:v>
                </c:pt>
                <c:pt idx="12">
                  <c:v>1.7160319699106724E-2</c:v>
                </c:pt>
                <c:pt idx="13">
                  <c:v>4.7513812154696133E-2</c:v>
                </c:pt>
                <c:pt idx="14">
                  <c:v>0.19545903257650543</c:v>
                </c:pt>
                <c:pt idx="15">
                  <c:v>0.26923076923076922</c:v>
                </c:pt>
              </c:numCache>
            </c:numRef>
          </c:yVal>
          <c:smooth val="0"/>
          <c:extLst>
            <c:ext xmlns:c16="http://schemas.microsoft.com/office/drawing/2014/chart" uri="{C3380CC4-5D6E-409C-BE32-E72D297353CC}">
              <c16:uniqueId val="{00000000-9A0D-4D81-80DB-2D6B4D12F705}"/>
            </c:ext>
          </c:extLst>
        </c:ser>
        <c:ser>
          <c:idx val="1"/>
          <c:order val="1"/>
          <c:tx>
            <c:strRef>
              <c:f>'(2)(vi)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Outcome'!#REF!</c:f>
              <c:numCache>
                <c:formatCode>General</c:formatCode>
                <c:ptCount val="1"/>
                <c:pt idx="0">
                  <c:v>1</c:v>
                </c:pt>
              </c:numCache>
            </c:numRef>
          </c:yVal>
          <c:smooth val="0"/>
          <c:extLst>
            <c:ext xmlns:c16="http://schemas.microsoft.com/office/drawing/2014/chart" uri="{C3380CC4-5D6E-409C-BE32-E72D297353CC}">
              <c16:uniqueId val="{00000001-9A0D-4D81-80DB-2D6B4D12F705}"/>
            </c:ext>
          </c:extLst>
        </c:ser>
        <c:dLbls>
          <c:showLegendKey val="0"/>
          <c:showVal val="0"/>
          <c:showCatName val="0"/>
          <c:showSerName val="0"/>
          <c:showPercent val="0"/>
          <c:showBubbleSize val="0"/>
        </c:dLbls>
        <c:axId val="113331200"/>
        <c:axId val="113333760"/>
      </c:scatterChart>
      <c:valAx>
        <c:axId val="113331200"/>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333760"/>
        <c:crosses val="autoZero"/>
        <c:crossBetween val="midCat"/>
        <c:majorUnit val="1"/>
      </c:valAx>
      <c:valAx>
        <c:axId val="113333760"/>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331200"/>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Outcome'!$B$13:$B$28</c:f>
              <c:numCache>
                <c:formatCode>#,##0</c:formatCode>
                <c:ptCount val="16"/>
                <c:pt idx="0">
                  <c:v>0</c:v>
                </c:pt>
                <c:pt idx="1">
                  <c:v>3260</c:v>
                </c:pt>
                <c:pt idx="2">
                  <c:v>2575</c:v>
                </c:pt>
                <c:pt idx="3">
                  <c:v>1439</c:v>
                </c:pt>
                <c:pt idx="4">
                  <c:v>1263</c:v>
                </c:pt>
                <c:pt idx="5">
                  <c:v>1004</c:v>
                </c:pt>
                <c:pt idx="6">
                  <c:v>787</c:v>
                </c:pt>
                <c:pt idx="7">
                  <c:v>527</c:v>
                </c:pt>
                <c:pt idx="8">
                  <c:v>405</c:v>
                </c:pt>
                <c:pt idx="9">
                  <c:v>247</c:v>
                </c:pt>
                <c:pt idx="10">
                  <c:v>76</c:v>
                </c:pt>
                <c:pt idx="11">
                  <c:v>118</c:v>
                </c:pt>
                <c:pt idx="12">
                  <c:v>73</c:v>
                </c:pt>
                <c:pt idx="13">
                  <c:v>172</c:v>
                </c:pt>
                <c:pt idx="14">
                  <c:v>198</c:v>
                </c:pt>
                <c:pt idx="15">
                  <c:v>7</c:v>
                </c:pt>
              </c:numCache>
            </c:numRef>
          </c:yVal>
          <c:smooth val="0"/>
          <c:extLst>
            <c:ext xmlns:c16="http://schemas.microsoft.com/office/drawing/2014/chart" uri="{C3380CC4-5D6E-409C-BE32-E72D297353CC}">
              <c16:uniqueId val="{00000000-C6B2-4AA3-A607-EBE2B245A5BE}"/>
            </c:ext>
          </c:extLst>
        </c:ser>
        <c:ser>
          <c:idx val="1"/>
          <c:order val="1"/>
          <c:tx>
            <c:strRef>
              <c:f>'(2)(vi)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Outcome'!#REF!</c:f>
              <c:numCache>
                <c:formatCode>General</c:formatCode>
                <c:ptCount val="1"/>
                <c:pt idx="0">
                  <c:v>1</c:v>
                </c:pt>
              </c:numCache>
            </c:numRef>
          </c:yVal>
          <c:smooth val="0"/>
          <c:extLst>
            <c:ext xmlns:c16="http://schemas.microsoft.com/office/drawing/2014/chart" uri="{C3380CC4-5D6E-409C-BE32-E72D297353CC}">
              <c16:uniqueId val="{00000001-C6B2-4AA3-A607-EBE2B245A5BE}"/>
            </c:ext>
          </c:extLst>
        </c:ser>
        <c:dLbls>
          <c:showLegendKey val="0"/>
          <c:showVal val="0"/>
          <c:showCatName val="0"/>
          <c:showSerName val="0"/>
          <c:showPercent val="0"/>
          <c:showBubbleSize val="0"/>
        </c:dLbls>
        <c:axId val="113384448"/>
        <c:axId val="113387008"/>
      </c:scatterChart>
      <c:valAx>
        <c:axId val="113384448"/>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3387008"/>
        <c:crosses val="autoZero"/>
        <c:crossBetween val="midCat"/>
        <c:majorUnit val="1"/>
      </c:valAx>
      <c:valAx>
        <c:axId val="11338700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3384448"/>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Outcome'!$D$13:$D$28</c:f>
              <c:numCache>
                <c:formatCode>0.0%</c:formatCode>
                <c:ptCount val="16"/>
                <c:pt idx="0">
                  <c:v>0</c:v>
                </c:pt>
                <c:pt idx="1">
                  <c:v>0.22006210341568785</c:v>
                </c:pt>
                <c:pt idx="2">
                  <c:v>0.18475999138982566</c:v>
                </c:pt>
                <c:pt idx="3">
                  <c:v>0.14623983739837398</c:v>
                </c:pt>
                <c:pt idx="4">
                  <c:v>0.11604189636163176</c:v>
                </c:pt>
                <c:pt idx="5">
                  <c:v>9.6547744975478411E-2</c:v>
                </c:pt>
                <c:pt idx="6">
                  <c:v>7.7232580961727179E-2</c:v>
                </c:pt>
                <c:pt idx="7">
                  <c:v>5.771547475632461E-2</c:v>
                </c:pt>
                <c:pt idx="8">
                  <c:v>5.0354345393509886E-2</c:v>
                </c:pt>
                <c:pt idx="9">
                  <c:v>3.3961226454007974E-2</c:v>
                </c:pt>
                <c:pt idx="10">
                  <c:v>1.2500000000000001E-2</c:v>
                </c:pt>
                <c:pt idx="11">
                  <c:v>1.7259031739066844E-2</c:v>
                </c:pt>
                <c:pt idx="12">
                  <c:v>1.7160319699106724E-2</c:v>
                </c:pt>
                <c:pt idx="13">
                  <c:v>4.7513812154696133E-2</c:v>
                </c:pt>
                <c:pt idx="14">
                  <c:v>0.19545903257650543</c:v>
                </c:pt>
                <c:pt idx="15">
                  <c:v>0.26923076923076922</c:v>
                </c:pt>
              </c:numCache>
            </c:numRef>
          </c:yVal>
          <c:smooth val="0"/>
          <c:extLst>
            <c:ext xmlns:c16="http://schemas.microsoft.com/office/drawing/2014/chart" uri="{C3380CC4-5D6E-409C-BE32-E72D297353CC}">
              <c16:uniqueId val="{00000000-B571-42CD-9789-1D77BCF15655}"/>
            </c:ext>
          </c:extLst>
        </c:ser>
        <c:ser>
          <c:idx val="1"/>
          <c:order val="1"/>
          <c:tx>
            <c:strRef>
              <c:f>'(2)(vi) No Outcome'!$E$11:$G$11</c:f>
              <c:strCache>
                <c:ptCount val="1"/>
                <c:pt idx="0">
                  <c:v>MDGV</c:v>
                </c:pt>
              </c:strCache>
            </c:strRef>
          </c:tx>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Outcome'!$G$13:$G$28</c:f>
              <c:numCache>
                <c:formatCode>0.0%</c:formatCode>
                <c:ptCount val="16"/>
                <c:pt idx="2">
                  <c:v>0.25485961123110151</c:v>
                </c:pt>
                <c:pt idx="3">
                  <c:v>0.22454672245467225</c:v>
                </c:pt>
                <c:pt idx="4">
                  <c:v>0.17808219178082191</c:v>
                </c:pt>
                <c:pt idx="5">
                  <c:v>0.15895372233400401</c:v>
                </c:pt>
                <c:pt idx="6">
                  <c:v>0.15338164251207728</c:v>
                </c:pt>
                <c:pt idx="7">
                  <c:v>0.13062409288824384</c:v>
                </c:pt>
                <c:pt idx="8">
                  <c:v>0.10687022900763359</c:v>
                </c:pt>
                <c:pt idx="9">
                  <c:v>0.14431818181818182</c:v>
                </c:pt>
                <c:pt idx="10">
                  <c:v>2.0408163265306121E-2</c:v>
                </c:pt>
                <c:pt idx="11">
                  <c:v>0</c:v>
                </c:pt>
                <c:pt idx="12">
                  <c:v>3.875968992248062E-2</c:v>
                </c:pt>
                <c:pt idx="13">
                  <c:v>0.11522633744855967</c:v>
                </c:pt>
                <c:pt idx="14">
                  <c:v>0.2</c:v>
                </c:pt>
                <c:pt idx="15">
                  <c:v>0.8</c:v>
                </c:pt>
              </c:numCache>
            </c:numRef>
          </c:yVal>
          <c:smooth val="0"/>
          <c:extLst>
            <c:ext xmlns:c16="http://schemas.microsoft.com/office/drawing/2014/chart" uri="{C3380CC4-5D6E-409C-BE32-E72D297353CC}">
              <c16:uniqueId val="{00000001-B571-42CD-9789-1D77BCF15655}"/>
            </c:ext>
          </c:extLst>
        </c:ser>
        <c:ser>
          <c:idx val="2"/>
          <c:order val="2"/>
          <c:tx>
            <c:strRef>
              <c:f>'(2)(vi) No Outcome'!$H$11:$J$11</c:f>
              <c:strCache>
                <c:ptCount val="1"/>
                <c:pt idx="0">
                  <c:v>LDDV</c:v>
                </c:pt>
              </c:strCache>
            </c:strRef>
          </c:tx>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Outcome'!$J$13:$J$28</c:f>
              <c:numCache>
                <c:formatCode>0.0%</c:formatCode>
                <c:ptCount val="16"/>
                <c:pt idx="0">
                  <c:v>0</c:v>
                </c:pt>
                <c:pt idx="1">
                  <c:v>0.75</c:v>
                </c:pt>
                <c:pt idx="2">
                  <c:v>0.25</c:v>
                </c:pt>
                <c:pt idx="3">
                  <c:v>0.46666666666666667</c:v>
                </c:pt>
                <c:pt idx="4">
                  <c:v>0.26153846153846155</c:v>
                </c:pt>
                <c:pt idx="5">
                  <c:v>0.20353982300884957</c:v>
                </c:pt>
                <c:pt idx="6">
                  <c:v>0.10967741935483871</c:v>
                </c:pt>
                <c:pt idx="7">
                  <c:v>0.11377245508982035</c:v>
                </c:pt>
                <c:pt idx="8">
                  <c:v>0.14915254237288136</c:v>
                </c:pt>
                <c:pt idx="9">
                  <c:v>0.15277777777777779</c:v>
                </c:pt>
                <c:pt idx="10">
                  <c:v>0.22826086956521738</c:v>
                </c:pt>
                <c:pt idx="11">
                  <c:v>0.2982456140350877</c:v>
                </c:pt>
                <c:pt idx="12">
                  <c:v>0.16279069767441862</c:v>
                </c:pt>
                <c:pt idx="13">
                  <c:v>0</c:v>
                </c:pt>
                <c:pt idx="14">
                  <c:v>0.2857142857142857</c:v>
                </c:pt>
                <c:pt idx="15">
                  <c:v>1</c:v>
                </c:pt>
              </c:numCache>
            </c:numRef>
          </c:yVal>
          <c:smooth val="0"/>
          <c:extLst>
            <c:ext xmlns:c16="http://schemas.microsoft.com/office/drawing/2014/chart" uri="{C3380CC4-5D6E-409C-BE32-E72D297353CC}">
              <c16:uniqueId val="{00000002-B571-42CD-9789-1D77BCF15655}"/>
            </c:ext>
          </c:extLst>
        </c:ser>
        <c:ser>
          <c:idx val="3"/>
          <c:order val="3"/>
          <c:tx>
            <c:strRef>
              <c:f>'(2)(vi) No Outcome'!$K$11:$M$11</c:f>
              <c:strCache>
                <c:ptCount val="1"/>
                <c:pt idx="0">
                  <c:v>MDDV</c:v>
                </c:pt>
              </c:strCache>
            </c:strRef>
          </c:tx>
          <c:spPr>
            <a:ln>
              <a:solidFill>
                <a:srgbClr val="000000"/>
              </a:solidFill>
            </a:ln>
          </c:spPr>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Outcome'!$M$13:$M$28</c:f>
              <c:numCache>
                <c:formatCode>0.0%</c:formatCode>
                <c:ptCount val="16"/>
                <c:pt idx="1">
                  <c:v>0.375</c:v>
                </c:pt>
                <c:pt idx="2">
                  <c:v>0.40329218106995884</c:v>
                </c:pt>
                <c:pt idx="3">
                  <c:v>0.47368421052631576</c:v>
                </c:pt>
                <c:pt idx="4">
                  <c:v>0.22222222222222221</c:v>
                </c:pt>
                <c:pt idx="5">
                  <c:v>0.296398891966759</c:v>
                </c:pt>
                <c:pt idx="6">
                  <c:v>0.22981366459627328</c:v>
                </c:pt>
                <c:pt idx="7">
                  <c:v>0.21712538226299694</c:v>
                </c:pt>
                <c:pt idx="8">
                  <c:v>0.25153374233128833</c:v>
                </c:pt>
                <c:pt idx="9">
                  <c:v>0.24130434782608695</c:v>
                </c:pt>
                <c:pt idx="10">
                  <c:v>0.1501416430594901</c:v>
                </c:pt>
                <c:pt idx="11">
                  <c:v>0.1222707423580786</c:v>
                </c:pt>
                <c:pt idx="12">
                  <c:v>9.569377990430622E-2</c:v>
                </c:pt>
                <c:pt idx="13">
                  <c:v>0.16030534351145037</c:v>
                </c:pt>
                <c:pt idx="14">
                  <c:v>0.27777777777777779</c:v>
                </c:pt>
                <c:pt idx="15">
                  <c:v>1</c:v>
                </c:pt>
              </c:numCache>
            </c:numRef>
          </c:yVal>
          <c:smooth val="0"/>
          <c:extLst>
            <c:ext xmlns:c16="http://schemas.microsoft.com/office/drawing/2014/chart" uri="{C3380CC4-5D6E-409C-BE32-E72D297353CC}">
              <c16:uniqueId val="{00000003-B571-42CD-9789-1D77BCF15655}"/>
            </c:ext>
          </c:extLst>
        </c:ser>
        <c:dLbls>
          <c:showLegendKey val="0"/>
          <c:showVal val="0"/>
          <c:showCatName val="0"/>
          <c:showSerName val="0"/>
          <c:showPercent val="0"/>
          <c:showBubbleSize val="0"/>
        </c:dLbls>
        <c:axId val="113436544"/>
        <c:axId val="113442816"/>
      </c:scatterChart>
      <c:valAx>
        <c:axId val="113436544"/>
        <c:scaling>
          <c:orientation val="minMax"/>
          <c:max val="2021"/>
          <c:min val="2006"/>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442816"/>
        <c:crosses val="autoZero"/>
        <c:crossBetween val="midCat"/>
        <c:majorUnit val="1"/>
      </c:valAx>
      <c:valAx>
        <c:axId val="113442816"/>
        <c:scaling>
          <c:orientation val="minMax"/>
          <c:max val="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436544"/>
        <c:crosses val="autoZero"/>
        <c:crossBetween val="midCat"/>
        <c:majorUnit val="0.1"/>
      </c:valAx>
      <c:spPr>
        <a:noFill/>
        <a:ln w="12700">
          <a:solidFill>
            <a:srgbClr val="808080"/>
          </a:solidFill>
          <a:prstDash val="solid"/>
        </a:ln>
      </c:spPr>
    </c:plotArea>
    <c:legend>
      <c:legendPos val="r"/>
      <c:layout>
        <c:manualLayout>
          <c:xMode val="edge"/>
          <c:yMode val="edge"/>
          <c:x val="0.68973753300138452"/>
          <c:y val="5.8929709067742621E-2"/>
          <c:w val="0.23194384588071804"/>
          <c:h val="0.11140748544706978"/>
        </c:manualLayout>
      </c:layout>
      <c:overlay val="0"/>
      <c:spPr>
        <a:ln>
          <a:solidFill>
            <a:schemeClr val="tx1"/>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Outcome'!$B$13:$B$28</c:f>
              <c:numCache>
                <c:formatCode>#,##0</c:formatCode>
                <c:ptCount val="16"/>
                <c:pt idx="0">
                  <c:v>0</c:v>
                </c:pt>
                <c:pt idx="1">
                  <c:v>3260</c:v>
                </c:pt>
                <c:pt idx="2">
                  <c:v>2575</c:v>
                </c:pt>
                <c:pt idx="3">
                  <c:v>1439</c:v>
                </c:pt>
                <c:pt idx="4">
                  <c:v>1263</c:v>
                </c:pt>
                <c:pt idx="5">
                  <c:v>1004</c:v>
                </c:pt>
                <c:pt idx="6">
                  <c:v>787</c:v>
                </c:pt>
                <c:pt idx="7">
                  <c:v>527</c:v>
                </c:pt>
                <c:pt idx="8">
                  <c:v>405</c:v>
                </c:pt>
                <c:pt idx="9">
                  <c:v>247</c:v>
                </c:pt>
                <c:pt idx="10">
                  <c:v>76</c:v>
                </c:pt>
                <c:pt idx="11">
                  <c:v>118</c:v>
                </c:pt>
                <c:pt idx="12">
                  <c:v>73</c:v>
                </c:pt>
                <c:pt idx="13">
                  <c:v>172</c:v>
                </c:pt>
                <c:pt idx="14">
                  <c:v>198</c:v>
                </c:pt>
                <c:pt idx="15">
                  <c:v>7</c:v>
                </c:pt>
              </c:numCache>
            </c:numRef>
          </c:yVal>
          <c:smooth val="0"/>
          <c:extLst>
            <c:ext xmlns:c16="http://schemas.microsoft.com/office/drawing/2014/chart" uri="{C3380CC4-5D6E-409C-BE32-E72D297353CC}">
              <c16:uniqueId val="{00000000-47C2-4844-B1E7-7A86BAAA0A4D}"/>
            </c:ext>
          </c:extLst>
        </c:ser>
        <c:ser>
          <c:idx val="1"/>
          <c:order val="1"/>
          <c:tx>
            <c:strRef>
              <c:f>'(2)(vi) No Outcome'!$E$11:$G$11</c:f>
              <c:strCache>
                <c:ptCount val="1"/>
                <c:pt idx="0">
                  <c:v>MDGV</c:v>
                </c:pt>
              </c:strCache>
            </c:strRef>
          </c:tx>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Outcome'!$E$13:$E$28</c:f>
              <c:numCache>
                <c:formatCode>#,##0</c:formatCode>
                <c:ptCount val="16"/>
                <c:pt idx="2">
                  <c:v>236</c:v>
                </c:pt>
                <c:pt idx="3">
                  <c:v>161</c:v>
                </c:pt>
                <c:pt idx="4">
                  <c:v>117</c:v>
                </c:pt>
                <c:pt idx="5">
                  <c:v>158</c:v>
                </c:pt>
                <c:pt idx="6">
                  <c:v>127</c:v>
                </c:pt>
                <c:pt idx="7">
                  <c:v>90</c:v>
                </c:pt>
                <c:pt idx="8">
                  <c:v>84</c:v>
                </c:pt>
                <c:pt idx="9">
                  <c:v>127</c:v>
                </c:pt>
                <c:pt idx="10">
                  <c:v>12</c:v>
                </c:pt>
                <c:pt idx="11">
                  <c:v>0</c:v>
                </c:pt>
                <c:pt idx="12">
                  <c:v>10</c:v>
                </c:pt>
                <c:pt idx="13">
                  <c:v>28</c:v>
                </c:pt>
                <c:pt idx="14">
                  <c:v>7</c:v>
                </c:pt>
                <c:pt idx="15">
                  <c:v>4</c:v>
                </c:pt>
              </c:numCache>
            </c:numRef>
          </c:yVal>
          <c:smooth val="0"/>
          <c:extLst>
            <c:ext xmlns:c16="http://schemas.microsoft.com/office/drawing/2014/chart" uri="{C3380CC4-5D6E-409C-BE32-E72D297353CC}">
              <c16:uniqueId val="{00000001-47C2-4844-B1E7-7A86BAAA0A4D}"/>
            </c:ext>
          </c:extLst>
        </c:ser>
        <c:ser>
          <c:idx val="2"/>
          <c:order val="2"/>
          <c:tx>
            <c:strRef>
              <c:f>'(2)(vi) No Outcome'!$H$11:$J$11</c:f>
              <c:strCache>
                <c:ptCount val="1"/>
                <c:pt idx="0">
                  <c:v>LDDV</c:v>
                </c:pt>
              </c:strCache>
            </c:strRef>
          </c:tx>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Outcome'!$H$13:$H$28</c:f>
              <c:numCache>
                <c:formatCode>#,##0</c:formatCode>
                <c:ptCount val="16"/>
                <c:pt idx="0">
                  <c:v>0</c:v>
                </c:pt>
                <c:pt idx="1">
                  <c:v>3</c:v>
                </c:pt>
                <c:pt idx="2">
                  <c:v>1</c:v>
                </c:pt>
                <c:pt idx="3">
                  <c:v>14</c:v>
                </c:pt>
                <c:pt idx="4">
                  <c:v>17</c:v>
                </c:pt>
                <c:pt idx="5">
                  <c:v>23</c:v>
                </c:pt>
                <c:pt idx="6">
                  <c:v>17</c:v>
                </c:pt>
                <c:pt idx="7">
                  <c:v>19</c:v>
                </c:pt>
                <c:pt idx="8">
                  <c:v>44</c:v>
                </c:pt>
                <c:pt idx="9">
                  <c:v>22</c:v>
                </c:pt>
                <c:pt idx="10">
                  <c:v>21</c:v>
                </c:pt>
                <c:pt idx="11">
                  <c:v>17</c:v>
                </c:pt>
                <c:pt idx="12">
                  <c:v>7</c:v>
                </c:pt>
                <c:pt idx="13">
                  <c:v>0</c:v>
                </c:pt>
                <c:pt idx="14">
                  <c:v>2</c:v>
                </c:pt>
                <c:pt idx="15">
                  <c:v>1</c:v>
                </c:pt>
              </c:numCache>
            </c:numRef>
          </c:yVal>
          <c:smooth val="0"/>
          <c:extLst>
            <c:ext xmlns:c16="http://schemas.microsoft.com/office/drawing/2014/chart" uri="{C3380CC4-5D6E-409C-BE32-E72D297353CC}">
              <c16:uniqueId val="{00000002-47C2-4844-B1E7-7A86BAAA0A4D}"/>
            </c:ext>
          </c:extLst>
        </c:ser>
        <c:ser>
          <c:idx val="3"/>
          <c:order val="3"/>
          <c:tx>
            <c:strRef>
              <c:f>'(2)(vi) No Outcome'!$K$11:$M$11</c:f>
              <c:strCache>
                <c:ptCount val="1"/>
                <c:pt idx="0">
                  <c:v>MDDV</c:v>
                </c:pt>
              </c:strCache>
            </c:strRef>
          </c:tx>
          <c:xVal>
            <c:numRef>
              <c:f>'(2)(vi) No Outcome'!$A$13:$A$28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'(2)(vi) No Outcome'!$K$13:$K$28</c:f>
              <c:numCache>
                <c:formatCode>#,##0</c:formatCode>
                <c:ptCount val="16"/>
                <c:pt idx="1">
                  <c:v>66</c:v>
                </c:pt>
                <c:pt idx="2">
                  <c:v>98</c:v>
                </c:pt>
                <c:pt idx="3">
                  <c:v>36</c:v>
                </c:pt>
                <c:pt idx="4">
                  <c:v>16</c:v>
                </c:pt>
                <c:pt idx="5">
                  <c:v>107</c:v>
                </c:pt>
                <c:pt idx="6">
                  <c:v>74</c:v>
                </c:pt>
                <c:pt idx="7">
                  <c:v>71</c:v>
                </c:pt>
                <c:pt idx="8">
                  <c:v>82</c:v>
                </c:pt>
                <c:pt idx="9">
                  <c:v>111</c:v>
                </c:pt>
                <c:pt idx="10">
                  <c:v>53</c:v>
                </c:pt>
                <c:pt idx="11">
                  <c:v>28</c:v>
                </c:pt>
                <c:pt idx="12">
                  <c:v>20</c:v>
                </c:pt>
                <c:pt idx="13">
                  <c:v>21</c:v>
                </c:pt>
                <c:pt idx="14">
                  <c:v>5</c:v>
                </c:pt>
                <c:pt idx="15">
                  <c:v>1</c:v>
                </c:pt>
              </c:numCache>
            </c:numRef>
          </c:yVal>
          <c:smooth val="0"/>
          <c:extLst>
            <c:ext xmlns:c16="http://schemas.microsoft.com/office/drawing/2014/chart" uri="{C3380CC4-5D6E-409C-BE32-E72D297353CC}">
              <c16:uniqueId val="{00000003-47C2-4844-B1E7-7A86BAAA0A4D}"/>
            </c:ext>
          </c:extLst>
        </c:ser>
        <c:dLbls>
          <c:showLegendKey val="0"/>
          <c:showVal val="0"/>
          <c:showCatName val="0"/>
          <c:showSerName val="0"/>
          <c:showPercent val="0"/>
          <c:showBubbleSize val="0"/>
        </c:dLbls>
        <c:axId val="114893184"/>
        <c:axId val="114895104"/>
      </c:scatterChart>
      <c:valAx>
        <c:axId val="114893184"/>
        <c:scaling>
          <c:orientation val="minMax"/>
          <c:max val="2021"/>
          <c:min val="2006"/>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895104"/>
        <c:crosses val="autoZero"/>
        <c:crossBetween val="midCat"/>
        <c:majorUnit val="1"/>
      </c:valAx>
      <c:valAx>
        <c:axId val="11489510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893184"/>
        <c:crosses val="autoZero"/>
        <c:crossBetween val="midCat"/>
      </c:valAx>
      <c:spPr>
        <a:noFill/>
        <a:ln w="12700">
          <a:solidFill>
            <a:srgbClr val="808080"/>
          </a:solidFill>
          <a:prstDash val="solid"/>
        </a:ln>
      </c:spPr>
    </c:plotArea>
    <c:legend>
      <c:legendPos val="r"/>
      <c:layout>
        <c:manualLayout>
          <c:xMode val="edge"/>
          <c:yMode val="edge"/>
          <c:x val="0.7094230915647145"/>
          <c:y val="5.090378460751787E-2"/>
          <c:w val="0.21677666930495904"/>
          <c:h val="9.15525167220616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marker>
            <c:symbol val="diamond"/>
            <c:size val="8"/>
          </c:marker>
          <c:xVal>
            <c:numRef>
              <c:f>'(2)(xi) Pass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'(2)(xi) Pass OBD'!$D$8:$D$23</c:f>
              <c:numCache>
                <c:formatCode>0.0%</c:formatCode>
                <c:ptCount val="16"/>
                <c:pt idx="0">
                  <c:v>0.88155427039284617</c:v>
                </c:pt>
                <c:pt idx="1">
                  <c:v>0.90859942863342136</c:v>
                </c:pt>
                <c:pt idx="2">
                  <c:v>0.91892061714925488</c:v>
                </c:pt>
                <c:pt idx="3">
                  <c:v>0.931210567552336</c:v>
                </c:pt>
                <c:pt idx="4">
                  <c:v>0.9426042246704518</c:v>
                </c:pt>
                <c:pt idx="5">
                  <c:v>0.9508303910030077</c:v>
                </c:pt>
                <c:pt idx="6">
                  <c:v>0.95650045369178505</c:v>
                </c:pt>
                <c:pt idx="7">
                  <c:v>0.965428474652817</c:v>
                </c:pt>
                <c:pt idx="8">
                  <c:v>0.97149361645317911</c:v>
                </c:pt>
                <c:pt idx="9">
                  <c:v>0.97733980384080565</c:v>
                </c:pt>
                <c:pt idx="10">
                  <c:v>0.98122100415292879</c:v>
                </c:pt>
                <c:pt idx="11">
                  <c:v>0.97966312792835542</c:v>
                </c:pt>
                <c:pt idx="12">
                  <c:v>0.98666679171434113</c:v>
                </c:pt>
                <c:pt idx="13">
                  <c:v>0.98750287853114138</c:v>
                </c:pt>
                <c:pt idx="14">
                  <c:v>0.97295497618193927</c:v>
                </c:pt>
                <c:pt idx="15">
                  <c:v>0.87128712871287128</c:v>
                </c:pt>
              </c:numCache>
            </c:numRef>
          </c:yVal>
          <c:smooth val="0"/>
          <c:extLst>
            <c:ext xmlns:c16="http://schemas.microsoft.com/office/drawing/2014/chart" uri="{C3380CC4-5D6E-409C-BE32-E72D297353CC}">
              <c16:uniqueId val="{00000000-2DDF-41DD-BAEB-0E28EDC7706C}"/>
            </c:ext>
          </c:extLst>
        </c:ser>
        <c:ser>
          <c:idx val="2"/>
          <c:order val="1"/>
          <c:tx>
            <c:strRef>
              <c:f>'(2)(xi) Pass OBD'!$E$6:$G$6</c:f>
              <c:strCache>
                <c:ptCount val="1"/>
                <c:pt idx="0">
                  <c:v>MDGV</c:v>
                </c:pt>
              </c:strCache>
            </c:strRef>
          </c:tx>
          <c:marker>
            <c:symbol val="triangle"/>
            <c:size val="8"/>
          </c:marker>
          <c:xVal>
            <c:numRef>
              <c:f>'(2)(xi) Pass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'(2)(xi) Pass OBD'!$G$8:$G$23</c:f>
              <c:numCache>
                <c:formatCode>0.0%</c:formatCode>
                <c:ptCount val="16"/>
                <c:pt idx="2">
                  <c:v>0.86059178566171057</c:v>
                </c:pt>
                <c:pt idx="3">
                  <c:v>0.84299465240641713</c:v>
                </c:pt>
                <c:pt idx="4">
                  <c:v>0.85841081994928148</c:v>
                </c:pt>
                <c:pt idx="5">
                  <c:v>0.87693441414885775</c:v>
                </c:pt>
                <c:pt idx="6">
                  <c:v>0.90153557613409918</c:v>
                </c:pt>
                <c:pt idx="7">
                  <c:v>0.91323345817727841</c:v>
                </c:pt>
                <c:pt idx="8">
                  <c:v>0.91676312743344202</c:v>
                </c:pt>
                <c:pt idx="9">
                  <c:v>0.9393049771284222</c:v>
                </c:pt>
                <c:pt idx="10">
                  <c:v>0.9558322217281755</c:v>
                </c:pt>
                <c:pt idx="11">
                  <c:v>0.97222006673391792</c:v>
                </c:pt>
                <c:pt idx="12">
                  <c:v>0.97840655249441544</c:v>
                </c:pt>
                <c:pt idx="13">
                  <c:v>0.98073444994888737</c:v>
                </c:pt>
                <c:pt idx="14">
                  <c:v>0.9358974358974359</c:v>
                </c:pt>
                <c:pt idx="15">
                  <c:v>0.78260869565217395</c:v>
                </c:pt>
              </c:numCache>
            </c:numRef>
          </c:yVal>
          <c:smooth val="0"/>
          <c:extLst>
            <c:ext xmlns:c16="http://schemas.microsoft.com/office/drawing/2014/chart" uri="{C3380CC4-5D6E-409C-BE32-E72D297353CC}">
              <c16:uniqueId val="{00000001-2DDF-41DD-BAEB-0E28EDC7706C}"/>
            </c:ext>
          </c:extLst>
        </c:ser>
        <c:ser>
          <c:idx val="1"/>
          <c:order val="2"/>
          <c:tx>
            <c:strRef>
              <c:f>'(2)(xi) Pass OBD'!$H$6:$J$6</c:f>
              <c:strCache>
                <c:ptCount val="1"/>
                <c:pt idx="0">
                  <c:v>LDDV</c:v>
                </c:pt>
              </c:strCache>
            </c:strRef>
          </c:tx>
          <c:xVal>
            <c:numRef>
              <c:f>'(2)(xi) Pass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'(2)(xi) Pass OBD'!$J$8:$J$23</c:f>
              <c:numCache>
                <c:formatCode>0.0%</c:formatCode>
                <c:ptCount val="16"/>
                <c:pt idx="0">
                  <c:v>0.9263157894736842</c:v>
                </c:pt>
                <c:pt idx="1">
                  <c:v>0.9452054794520548</c:v>
                </c:pt>
                <c:pt idx="2">
                  <c:v>0.94736842105263153</c:v>
                </c:pt>
                <c:pt idx="3">
                  <c:v>0.79194630872483218</c:v>
                </c:pt>
                <c:pt idx="4">
                  <c:v>0.77508650519031141</c:v>
                </c:pt>
                <c:pt idx="5">
                  <c:v>0.84251968503937003</c:v>
                </c:pt>
                <c:pt idx="6">
                  <c:v>0.86661002548853017</c:v>
                </c:pt>
                <c:pt idx="7">
                  <c:v>0.88085106382978728</c:v>
                </c:pt>
                <c:pt idx="8">
                  <c:v>0.9027552674230146</c:v>
                </c:pt>
                <c:pt idx="9">
                  <c:v>0.94339622641509435</c:v>
                </c:pt>
                <c:pt idx="10">
                  <c:v>0.91041869522882179</c:v>
                </c:pt>
                <c:pt idx="11">
                  <c:v>0.92191780821917813</c:v>
                </c:pt>
                <c:pt idx="12">
                  <c:v>0.94638403990024933</c:v>
                </c:pt>
                <c:pt idx="13">
                  <c:v>0.95652173913043481</c:v>
                </c:pt>
                <c:pt idx="14">
                  <c:v>0.86538461538461542</c:v>
                </c:pt>
                <c:pt idx="15">
                  <c:v>0</c:v>
                </c:pt>
              </c:numCache>
            </c:numRef>
          </c:yVal>
          <c:smooth val="0"/>
          <c:extLst>
            <c:ext xmlns:c16="http://schemas.microsoft.com/office/drawing/2014/chart" uri="{C3380CC4-5D6E-409C-BE32-E72D297353CC}">
              <c16:uniqueId val="{00000002-2DDF-41DD-BAEB-0E28EDC7706C}"/>
            </c:ext>
          </c:extLst>
        </c:ser>
        <c:ser>
          <c:idx val="3"/>
          <c:order val="3"/>
          <c:tx>
            <c:strRef>
              <c:f>'(2)(xi) Pass OBD'!$K$6:$M$6</c:f>
              <c:strCache>
                <c:ptCount val="1"/>
                <c:pt idx="0">
                  <c:v>MDDV</c:v>
                </c:pt>
              </c:strCache>
            </c:strRef>
          </c:tx>
          <c:xVal>
            <c:numRef>
              <c:f>'(2)(xi) Pass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'(2)(xi) Pass OBD'!$M$8:$M$23</c:f>
              <c:numCache>
                <c:formatCode>0.0%</c:formatCode>
                <c:ptCount val="16"/>
                <c:pt idx="1">
                  <c:v>0.88041370394311569</c:v>
                </c:pt>
                <c:pt idx="2">
                  <c:v>0.84761321909424725</c:v>
                </c:pt>
                <c:pt idx="3">
                  <c:v>0.8682432432432432</c:v>
                </c:pt>
                <c:pt idx="4">
                  <c:v>0.88405797101449279</c:v>
                </c:pt>
                <c:pt idx="5">
                  <c:v>0.81117434040351788</c:v>
                </c:pt>
                <c:pt idx="6">
                  <c:v>0.82321332616872644</c:v>
                </c:pt>
                <c:pt idx="7">
                  <c:v>0.79890643985419196</c:v>
                </c:pt>
                <c:pt idx="8">
                  <c:v>0.80570098894706221</c:v>
                </c:pt>
                <c:pt idx="9">
                  <c:v>0.86278525453481569</c:v>
                </c:pt>
                <c:pt idx="10">
                  <c:v>0.89064879683216569</c:v>
                </c:pt>
                <c:pt idx="11">
                  <c:v>0.91333835719668421</c:v>
                </c:pt>
                <c:pt idx="12">
                  <c:v>0.91970802919708028</c:v>
                </c:pt>
                <c:pt idx="13">
                  <c:v>0.94798592100117329</c:v>
                </c:pt>
                <c:pt idx="14">
                  <c:v>0.9138755980861244</c:v>
                </c:pt>
                <c:pt idx="15">
                  <c:v>1</c:v>
                </c:pt>
              </c:numCache>
            </c:numRef>
          </c:yVal>
          <c:smooth val="0"/>
          <c:extLst>
            <c:ext xmlns:c16="http://schemas.microsoft.com/office/drawing/2014/chart" uri="{C3380CC4-5D6E-409C-BE32-E72D297353CC}">
              <c16:uniqueId val="{00000003-2DDF-41DD-BAEB-0E28EDC7706C}"/>
            </c:ext>
          </c:extLst>
        </c:ser>
        <c:dLbls>
          <c:showLegendKey val="0"/>
          <c:showVal val="0"/>
          <c:showCatName val="0"/>
          <c:showSerName val="0"/>
          <c:showPercent val="0"/>
          <c:showBubbleSize val="0"/>
        </c:dLbls>
        <c:axId val="114957696"/>
        <c:axId val="114976256"/>
      </c:scatterChart>
      <c:valAx>
        <c:axId val="114957696"/>
        <c:scaling>
          <c:orientation val="minMax"/>
          <c:max val="2021"/>
          <c:min val="2006"/>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976256"/>
        <c:crosses val="autoZero"/>
        <c:crossBetween val="midCat"/>
        <c:majorUnit val="1"/>
      </c:valAx>
      <c:valAx>
        <c:axId val="114976256"/>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957696"/>
        <c:crosses val="autoZero"/>
        <c:crossBetween val="midCat"/>
        <c:majorUnit val="0.1"/>
      </c:valAx>
      <c:spPr>
        <a:noFill/>
        <a:ln w="12700">
          <a:solidFill>
            <a:srgbClr val="808080"/>
          </a:solidFill>
          <a:prstDash val="solid"/>
        </a:ln>
      </c:spPr>
    </c:plotArea>
    <c:legend>
      <c:legendPos val="r"/>
      <c:layout>
        <c:manualLayout>
          <c:xMode val="edge"/>
          <c:yMode val="edge"/>
          <c:x val="0.16179474175897507"/>
          <c:y val="0.52696887763401434"/>
          <c:w val="0.20040576124330553"/>
          <c:h val="7.09460197921114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marker>
            <c:symbol val="diamond"/>
            <c:size val="8"/>
          </c:marker>
          <c:cat>
            <c:numRef>
              <c:f>'(2)(xi) Pass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'(2)(xi) Pass OBD'!$B$8:$B$23</c:f>
              <c:numCache>
                <c:formatCode>#,##0</c:formatCode>
                <c:ptCount val="16"/>
                <c:pt idx="0">
                  <c:v>123623</c:v>
                </c:pt>
                <c:pt idx="1">
                  <c:v>150753</c:v>
                </c:pt>
                <c:pt idx="2">
                  <c:v>160869</c:v>
                </c:pt>
                <c:pt idx="3">
                  <c:v>135493</c:v>
                </c:pt>
                <c:pt idx="4">
                  <c:v>181128</c:v>
                </c:pt>
                <c:pt idx="5">
                  <c:v>203588</c:v>
                </c:pt>
                <c:pt idx="6">
                  <c:v>226638</c:v>
                </c:pt>
                <c:pt idx="7">
                  <c:v>256524</c:v>
                </c:pt>
                <c:pt idx="8">
                  <c:v>276524</c:v>
                </c:pt>
                <c:pt idx="9">
                  <c:v>315584</c:v>
                </c:pt>
                <c:pt idx="10">
                  <c:v>318731</c:v>
                </c:pt>
                <c:pt idx="11">
                  <c:v>330362</c:v>
                </c:pt>
                <c:pt idx="12">
                  <c:v>315613</c:v>
                </c:pt>
                <c:pt idx="13">
                  <c:v>287311</c:v>
                </c:pt>
                <c:pt idx="14">
                  <c:v>37990</c:v>
                </c:pt>
                <c:pt idx="15">
                  <c:v>176</c:v>
                </c:pt>
              </c:numCache>
            </c:numRef>
          </c:val>
          <c:smooth val="0"/>
          <c:extLst>
            <c:ext xmlns:c16="http://schemas.microsoft.com/office/drawing/2014/chart" uri="{C3380CC4-5D6E-409C-BE32-E72D297353CC}">
              <c16:uniqueId val="{00000000-F2AC-4943-B5C2-E1FC1D566249}"/>
            </c:ext>
          </c:extLst>
        </c:ser>
        <c:ser>
          <c:idx val="2"/>
          <c:order val="1"/>
          <c:tx>
            <c:strRef>
              <c:f>'(2)(xi) Pass OBD'!$E$6:$G$6</c:f>
              <c:strCache>
                <c:ptCount val="1"/>
                <c:pt idx="0">
                  <c:v>MDGV</c:v>
                </c:pt>
              </c:strCache>
            </c:strRef>
          </c:tx>
          <c:marker>
            <c:symbol val="triangle"/>
            <c:size val="8"/>
          </c:marker>
          <c:cat>
            <c:numRef>
              <c:f>'(2)(xi) Pass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'(2)(xi) Pass OBD'!$E$8:$E$23</c:f>
              <c:numCache>
                <c:formatCode>#,##0</c:formatCode>
                <c:ptCount val="16"/>
                <c:pt idx="2">
                  <c:v>5846</c:v>
                </c:pt>
                <c:pt idx="3">
                  <c:v>3941</c:v>
                </c:pt>
                <c:pt idx="4">
                  <c:v>4062</c:v>
                </c:pt>
                <c:pt idx="5">
                  <c:v>7140</c:v>
                </c:pt>
                <c:pt idx="6">
                  <c:v>7691</c:v>
                </c:pt>
                <c:pt idx="7">
                  <c:v>7315</c:v>
                </c:pt>
                <c:pt idx="8">
                  <c:v>8712</c:v>
                </c:pt>
                <c:pt idx="9">
                  <c:v>13758</c:v>
                </c:pt>
                <c:pt idx="10">
                  <c:v>12898</c:v>
                </c:pt>
                <c:pt idx="11">
                  <c:v>12529</c:v>
                </c:pt>
                <c:pt idx="12">
                  <c:v>11826</c:v>
                </c:pt>
                <c:pt idx="13">
                  <c:v>12472</c:v>
                </c:pt>
                <c:pt idx="14">
                  <c:v>511</c:v>
                </c:pt>
                <c:pt idx="15">
                  <c:v>18</c:v>
                </c:pt>
              </c:numCache>
            </c:numRef>
          </c:val>
          <c:smooth val="0"/>
          <c:extLst>
            <c:ext xmlns:c16="http://schemas.microsoft.com/office/drawing/2014/chart" uri="{C3380CC4-5D6E-409C-BE32-E72D297353CC}">
              <c16:uniqueId val="{00000001-F2AC-4943-B5C2-E1FC1D566249}"/>
            </c:ext>
          </c:extLst>
        </c:ser>
        <c:ser>
          <c:idx val="1"/>
          <c:order val="2"/>
          <c:tx>
            <c:strRef>
              <c:f>'(2)(xi) Pass OBD'!$H$6:$J$6</c:f>
              <c:strCache>
                <c:ptCount val="1"/>
                <c:pt idx="0">
                  <c:v>LDDV</c:v>
                </c:pt>
              </c:strCache>
            </c:strRef>
          </c:tx>
          <c:val>
            <c:numRef>
              <c:f>'(2)(xi) Pass OBD'!$J$8:$J$23</c:f>
              <c:numCache>
                <c:formatCode>0.0%</c:formatCode>
                <c:ptCount val="16"/>
                <c:pt idx="0">
                  <c:v>0.9263157894736842</c:v>
                </c:pt>
                <c:pt idx="1">
                  <c:v>0.9452054794520548</c:v>
                </c:pt>
                <c:pt idx="2">
                  <c:v>0.94736842105263153</c:v>
                </c:pt>
                <c:pt idx="3">
                  <c:v>0.79194630872483218</c:v>
                </c:pt>
                <c:pt idx="4">
                  <c:v>0.77508650519031141</c:v>
                </c:pt>
                <c:pt idx="5">
                  <c:v>0.84251968503937003</c:v>
                </c:pt>
                <c:pt idx="6">
                  <c:v>0.86661002548853017</c:v>
                </c:pt>
                <c:pt idx="7">
                  <c:v>0.88085106382978728</c:v>
                </c:pt>
                <c:pt idx="8">
                  <c:v>0.9027552674230146</c:v>
                </c:pt>
                <c:pt idx="9">
                  <c:v>0.94339622641509435</c:v>
                </c:pt>
                <c:pt idx="10">
                  <c:v>0.91041869522882179</c:v>
                </c:pt>
                <c:pt idx="11">
                  <c:v>0.92191780821917813</c:v>
                </c:pt>
                <c:pt idx="12">
                  <c:v>0.94638403990024933</c:v>
                </c:pt>
                <c:pt idx="13">
                  <c:v>0.95652173913043481</c:v>
                </c:pt>
                <c:pt idx="14">
                  <c:v>0.86538461538461542</c:v>
                </c:pt>
                <c:pt idx="15">
                  <c:v>0</c:v>
                </c:pt>
              </c:numCache>
            </c:numRef>
          </c:val>
          <c:smooth val="0"/>
          <c:extLst>
            <c:ext xmlns:c16="http://schemas.microsoft.com/office/drawing/2014/chart" uri="{C3380CC4-5D6E-409C-BE32-E72D297353CC}">
              <c16:uniqueId val="{00000002-F2AC-4943-B5C2-E1FC1D566249}"/>
            </c:ext>
          </c:extLst>
        </c:ser>
        <c:ser>
          <c:idx val="3"/>
          <c:order val="3"/>
          <c:tx>
            <c:strRef>
              <c:f>'(2)(xi) Pass OBD'!$K$6:$M$6</c:f>
              <c:strCache>
                <c:ptCount val="1"/>
                <c:pt idx="0">
                  <c:v>MDDV</c:v>
                </c:pt>
              </c:strCache>
            </c:strRef>
          </c:tx>
          <c:val>
            <c:numRef>
              <c:f>'(2)(xi) Pass OBD'!$M$8:$M$23</c:f>
              <c:numCache>
                <c:formatCode>0.0%</c:formatCode>
                <c:ptCount val="16"/>
                <c:pt idx="1">
                  <c:v>0.88041370394311569</c:v>
                </c:pt>
                <c:pt idx="2">
                  <c:v>0.84761321909424725</c:v>
                </c:pt>
                <c:pt idx="3">
                  <c:v>0.8682432432432432</c:v>
                </c:pt>
                <c:pt idx="4">
                  <c:v>0.88405797101449279</c:v>
                </c:pt>
                <c:pt idx="5">
                  <c:v>0.81117434040351788</c:v>
                </c:pt>
                <c:pt idx="6">
                  <c:v>0.82321332616872644</c:v>
                </c:pt>
                <c:pt idx="7">
                  <c:v>0.79890643985419196</c:v>
                </c:pt>
                <c:pt idx="8">
                  <c:v>0.80570098894706221</c:v>
                </c:pt>
                <c:pt idx="9">
                  <c:v>0.86278525453481569</c:v>
                </c:pt>
                <c:pt idx="10">
                  <c:v>0.89064879683216569</c:v>
                </c:pt>
                <c:pt idx="11">
                  <c:v>0.91333835719668421</c:v>
                </c:pt>
                <c:pt idx="12">
                  <c:v>0.91970802919708028</c:v>
                </c:pt>
                <c:pt idx="13">
                  <c:v>0.94798592100117329</c:v>
                </c:pt>
                <c:pt idx="14">
                  <c:v>0.9138755980861244</c:v>
                </c:pt>
                <c:pt idx="15">
                  <c:v>1</c:v>
                </c:pt>
              </c:numCache>
            </c:numRef>
          </c:val>
          <c:smooth val="0"/>
          <c:extLst>
            <c:ext xmlns:c16="http://schemas.microsoft.com/office/drawing/2014/chart" uri="{C3380CC4-5D6E-409C-BE32-E72D297353CC}">
              <c16:uniqueId val="{00000003-F2AC-4943-B5C2-E1FC1D566249}"/>
            </c:ext>
          </c:extLst>
        </c:ser>
        <c:dLbls>
          <c:showLegendKey val="0"/>
          <c:showVal val="0"/>
          <c:showCatName val="0"/>
          <c:showSerName val="0"/>
          <c:showPercent val="0"/>
          <c:showBubbleSize val="0"/>
        </c:dLbls>
        <c:marker val="1"/>
        <c:smooth val="0"/>
        <c:axId val="115009408"/>
        <c:axId val="116076544"/>
      </c:lineChart>
      <c:catAx>
        <c:axId val="11500940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076544"/>
        <c:crosses val="autoZero"/>
        <c:auto val="1"/>
        <c:lblAlgn val="ctr"/>
        <c:lblOffset val="100"/>
        <c:tickLblSkip val="1"/>
        <c:tickMarkSkip val="1"/>
        <c:noMultiLvlLbl val="0"/>
      </c:catAx>
      <c:valAx>
        <c:axId val="116076544"/>
        <c:scaling>
          <c:orientation val="minMax"/>
          <c:max val="4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5009408"/>
        <c:crosses val="autoZero"/>
        <c:crossBetween val="midCat"/>
        <c:majorUnit val="50000"/>
      </c:valAx>
      <c:spPr>
        <a:noFill/>
        <a:ln w="12700">
          <a:solidFill>
            <a:srgbClr val="808080"/>
          </a:solidFill>
          <a:prstDash val="solid"/>
        </a:ln>
      </c:spPr>
    </c:plotArea>
    <c:legend>
      <c:legendPos val="r"/>
      <c:layout>
        <c:manualLayout>
          <c:xMode val="edge"/>
          <c:yMode val="edge"/>
          <c:x val="0.16477352130657241"/>
          <c:y val="0.20328299306465186"/>
          <c:w val="0.1870911462620021"/>
          <c:h val="7.82233548235196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Emission Tests  </a:t>
            </a:r>
          </a:p>
          <a:p>
            <a:pPr>
              <a:defRPr/>
            </a:pPr>
            <a:r>
              <a:rPr lang="en-US"/>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Tests'!$A$7:$A$44</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Total Tests'!$B$7:$B$44</c:f>
              <c:numCache>
                <c:formatCode>#,##0</c:formatCode>
                <c:ptCount val="38"/>
                <c:pt idx="22">
                  <c:v>141907</c:v>
                </c:pt>
                <c:pt idx="23">
                  <c:v>167555</c:v>
                </c:pt>
                <c:pt idx="24">
                  <c:v>176629</c:v>
                </c:pt>
                <c:pt idx="25">
                  <c:v>146780</c:v>
                </c:pt>
                <c:pt idx="26">
                  <c:v>193471</c:v>
                </c:pt>
                <c:pt idx="27">
                  <c:v>215248</c:v>
                </c:pt>
                <c:pt idx="28">
                  <c:v>237984</c:v>
                </c:pt>
                <c:pt idx="29">
                  <c:v>266694</c:v>
                </c:pt>
                <c:pt idx="30">
                  <c:v>285423</c:v>
                </c:pt>
                <c:pt idx="31">
                  <c:v>323636</c:v>
                </c:pt>
                <c:pt idx="32">
                  <c:v>325307</c:v>
                </c:pt>
                <c:pt idx="33">
                  <c:v>337762</c:v>
                </c:pt>
                <c:pt idx="34">
                  <c:v>320275</c:v>
                </c:pt>
                <c:pt idx="35">
                  <c:v>291355</c:v>
                </c:pt>
                <c:pt idx="36">
                  <c:v>39134</c:v>
                </c:pt>
                <c:pt idx="37">
                  <c:v>204</c:v>
                </c:pt>
              </c:numCache>
            </c:numRef>
          </c:val>
          <c:smooth val="0"/>
          <c:extLst>
            <c:ext xmlns:c16="http://schemas.microsoft.com/office/drawing/2014/chart" uri="{C3380CC4-5D6E-409C-BE32-E72D297353CC}">
              <c16:uniqueId val="{00000000-7A46-4C47-B142-000C4D6BBA6E}"/>
            </c:ext>
          </c:extLst>
        </c:ser>
        <c:ser>
          <c:idx val="1"/>
          <c:order val="1"/>
          <c:tx>
            <c:strRef>
              <c:f>'(1) Total Tests'!$C$6</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Tests'!$A$7:$A$44</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Total Tests'!$C$7:$C$44</c:f>
              <c:numCache>
                <c:formatCode>#,##0</c:formatCode>
                <c:ptCount val="38"/>
                <c:pt idx="24">
                  <c:v>6888</c:v>
                </c:pt>
                <c:pt idx="25">
                  <c:v>4772</c:v>
                </c:pt>
                <c:pt idx="26">
                  <c:v>4801</c:v>
                </c:pt>
                <c:pt idx="27">
                  <c:v>8249</c:v>
                </c:pt>
                <c:pt idx="28">
                  <c:v>8645</c:v>
                </c:pt>
                <c:pt idx="29">
                  <c:v>8108</c:v>
                </c:pt>
                <c:pt idx="30">
                  <c:v>9629</c:v>
                </c:pt>
                <c:pt idx="31">
                  <c:v>14746</c:v>
                </c:pt>
                <c:pt idx="32">
                  <c:v>13538</c:v>
                </c:pt>
                <c:pt idx="33">
                  <c:v>12913</c:v>
                </c:pt>
                <c:pt idx="34">
                  <c:v>12106</c:v>
                </c:pt>
                <c:pt idx="35">
                  <c:v>12725</c:v>
                </c:pt>
                <c:pt idx="36">
                  <c:v>549</c:v>
                </c:pt>
                <c:pt idx="37">
                  <c:v>23</c:v>
                </c:pt>
              </c:numCache>
            </c:numRef>
          </c:val>
          <c:smooth val="0"/>
          <c:extLst>
            <c:ext xmlns:c16="http://schemas.microsoft.com/office/drawing/2014/chart" uri="{C3380CC4-5D6E-409C-BE32-E72D297353CC}">
              <c16:uniqueId val="{00000001-7A46-4C47-B142-000C4D6BBA6E}"/>
            </c:ext>
          </c:extLst>
        </c:ser>
        <c:ser>
          <c:idx val="2"/>
          <c:order val="2"/>
          <c:tx>
            <c:strRef>
              <c:f>'(1) Total Tests'!$D$6</c:f>
              <c:strCache>
                <c:ptCount val="1"/>
                <c:pt idx="0">
                  <c:v>LDDV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Tests'!$A$7:$A$44</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Total Tests'!$D$7:$D$44</c:f>
              <c:numCache>
                <c:formatCode>#,##0</c:formatCode>
                <c:ptCount val="38"/>
                <c:pt idx="22">
                  <c:v>191</c:v>
                </c:pt>
                <c:pt idx="23">
                  <c:v>73</c:v>
                </c:pt>
                <c:pt idx="24">
                  <c:v>79</c:v>
                </c:pt>
                <c:pt idx="25">
                  <c:v>157</c:v>
                </c:pt>
                <c:pt idx="26">
                  <c:v>321</c:v>
                </c:pt>
                <c:pt idx="27">
                  <c:v>791</c:v>
                </c:pt>
                <c:pt idx="28">
                  <c:v>1225</c:v>
                </c:pt>
                <c:pt idx="29">
                  <c:v>1437</c:v>
                </c:pt>
                <c:pt idx="30">
                  <c:v>3152</c:v>
                </c:pt>
                <c:pt idx="31">
                  <c:v>2581</c:v>
                </c:pt>
                <c:pt idx="32">
                  <c:v>1045</c:v>
                </c:pt>
                <c:pt idx="33">
                  <c:v>736</c:v>
                </c:pt>
                <c:pt idx="34">
                  <c:v>813</c:v>
                </c:pt>
                <c:pt idx="35">
                  <c:v>162</c:v>
                </c:pt>
                <c:pt idx="36">
                  <c:v>55</c:v>
                </c:pt>
                <c:pt idx="37">
                  <c:v>1</c:v>
                </c:pt>
              </c:numCache>
            </c:numRef>
          </c:val>
          <c:smooth val="0"/>
          <c:extLst>
            <c:ext xmlns:c16="http://schemas.microsoft.com/office/drawing/2014/chart" uri="{C3380CC4-5D6E-409C-BE32-E72D297353CC}">
              <c16:uniqueId val="{00000002-7A46-4C47-B142-000C4D6BBA6E}"/>
            </c:ext>
          </c:extLst>
        </c:ser>
        <c:ser>
          <c:idx val="4"/>
          <c:order val="3"/>
          <c:tx>
            <c:strRef>
              <c:f>'(1) Total Tests'!$E$6</c:f>
              <c:strCache>
                <c:ptCount val="1"/>
                <c:pt idx="0">
                  <c:v>MDDV</c:v>
                </c:pt>
              </c:strCache>
            </c:strRef>
          </c:tx>
          <c:cat>
            <c:numRef>
              <c:f>'(1) Total Tests'!$A$7:$A$44</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Total Tests'!$E$7:$E$44</c:f>
              <c:numCache>
                <c:formatCode>#,##0</c:formatCode>
                <c:ptCount val="38"/>
                <c:pt idx="0">
                  <c:v>2</c:v>
                </c:pt>
                <c:pt idx="1">
                  <c:v>2</c:v>
                </c:pt>
                <c:pt idx="2">
                  <c:v>12</c:v>
                </c:pt>
                <c:pt idx="3">
                  <c:v>16</c:v>
                </c:pt>
                <c:pt idx="4">
                  <c:v>17</c:v>
                </c:pt>
                <c:pt idx="5">
                  <c:v>18</c:v>
                </c:pt>
                <c:pt idx="6">
                  <c:v>7</c:v>
                </c:pt>
                <c:pt idx="7">
                  <c:v>8</c:v>
                </c:pt>
                <c:pt idx="8">
                  <c:v>10</c:v>
                </c:pt>
                <c:pt idx="9">
                  <c:v>17</c:v>
                </c:pt>
                <c:pt idx="10">
                  <c:v>53</c:v>
                </c:pt>
                <c:pt idx="11">
                  <c:v>83</c:v>
                </c:pt>
                <c:pt idx="12">
                  <c:v>82</c:v>
                </c:pt>
                <c:pt idx="13">
                  <c:v>158</c:v>
                </c:pt>
                <c:pt idx="14">
                  <c:v>81</c:v>
                </c:pt>
                <c:pt idx="15">
                  <c:v>290</c:v>
                </c:pt>
                <c:pt idx="16">
                  <c:v>318</c:v>
                </c:pt>
                <c:pt idx="17">
                  <c:v>364</c:v>
                </c:pt>
                <c:pt idx="18">
                  <c:v>371</c:v>
                </c:pt>
                <c:pt idx="19">
                  <c:v>379</c:v>
                </c:pt>
                <c:pt idx="20">
                  <c:v>577</c:v>
                </c:pt>
                <c:pt idx="21">
                  <c:v>938</c:v>
                </c:pt>
                <c:pt idx="22">
                  <c:v>1379</c:v>
                </c:pt>
                <c:pt idx="23">
                  <c:v>1547</c:v>
                </c:pt>
                <c:pt idx="24">
                  <c:v>1675</c:v>
                </c:pt>
                <c:pt idx="25">
                  <c:v>598</c:v>
                </c:pt>
                <c:pt idx="26">
                  <c:v>637</c:v>
                </c:pt>
                <c:pt idx="27">
                  <c:v>2027</c:v>
                </c:pt>
                <c:pt idx="28">
                  <c:v>1926</c:v>
                </c:pt>
                <c:pt idx="29">
                  <c:v>1722</c:v>
                </c:pt>
                <c:pt idx="30">
                  <c:v>1797</c:v>
                </c:pt>
                <c:pt idx="31">
                  <c:v>3509</c:v>
                </c:pt>
                <c:pt idx="32">
                  <c:v>3357</c:v>
                </c:pt>
                <c:pt idx="33">
                  <c:v>2713</c:v>
                </c:pt>
                <c:pt idx="34">
                  <c:v>2655</c:v>
                </c:pt>
                <c:pt idx="35">
                  <c:v>2577</c:v>
                </c:pt>
                <c:pt idx="36">
                  <c:v>213</c:v>
                </c:pt>
                <c:pt idx="37">
                  <c:v>1</c:v>
                </c:pt>
              </c:numCache>
            </c:numRef>
          </c:val>
          <c:smooth val="0"/>
          <c:extLst>
            <c:ext xmlns:c16="http://schemas.microsoft.com/office/drawing/2014/chart" uri="{C3380CC4-5D6E-409C-BE32-E72D297353CC}">
              <c16:uniqueId val="{00000003-7A46-4C47-B142-000C4D6BBA6E}"/>
            </c:ext>
          </c:extLst>
        </c:ser>
        <c:ser>
          <c:idx val="5"/>
          <c:order val="4"/>
          <c:tx>
            <c:strRef>
              <c:f>'(1) Total Tests'!$F$6</c:f>
              <c:strCache>
                <c:ptCount val="1"/>
                <c:pt idx="0">
                  <c:v>HDDV</c:v>
                </c:pt>
              </c:strCache>
            </c:strRef>
          </c:tx>
          <c:cat>
            <c:numRef>
              <c:f>'(1) Total Tests'!$A$7:$A$44</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Total Tests'!$F$7:$F$44</c:f>
              <c:numCache>
                <c:formatCode>#,##0</c:formatCode>
                <c:ptCount val="38"/>
                <c:pt idx="0">
                  <c:v>91</c:v>
                </c:pt>
                <c:pt idx="1">
                  <c:v>184</c:v>
                </c:pt>
                <c:pt idx="2">
                  <c:v>251</c:v>
                </c:pt>
                <c:pt idx="3">
                  <c:v>434</c:v>
                </c:pt>
                <c:pt idx="4">
                  <c:v>400</c:v>
                </c:pt>
                <c:pt idx="5">
                  <c:v>348</c:v>
                </c:pt>
                <c:pt idx="6">
                  <c:v>253</c:v>
                </c:pt>
                <c:pt idx="7">
                  <c:v>231</c:v>
                </c:pt>
                <c:pt idx="8">
                  <c:v>237</c:v>
                </c:pt>
                <c:pt idx="9">
                  <c:v>360</c:v>
                </c:pt>
                <c:pt idx="10">
                  <c:v>521</c:v>
                </c:pt>
                <c:pt idx="11">
                  <c:v>844</c:v>
                </c:pt>
                <c:pt idx="12">
                  <c:v>785</c:v>
                </c:pt>
                <c:pt idx="13">
                  <c:v>1009</c:v>
                </c:pt>
                <c:pt idx="14">
                  <c:v>1175</c:v>
                </c:pt>
                <c:pt idx="15">
                  <c:v>1636</c:v>
                </c:pt>
                <c:pt idx="16">
                  <c:v>2090</c:v>
                </c:pt>
                <c:pt idx="17">
                  <c:v>1919</c:v>
                </c:pt>
                <c:pt idx="18">
                  <c:v>1755</c:v>
                </c:pt>
                <c:pt idx="19">
                  <c:v>1922</c:v>
                </c:pt>
                <c:pt idx="20">
                  <c:v>2766</c:v>
                </c:pt>
                <c:pt idx="21">
                  <c:v>3400</c:v>
                </c:pt>
                <c:pt idx="22">
                  <c:v>3624</c:v>
                </c:pt>
                <c:pt idx="23">
                  <c:v>4221</c:v>
                </c:pt>
                <c:pt idx="24">
                  <c:v>2385</c:v>
                </c:pt>
                <c:pt idx="25">
                  <c:v>1771</c:v>
                </c:pt>
                <c:pt idx="26">
                  <c:v>1789</c:v>
                </c:pt>
                <c:pt idx="27">
                  <c:v>1959</c:v>
                </c:pt>
                <c:pt idx="28">
                  <c:v>3229</c:v>
                </c:pt>
                <c:pt idx="29">
                  <c:v>2998</c:v>
                </c:pt>
                <c:pt idx="30">
                  <c:v>2947</c:v>
                </c:pt>
                <c:pt idx="31">
                  <c:v>4607</c:v>
                </c:pt>
                <c:pt idx="32">
                  <c:v>5760</c:v>
                </c:pt>
                <c:pt idx="33">
                  <c:v>5067</c:v>
                </c:pt>
                <c:pt idx="34">
                  <c:v>5022</c:v>
                </c:pt>
                <c:pt idx="35">
                  <c:v>5284</c:v>
                </c:pt>
                <c:pt idx="36">
                  <c:v>2923</c:v>
                </c:pt>
                <c:pt idx="37">
                  <c:v>128</c:v>
                </c:pt>
              </c:numCache>
            </c:numRef>
          </c:val>
          <c:smooth val="0"/>
          <c:extLst>
            <c:ext xmlns:c16="http://schemas.microsoft.com/office/drawing/2014/chart" uri="{C3380CC4-5D6E-409C-BE32-E72D297353CC}">
              <c16:uniqueId val="{00000004-7A46-4C47-B142-000C4D6BBA6E}"/>
            </c:ext>
          </c:extLst>
        </c:ser>
        <c:ser>
          <c:idx val="6"/>
          <c:order val="5"/>
          <c:tx>
            <c:strRef>
              <c:f>'(1) Total Tests'!#REF!</c:f>
              <c:strCache>
                <c:ptCount val="1"/>
                <c:pt idx="0">
                  <c:v>#REF!</c:v>
                </c:pt>
              </c:strCache>
            </c:strRef>
          </c:tx>
          <c:cat>
            <c:numRef>
              <c:f>'(1) Total Tests'!$A$7:$A$44</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Total Tests'!#REF!</c:f>
              <c:numCache>
                <c:formatCode>General</c:formatCode>
                <c:ptCount val="1"/>
                <c:pt idx="0">
                  <c:v>1</c:v>
                </c:pt>
              </c:numCache>
            </c:numRef>
          </c:val>
          <c:smooth val="0"/>
          <c:extLst>
            <c:ext xmlns:c16="http://schemas.microsoft.com/office/drawing/2014/chart" uri="{C3380CC4-5D6E-409C-BE32-E72D297353CC}">
              <c16:uniqueId val="{00000005-7A46-4C47-B142-000C4D6BBA6E}"/>
            </c:ext>
          </c:extLst>
        </c:ser>
        <c:ser>
          <c:idx val="3"/>
          <c:order val="6"/>
          <c:tx>
            <c:strRef>
              <c:f>'(1) Total Tests'!#REF!</c:f>
              <c:strCache>
                <c:ptCount val="1"/>
                <c:pt idx="0">
                  <c:v>#REF!</c:v>
                </c:pt>
              </c:strCache>
            </c:strRef>
          </c:tx>
          <c:cat>
            <c:numRef>
              <c:f>'(1) Total Tests'!$A$7:$A$44</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Total Tests'!#REF!</c:f>
              <c:numCache>
                <c:formatCode>General</c:formatCode>
                <c:ptCount val="1"/>
                <c:pt idx="0">
                  <c:v>1</c:v>
                </c:pt>
              </c:numCache>
            </c:numRef>
          </c:val>
          <c:smooth val="0"/>
          <c:extLst>
            <c:ext xmlns:c16="http://schemas.microsoft.com/office/drawing/2014/chart" uri="{C3380CC4-5D6E-409C-BE32-E72D297353CC}">
              <c16:uniqueId val="{00000006-7A46-4C47-B142-000C4D6BBA6E}"/>
            </c:ext>
          </c:extLst>
        </c:ser>
        <c:dLbls>
          <c:showLegendKey val="0"/>
          <c:showVal val="0"/>
          <c:showCatName val="0"/>
          <c:showSerName val="0"/>
          <c:showPercent val="0"/>
          <c:showBubbleSize val="0"/>
        </c:dLbls>
        <c:marker val="1"/>
        <c:smooth val="0"/>
        <c:axId val="105753600"/>
        <c:axId val="105759872"/>
      </c:lineChart>
      <c:catAx>
        <c:axId val="105753600"/>
        <c:scaling>
          <c:orientation val="minMax"/>
        </c:scaling>
        <c:delete val="0"/>
        <c:axPos val="b"/>
        <c:title>
          <c:tx>
            <c:rich>
              <a:bodyPr/>
              <a:lstStyle/>
              <a:p>
                <a:pPr>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05759872"/>
        <c:crosses val="autoZero"/>
        <c:auto val="1"/>
        <c:lblAlgn val="ctr"/>
        <c:lblOffset val="100"/>
        <c:tickLblSkip val="2"/>
        <c:tickMarkSkip val="1"/>
        <c:noMultiLvlLbl val="0"/>
      </c:catAx>
      <c:valAx>
        <c:axId val="105759872"/>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05753600"/>
        <c:crosses val="autoZero"/>
        <c:crossBetween val="between"/>
      </c:valAx>
      <c:spPr>
        <a:noFill/>
        <a:ln w="12700">
          <a:solidFill>
            <a:srgbClr val="808080"/>
          </a:solidFill>
          <a:prstDash val="solid"/>
        </a:ln>
      </c:spPr>
    </c:plotArea>
    <c:legend>
      <c:legendPos val="r"/>
      <c:legendEntry>
        <c:idx val="5"/>
        <c:delete val="1"/>
      </c:legendEntry>
      <c:legendEntry>
        <c:idx val="6"/>
        <c:delete val="1"/>
      </c:legendEntry>
      <c:layout>
        <c:manualLayout>
          <c:xMode val="edge"/>
          <c:yMode val="edge"/>
          <c:x val="0.16476940382452193"/>
          <c:y val="0.24183421214540687"/>
          <c:w val="0.27965860597439746"/>
          <c:h val="0.1227687787454271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'(2)(xii) Fail OBD'!$D$8:$D$23</c:f>
              <c:numCache>
                <c:formatCode>0.0%</c:formatCode>
                <c:ptCount val="16"/>
                <c:pt idx="0">
                  <c:v>0.11844572960715381</c:v>
                </c:pt>
                <c:pt idx="1">
                  <c:v>9.140057136657867E-2</c:v>
                </c:pt>
                <c:pt idx="2">
                  <c:v>8.107938285074516E-2</c:v>
                </c:pt>
                <c:pt idx="3">
                  <c:v>6.8789432447663945E-2</c:v>
                </c:pt>
                <c:pt idx="4">
                  <c:v>5.7395775329548232E-2</c:v>
                </c:pt>
                <c:pt idx="5">
                  <c:v>4.9169608996992284E-2</c:v>
                </c:pt>
                <c:pt idx="6">
                  <c:v>4.3499546308214988E-2</c:v>
                </c:pt>
                <c:pt idx="7">
                  <c:v>3.4571525347183017E-2</c:v>
                </c:pt>
                <c:pt idx="8">
                  <c:v>2.8506383546820873E-2</c:v>
                </c:pt>
                <c:pt idx="9">
                  <c:v>2.2660196159194304E-2</c:v>
                </c:pt>
                <c:pt idx="10">
                  <c:v>1.8778995847071246E-2</c:v>
                </c:pt>
                <c:pt idx="11">
                  <c:v>2.0336872071644623E-2</c:v>
                </c:pt>
                <c:pt idx="12">
                  <c:v>1.3333208285658907E-2</c:v>
                </c:pt>
                <c:pt idx="13">
                  <c:v>1.2497121468858589E-2</c:v>
                </c:pt>
                <c:pt idx="14">
                  <c:v>2.7045023818060749E-2</c:v>
                </c:pt>
                <c:pt idx="15">
                  <c:v>0.12871287128712872</c:v>
                </c:pt>
              </c:numCache>
            </c:numRef>
          </c:yVal>
          <c:smooth val="0"/>
          <c:extLst>
            <c:ext xmlns:c16="http://schemas.microsoft.com/office/drawing/2014/chart" uri="{C3380CC4-5D6E-409C-BE32-E72D297353CC}">
              <c16:uniqueId val="{00000000-4EC1-45E6-8471-7716540C5EEC}"/>
            </c:ext>
          </c:extLst>
        </c:ser>
        <c:ser>
          <c:idx val="2"/>
          <c:order val="1"/>
          <c:tx>
            <c:strRef>
              <c:f>'(2)(xii) Fail OBD'!$E$6:$G$6</c:f>
              <c:strCache>
                <c:ptCount val="1"/>
                <c:pt idx="0">
                  <c:v>MDGV</c:v>
                </c:pt>
              </c:strCache>
            </c:strRef>
          </c:tx>
          <c:marker>
            <c:symbol val="triangle"/>
            <c:size val="8"/>
          </c:marker>
          <c:xVal>
            <c:numRef>
              <c:f>'(2)(xii) Fail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'(2)(xii) Fail OBD'!$G$8:$G$23</c:f>
              <c:numCache>
                <c:formatCode>0.0%</c:formatCode>
                <c:ptCount val="16"/>
                <c:pt idx="2">
                  <c:v>0.13940821433828943</c:v>
                </c:pt>
                <c:pt idx="3">
                  <c:v>0.15700534759358289</c:v>
                </c:pt>
                <c:pt idx="4">
                  <c:v>0.14158918005071852</c:v>
                </c:pt>
                <c:pt idx="5">
                  <c:v>0.12306558585114223</c:v>
                </c:pt>
                <c:pt idx="6">
                  <c:v>9.8464423865900833E-2</c:v>
                </c:pt>
                <c:pt idx="7">
                  <c:v>8.6766541822721602E-2</c:v>
                </c:pt>
                <c:pt idx="8">
                  <c:v>8.3236872566557929E-2</c:v>
                </c:pt>
                <c:pt idx="9">
                  <c:v>6.0695022871577797E-2</c:v>
                </c:pt>
                <c:pt idx="10">
                  <c:v>4.4167778271824512E-2</c:v>
                </c:pt>
                <c:pt idx="11">
                  <c:v>2.7779933266082097E-2</c:v>
                </c:pt>
                <c:pt idx="12">
                  <c:v>2.1593447505584513E-2</c:v>
                </c:pt>
                <c:pt idx="13">
                  <c:v>1.9265550051112683E-2</c:v>
                </c:pt>
                <c:pt idx="14">
                  <c:v>6.4102564102564097E-2</c:v>
                </c:pt>
                <c:pt idx="15">
                  <c:v>0.21739130434782608</c:v>
                </c:pt>
              </c:numCache>
            </c:numRef>
          </c:yVal>
          <c:smooth val="0"/>
          <c:extLst>
            <c:ext xmlns:c16="http://schemas.microsoft.com/office/drawing/2014/chart" uri="{C3380CC4-5D6E-409C-BE32-E72D297353CC}">
              <c16:uniqueId val="{00000001-4EC1-45E6-8471-7716540C5EEC}"/>
            </c:ext>
          </c:extLst>
        </c:ser>
        <c:dLbls>
          <c:showLegendKey val="0"/>
          <c:showVal val="0"/>
          <c:showCatName val="0"/>
          <c:showSerName val="0"/>
          <c:showPercent val="0"/>
          <c:showBubbleSize val="0"/>
        </c:dLbls>
        <c:axId val="116128384"/>
        <c:axId val="116130560"/>
      </c:scatterChart>
      <c:valAx>
        <c:axId val="116128384"/>
        <c:scaling>
          <c:orientation val="minMax"/>
          <c:max val="2021"/>
          <c:min val="2006"/>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16130560"/>
        <c:crosses val="autoZero"/>
        <c:crossBetween val="midCat"/>
        <c:majorUnit val="1"/>
      </c:valAx>
      <c:valAx>
        <c:axId val="116130560"/>
        <c:scaling>
          <c:orientation val="minMax"/>
          <c:max val="0.25"/>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128384"/>
        <c:crosses val="autoZero"/>
        <c:crossBetween val="midCat"/>
        <c:majorUnit val="5.000000000000001E-2"/>
      </c:valAx>
      <c:spPr>
        <a:noFill/>
        <a:ln w="12700">
          <a:solidFill>
            <a:srgbClr val="808080"/>
          </a:solidFill>
          <a:prstDash val="solid"/>
        </a:ln>
      </c:spPr>
    </c:plotArea>
    <c:legend>
      <c:legendPos val="r"/>
      <c:layout>
        <c:manualLayout>
          <c:xMode val="edge"/>
          <c:yMode val="edge"/>
          <c:x val="0.74910842091875074"/>
          <c:y val="0.17785244310214757"/>
          <c:w val="0.11786603767040216"/>
          <c:h val="8.011720135743256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xVal>
            <c:numRef>
              <c:f>'(2)(xii) Fail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'(2)(xii) Fail OBD'!$B$8:$B$23</c:f>
              <c:numCache>
                <c:formatCode>#,##0</c:formatCode>
                <c:ptCount val="16"/>
                <c:pt idx="0">
                  <c:v>16610</c:v>
                </c:pt>
                <c:pt idx="1">
                  <c:v>15165</c:v>
                </c:pt>
                <c:pt idx="2">
                  <c:v>14194</c:v>
                </c:pt>
                <c:pt idx="3">
                  <c:v>10009</c:v>
                </c:pt>
                <c:pt idx="4">
                  <c:v>11029</c:v>
                </c:pt>
                <c:pt idx="5">
                  <c:v>10528</c:v>
                </c:pt>
                <c:pt idx="6">
                  <c:v>10307</c:v>
                </c:pt>
                <c:pt idx="7">
                  <c:v>9186</c:v>
                </c:pt>
                <c:pt idx="8">
                  <c:v>8114</c:v>
                </c:pt>
                <c:pt idx="9">
                  <c:v>7317</c:v>
                </c:pt>
                <c:pt idx="10">
                  <c:v>6100</c:v>
                </c:pt>
                <c:pt idx="11">
                  <c:v>6858</c:v>
                </c:pt>
                <c:pt idx="12">
                  <c:v>4265</c:v>
                </c:pt>
                <c:pt idx="13">
                  <c:v>3636</c:v>
                </c:pt>
                <c:pt idx="14">
                  <c:v>1056</c:v>
                </c:pt>
                <c:pt idx="15">
                  <c:v>26</c:v>
                </c:pt>
              </c:numCache>
            </c:numRef>
          </c:yVal>
          <c:smooth val="0"/>
          <c:extLst>
            <c:ext xmlns:c16="http://schemas.microsoft.com/office/drawing/2014/chart" uri="{C3380CC4-5D6E-409C-BE32-E72D297353CC}">
              <c16:uniqueId val="{00000000-3F70-4BAC-A191-DADAB8153CF8}"/>
            </c:ext>
          </c:extLst>
        </c:ser>
        <c:ser>
          <c:idx val="1"/>
          <c:order val="1"/>
          <c:tx>
            <c:strRef>
              <c:f>'(2)(xii) Fail OBD'!$E$6:$G$6</c:f>
              <c:strCache>
                <c:ptCount val="1"/>
                <c:pt idx="0">
                  <c:v>MDGV</c:v>
                </c:pt>
              </c:strCache>
            </c:strRef>
          </c:tx>
          <c:xVal>
            <c:numRef>
              <c:f>'(2)(xii) Fail OBD'!$A$8:$A$23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'(2)(xii) Fail OBD'!$E$8:$E$23</c:f>
              <c:numCache>
                <c:formatCode>#,##0</c:formatCode>
                <c:ptCount val="16"/>
                <c:pt idx="2">
                  <c:v>947</c:v>
                </c:pt>
                <c:pt idx="3">
                  <c:v>734</c:v>
                </c:pt>
                <c:pt idx="4">
                  <c:v>670</c:v>
                </c:pt>
                <c:pt idx="5">
                  <c:v>1002</c:v>
                </c:pt>
                <c:pt idx="6">
                  <c:v>840</c:v>
                </c:pt>
                <c:pt idx="7">
                  <c:v>695</c:v>
                </c:pt>
                <c:pt idx="8">
                  <c:v>791</c:v>
                </c:pt>
                <c:pt idx="9">
                  <c:v>889</c:v>
                </c:pt>
                <c:pt idx="10">
                  <c:v>596</c:v>
                </c:pt>
                <c:pt idx="11">
                  <c:v>358</c:v>
                </c:pt>
                <c:pt idx="12">
                  <c:v>261</c:v>
                </c:pt>
                <c:pt idx="13">
                  <c:v>245</c:v>
                </c:pt>
                <c:pt idx="14">
                  <c:v>35</c:v>
                </c:pt>
                <c:pt idx="15">
                  <c:v>5</c:v>
                </c:pt>
              </c:numCache>
            </c:numRef>
          </c:yVal>
          <c:smooth val="0"/>
          <c:extLst>
            <c:ext xmlns:c16="http://schemas.microsoft.com/office/drawing/2014/chart" uri="{C3380CC4-5D6E-409C-BE32-E72D297353CC}">
              <c16:uniqueId val="{00000001-3F70-4BAC-A191-DADAB8153CF8}"/>
            </c:ext>
          </c:extLst>
        </c:ser>
        <c:dLbls>
          <c:showLegendKey val="0"/>
          <c:showVal val="0"/>
          <c:showCatName val="0"/>
          <c:showSerName val="0"/>
          <c:showPercent val="0"/>
          <c:showBubbleSize val="0"/>
        </c:dLbls>
        <c:axId val="116181632"/>
        <c:axId val="116187904"/>
      </c:scatterChart>
      <c:valAx>
        <c:axId val="116181632"/>
        <c:scaling>
          <c:orientation val="minMax"/>
          <c:max val="2021"/>
          <c:min val="2006"/>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16187904"/>
        <c:crosses val="autoZero"/>
        <c:crossBetween val="midCat"/>
        <c:majorUnit val="1"/>
      </c:valAx>
      <c:valAx>
        <c:axId val="1161879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181632"/>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2618083147951353"/>
          <c:h val="6.723302028998656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with DTCs Present  </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'(2)(xx) MIL off w  DTCs'!$D$10:$D$22</c:f>
              <c:numCache>
                <c:formatCode>0.0%</c:formatCode>
                <c:ptCount val="13"/>
                <c:pt idx="0">
                  <c:v>0.1053725056223896</c:v>
                </c:pt>
                <c:pt idx="1">
                  <c:v>9.5236371752414395E-2</c:v>
                </c:pt>
                <c:pt idx="2">
                  <c:v>8.3105597164255904E-2</c:v>
                </c:pt>
                <c:pt idx="3">
                  <c:v>6.8399697407330998E-2</c:v>
                </c:pt>
                <c:pt idx="4">
                  <c:v>6.0017183472623602E-2</c:v>
                </c:pt>
                <c:pt idx="5">
                  <c:v>5.5182758717371189E-2</c:v>
                </c:pt>
                <c:pt idx="6">
                  <c:v>4.9830449783153083E-2</c:v>
                </c:pt>
                <c:pt idx="7">
                  <c:v>4.5553275988631445E-2</c:v>
                </c:pt>
                <c:pt idx="8">
                  <c:v>3.5775528849532647E-2</c:v>
                </c:pt>
                <c:pt idx="9">
                  <c:v>2.3628242378435978E-2</c:v>
                </c:pt>
                <c:pt idx="10">
                  <c:v>2.0066879333916321E-2</c:v>
                </c:pt>
                <c:pt idx="11">
                  <c:v>1.83564877979333E-2</c:v>
                </c:pt>
                <c:pt idx="12">
                  <c:v>1.1162284610117345E-2</c:v>
                </c:pt>
              </c:numCache>
            </c:numRef>
          </c:val>
          <c:smooth val="0"/>
          <c:extLst>
            <c:ext xmlns:c16="http://schemas.microsoft.com/office/drawing/2014/chart" uri="{C3380CC4-5D6E-409C-BE32-E72D297353CC}">
              <c16:uniqueId val="{00000000-CB2D-48F2-8953-B5F6BA1D73F3}"/>
            </c:ext>
          </c:extLst>
        </c:ser>
        <c:ser>
          <c:idx val="1"/>
          <c:order val="1"/>
          <c:tx>
            <c:strRef>
              <c:f>'(2)(xx) MIL off w  DTCs'!#REF!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'(2)(xx) MIL off w  DTCs'!#REF!</c:f>
              <c:numCache>
                <c:formatCode>General</c:formatCode>
                <c:ptCount val="1"/>
                <c:pt idx="0">
                  <c:v>1</c:v>
                </c:pt>
              </c:numCache>
            </c:numRef>
          </c:val>
          <c:smooth val="0"/>
          <c:extLst>
            <c:ext xmlns:c16="http://schemas.microsoft.com/office/drawing/2014/chart" uri="{C3380CC4-5D6E-409C-BE32-E72D297353CC}">
              <c16:uniqueId val="{00000001-CB2D-48F2-8953-B5F6BA1D73F3}"/>
            </c:ext>
          </c:extLst>
        </c:ser>
        <c:ser>
          <c:idx val="2"/>
          <c:order val="2"/>
          <c:tx>
            <c:strRef>
              <c:f>'(2)(xx) MIL off w  DTCs'!$E$8:$G$8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'(2)(xx) MIL off w  DTCs'!$G$10:$G$22</c:f>
              <c:numCache>
                <c:formatCode>0.0%</c:formatCode>
                <c:ptCount val="13"/>
                <c:pt idx="2">
                  <c:v>8.3554376657824933E-2</c:v>
                </c:pt>
                <c:pt idx="3">
                  <c:v>7.8586723768736613E-2</c:v>
                </c:pt>
                <c:pt idx="4">
                  <c:v>8.2927861222762855E-2</c:v>
                </c:pt>
                <c:pt idx="5">
                  <c:v>6.9847515986227252E-2</c:v>
                </c:pt>
                <c:pt idx="6">
                  <c:v>5.3001876172607883E-2</c:v>
                </c:pt>
                <c:pt idx="7">
                  <c:v>4.8969394128669581E-2</c:v>
                </c:pt>
                <c:pt idx="8">
                  <c:v>4.3070766638584668E-2</c:v>
                </c:pt>
                <c:pt idx="9">
                  <c:v>4.0729857172145154E-2</c:v>
                </c:pt>
                <c:pt idx="10">
                  <c:v>2.053525094521462E-2</c:v>
                </c:pt>
                <c:pt idx="11">
                  <c:v>2.1666537236934069E-2</c:v>
                </c:pt>
                <c:pt idx="12">
                  <c:v>1.4672966923650834E-2</c:v>
                </c:pt>
              </c:numCache>
            </c:numRef>
          </c:val>
          <c:smooth val="0"/>
          <c:extLst>
            <c:ext xmlns:c16="http://schemas.microsoft.com/office/drawing/2014/chart" uri="{C3380CC4-5D6E-409C-BE32-E72D297353CC}">
              <c16:uniqueId val="{00000002-CB2D-48F2-8953-B5F6BA1D73F3}"/>
            </c:ext>
          </c:extLst>
        </c:ser>
        <c:dLbls>
          <c:showLegendKey val="0"/>
          <c:showVal val="0"/>
          <c:showCatName val="0"/>
          <c:showSerName val="0"/>
          <c:showPercent val="0"/>
          <c:showBubbleSize val="0"/>
        </c:dLbls>
        <c:marker val="1"/>
        <c:smooth val="0"/>
        <c:axId val="111932160"/>
        <c:axId val="111934080"/>
      </c:lineChart>
      <c:catAx>
        <c:axId val="111932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1934080"/>
        <c:crosses val="autoZero"/>
        <c:auto val="1"/>
        <c:lblAlgn val="ctr"/>
        <c:lblOffset val="100"/>
        <c:tickLblSkip val="1"/>
        <c:tickMarkSkip val="1"/>
        <c:noMultiLvlLbl val="0"/>
      </c:catAx>
      <c:valAx>
        <c:axId val="111934080"/>
        <c:scaling>
          <c:orientation val="minMax"/>
          <c:max val="1.0000000000000005E-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932160"/>
        <c:crosses val="autoZero"/>
        <c:crossBetween val="midCat"/>
        <c:majorUnit val="5.0000000000000114E-3"/>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and DTCs Present</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'(2)(xx) MIL off w  DTCs'!$B$10:$B$22</c:f>
              <c:numCache>
                <c:formatCode>#,##0</c:formatCode>
                <c:ptCount val="13"/>
                <c:pt idx="0">
                  <c:v>14759</c:v>
                </c:pt>
                <c:pt idx="1">
                  <c:v>15788</c:v>
                </c:pt>
                <c:pt idx="2">
                  <c:v>14536</c:v>
                </c:pt>
                <c:pt idx="3">
                  <c:v>9946</c:v>
                </c:pt>
                <c:pt idx="4">
                  <c:v>11526</c:v>
                </c:pt>
                <c:pt idx="5">
                  <c:v>11809</c:v>
                </c:pt>
                <c:pt idx="6">
                  <c:v>11800</c:v>
                </c:pt>
                <c:pt idx="7">
                  <c:v>12101</c:v>
                </c:pt>
                <c:pt idx="8">
                  <c:v>10181</c:v>
                </c:pt>
                <c:pt idx="9">
                  <c:v>7628</c:v>
                </c:pt>
                <c:pt idx="10">
                  <c:v>6517</c:v>
                </c:pt>
                <c:pt idx="11">
                  <c:v>6189</c:v>
                </c:pt>
                <c:pt idx="12">
                  <c:v>3570</c:v>
                </c:pt>
              </c:numCache>
            </c:numRef>
          </c:val>
          <c:smooth val="0"/>
          <c:extLst>
            <c:ext xmlns:c16="http://schemas.microsoft.com/office/drawing/2014/chart" uri="{C3380CC4-5D6E-409C-BE32-E72D297353CC}">
              <c16:uniqueId val="{00000000-4E31-41DE-B02F-06EDDD6735F0}"/>
            </c:ext>
          </c:extLst>
        </c:ser>
        <c:ser>
          <c:idx val="1"/>
          <c:order val="1"/>
          <c:tx>
            <c:strRef>
              <c:f>'(2)(xx) MIL off w  DTCs'!#REF!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'(2)(xx) MIL off w  DTCs'!#REF!</c:f>
              <c:numCache>
                <c:formatCode>General</c:formatCode>
                <c:ptCount val="1"/>
                <c:pt idx="0">
                  <c:v>1</c:v>
                </c:pt>
              </c:numCache>
            </c:numRef>
          </c:val>
          <c:smooth val="0"/>
          <c:extLst>
            <c:ext xmlns:c16="http://schemas.microsoft.com/office/drawing/2014/chart" uri="{C3380CC4-5D6E-409C-BE32-E72D297353CC}">
              <c16:uniqueId val="{00000001-4E31-41DE-B02F-06EDDD6735F0}"/>
            </c:ext>
          </c:extLst>
        </c:ser>
        <c:ser>
          <c:idx val="2"/>
          <c:order val="2"/>
          <c:tx>
            <c:strRef>
              <c:f>'(2)(xx) MIL off w  DTCs'!$E$8:$G$8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'(2)(xx) MIL off w  DTCs'!$E$10:$E$22</c:f>
              <c:numCache>
                <c:formatCode>#,##0</c:formatCode>
                <c:ptCount val="13"/>
                <c:pt idx="2">
                  <c:v>567</c:v>
                </c:pt>
                <c:pt idx="3">
                  <c:v>367</c:v>
                </c:pt>
                <c:pt idx="4">
                  <c:v>392</c:v>
                </c:pt>
                <c:pt idx="5">
                  <c:v>568</c:v>
                </c:pt>
                <c:pt idx="6">
                  <c:v>452</c:v>
                </c:pt>
                <c:pt idx="7">
                  <c:v>392</c:v>
                </c:pt>
                <c:pt idx="8">
                  <c:v>409</c:v>
                </c:pt>
                <c:pt idx="9">
                  <c:v>596</c:v>
                </c:pt>
                <c:pt idx="10">
                  <c:v>277</c:v>
                </c:pt>
                <c:pt idx="11">
                  <c:v>279</c:v>
                </c:pt>
                <c:pt idx="12">
                  <c:v>177</c:v>
                </c:pt>
              </c:numCache>
            </c:numRef>
          </c:val>
          <c:smooth val="0"/>
          <c:extLst>
            <c:ext xmlns:c16="http://schemas.microsoft.com/office/drawing/2014/chart" uri="{C3380CC4-5D6E-409C-BE32-E72D297353CC}">
              <c16:uniqueId val="{00000002-4E31-41DE-B02F-06EDDD6735F0}"/>
            </c:ext>
          </c:extLst>
        </c:ser>
        <c:dLbls>
          <c:showLegendKey val="0"/>
          <c:showVal val="0"/>
          <c:showCatName val="0"/>
          <c:showSerName val="0"/>
          <c:showPercent val="0"/>
          <c:showBubbleSize val="0"/>
        </c:dLbls>
        <c:marker val="1"/>
        <c:smooth val="0"/>
        <c:axId val="105419520"/>
        <c:axId val="105421440"/>
      </c:lineChart>
      <c:catAx>
        <c:axId val="105419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5421440"/>
        <c:crosses val="autoZero"/>
        <c:auto val="1"/>
        <c:lblAlgn val="ctr"/>
        <c:lblOffset val="100"/>
        <c:tickLblSkip val="1"/>
        <c:tickMarkSkip val="1"/>
        <c:noMultiLvlLbl val="0"/>
      </c:catAx>
      <c:valAx>
        <c:axId val="105421440"/>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05419520"/>
        <c:crosses val="autoZero"/>
        <c:crossBetween val="midCat"/>
        <c:majorUnit val="54.696600000000011"/>
        <c:minorUnit val="54.69660000000001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2230402867107188"/>
          <c:y val="5.9773354510943642E-2"/>
        </c:manualLayout>
      </c:layout>
      <c:overlay val="0"/>
      <c:spPr>
        <a:noFill/>
        <a:ln w="25400">
          <a:noFill/>
        </a:ln>
      </c:spPr>
    </c:title>
    <c:autoTitleDeleted val="0"/>
    <c:plotArea>
      <c:layout>
        <c:manualLayout>
          <c:layoutTarget val="inner"/>
          <c:xMode val="edge"/>
          <c:yMode val="edge"/>
          <c:x val="8.7445961382204965E-2"/>
          <c:y val="0.20508111682890029"/>
          <c:w val="0.85194467142673092"/>
          <c:h val="0.63887862442391552"/>
        </c:manualLayout>
      </c:layout>
      <c:scatterChart>
        <c:scatterStyle val="lineMarker"/>
        <c:varyColors val="0"/>
        <c:ser>
          <c:idx val="4"/>
          <c:order val="4"/>
          <c:tx>
            <c:strRef>
              <c:f>'(2)(xx) MIL off w  DTCs'!$B$8:$D$8</c:f>
              <c:strCache>
                <c:ptCount val="1"/>
                <c:pt idx="0">
                  <c:v>LDGV</c:v>
                </c:pt>
              </c:strCache>
            </c:strRef>
          </c:tx>
          <c:xVal>
            <c:numRef>
              <c:f>'(2)(xx) MIL off w  DTCs'!$A$10:$A$25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 MIL off w  DTCs'!$D$10:$D$25</c:f>
              <c:numCache>
                <c:formatCode>0.0%</c:formatCode>
                <c:ptCount val="16"/>
                <c:pt idx="0">
                  <c:v>0.1053725056223896</c:v>
                </c:pt>
                <c:pt idx="1">
                  <c:v>9.5236371752414395E-2</c:v>
                </c:pt>
                <c:pt idx="2">
                  <c:v>8.3105597164255904E-2</c:v>
                </c:pt>
                <c:pt idx="3">
                  <c:v>6.8399697407330998E-2</c:v>
                </c:pt>
                <c:pt idx="4">
                  <c:v>6.0017183472623602E-2</c:v>
                </c:pt>
                <c:pt idx="5">
                  <c:v>5.5182758717371189E-2</c:v>
                </c:pt>
                <c:pt idx="6">
                  <c:v>4.9830449783153083E-2</c:v>
                </c:pt>
                <c:pt idx="7">
                  <c:v>4.5553275988631445E-2</c:v>
                </c:pt>
                <c:pt idx="8">
                  <c:v>3.5775528849532647E-2</c:v>
                </c:pt>
                <c:pt idx="9">
                  <c:v>2.3628242378435978E-2</c:v>
                </c:pt>
                <c:pt idx="10">
                  <c:v>2.0066879333916321E-2</c:v>
                </c:pt>
                <c:pt idx="11">
                  <c:v>1.83564877979333E-2</c:v>
                </c:pt>
                <c:pt idx="12">
                  <c:v>1.1162284610117345E-2</c:v>
                </c:pt>
                <c:pt idx="13">
                  <c:v>9.4340595679723305E-3</c:v>
                </c:pt>
                <c:pt idx="14">
                  <c:v>9.0792181069958844E-3</c:v>
                </c:pt>
                <c:pt idx="15">
                  <c:v>5.4455445544554455E-2</c:v>
                </c:pt>
              </c:numCache>
            </c:numRef>
          </c:yVal>
          <c:smooth val="0"/>
          <c:extLst>
            <c:ext xmlns:c16="http://schemas.microsoft.com/office/drawing/2014/chart" uri="{C3380CC4-5D6E-409C-BE32-E72D297353CC}">
              <c16:uniqueId val="{00000000-3F97-4F81-B4EC-986BE44374C0}"/>
            </c:ext>
          </c:extLst>
        </c:ser>
        <c:ser>
          <c:idx val="5"/>
          <c:order val="5"/>
          <c:tx>
            <c:strRef>
              <c:f>'(2)(xx) MIL off w  DTCs'!$E$8:$G$8</c:f>
              <c:strCache>
                <c:ptCount val="1"/>
                <c:pt idx="0">
                  <c:v>MDGV</c:v>
                </c:pt>
              </c:strCache>
            </c:strRef>
          </c:tx>
          <c:yVal>
            <c:numRef>
              <c:f>'(2)(xx) MIL off w  DTCs'!$G$10:$G$25</c:f>
              <c:numCache>
                <c:formatCode>0.0%</c:formatCode>
                <c:ptCount val="16"/>
                <c:pt idx="2">
                  <c:v>8.3554376657824933E-2</c:v>
                </c:pt>
                <c:pt idx="3">
                  <c:v>7.8586723768736613E-2</c:v>
                </c:pt>
                <c:pt idx="4">
                  <c:v>8.2927861222762855E-2</c:v>
                </c:pt>
                <c:pt idx="5">
                  <c:v>6.9847515986227252E-2</c:v>
                </c:pt>
                <c:pt idx="6">
                  <c:v>5.3001876172607883E-2</c:v>
                </c:pt>
                <c:pt idx="7">
                  <c:v>4.8969394128669581E-2</c:v>
                </c:pt>
                <c:pt idx="8">
                  <c:v>4.3070766638584668E-2</c:v>
                </c:pt>
                <c:pt idx="9">
                  <c:v>4.0729857172145154E-2</c:v>
                </c:pt>
                <c:pt idx="10">
                  <c:v>2.053525094521462E-2</c:v>
                </c:pt>
                <c:pt idx="11">
                  <c:v>2.1666537236934069E-2</c:v>
                </c:pt>
                <c:pt idx="12">
                  <c:v>1.4672966923650834E-2</c:v>
                </c:pt>
                <c:pt idx="13">
                  <c:v>1.3871374527112233E-2</c:v>
                </c:pt>
                <c:pt idx="14">
                  <c:v>1.6513761467889909E-2</c:v>
                </c:pt>
                <c:pt idx="15">
                  <c:v>0</c:v>
                </c:pt>
              </c:numCache>
            </c:numRef>
          </c:yVal>
          <c:smooth val="0"/>
          <c:extLst>
            <c:ext xmlns:c16="http://schemas.microsoft.com/office/drawing/2014/chart" uri="{C3380CC4-5D6E-409C-BE32-E72D297353CC}">
              <c16:uniqueId val="{00000001-3F97-4F81-B4EC-986BE44374C0}"/>
            </c:ext>
          </c:extLst>
        </c:ser>
        <c:ser>
          <c:idx val="6"/>
          <c:order val="6"/>
          <c:tx>
            <c:strRef>
              <c:f>'(2)(xx) MIL off w  DTCs'!$H$8:$J$8</c:f>
              <c:strCache>
                <c:ptCount val="1"/>
                <c:pt idx="0">
                  <c:v>LDDV</c:v>
                </c:pt>
              </c:strCache>
            </c:strRef>
          </c:tx>
          <c:yVal>
            <c:numRef>
              <c:f>'(2)(xx) MIL off w  DTCs'!$J$10:$J$25</c:f>
              <c:numCache>
                <c:formatCode>0.0%</c:formatCode>
                <c:ptCount val="16"/>
                <c:pt idx="0">
                  <c:v>0.1164021164021164</c:v>
                </c:pt>
                <c:pt idx="1">
                  <c:v>0.19178082191780821</c:v>
                </c:pt>
                <c:pt idx="2">
                  <c:v>0.13157894736842105</c:v>
                </c:pt>
                <c:pt idx="3">
                  <c:v>0.16216216216216217</c:v>
                </c:pt>
                <c:pt idx="4">
                  <c:v>0.12802768166089964</c:v>
                </c:pt>
                <c:pt idx="5">
                  <c:v>9.055118110236221E-2</c:v>
                </c:pt>
                <c:pt idx="6">
                  <c:v>5.7823129251700682E-2</c:v>
                </c:pt>
                <c:pt idx="7">
                  <c:v>5.0354609929078017E-2</c:v>
                </c:pt>
                <c:pt idx="8">
                  <c:v>5.7374392220421393E-2</c:v>
                </c:pt>
                <c:pt idx="9">
                  <c:v>5.3894571203776553E-2</c:v>
                </c:pt>
                <c:pt idx="10">
                  <c:v>7.3099415204678359E-2</c:v>
                </c:pt>
                <c:pt idx="11">
                  <c:v>5.7613168724279837E-2</c:v>
                </c:pt>
                <c:pt idx="12">
                  <c:v>3.495630461922597E-2</c:v>
                </c:pt>
                <c:pt idx="13">
                  <c:v>1.8633540372670808E-2</c:v>
                </c:pt>
                <c:pt idx="14">
                  <c:v>5.7692307692307696E-2</c:v>
                </c:pt>
                <c:pt idx="15">
                  <c:v>0</c:v>
                </c:pt>
              </c:numCache>
            </c:numRef>
          </c:yVal>
          <c:smooth val="0"/>
          <c:extLst>
            <c:ext xmlns:c16="http://schemas.microsoft.com/office/drawing/2014/chart" uri="{C3380CC4-5D6E-409C-BE32-E72D297353CC}">
              <c16:uniqueId val="{00000002-3F97-4F81-B4EC-986BE44374C0}"/>
            </c:ext>
          </c:extLst>
        </c:ser>
        <c:ser>
          <c:idx val="7"/>
          <c:order val="7"/>
          <c:tx>
            <c:strRef>
              <c:f>'(2)(xx) MIL off w  DTCs'!$K$8:$M$8</c:f>
              <c:strCache>
                <c:ptCount val="1"/>
                <c:pt idx="0">
                  <c:v>MDDV</c:v>
                </c:pt>
              </c:strCache>
            </c:strRef>
          </c:tx>
          <c:yVal>
            <c:numRef>
              <c:f>'(2)(xx) MIL off w  DTCs'!$M$10:$M$25</c:f>
              <c:numCache>
                <c:formatCode>0.0%</c:formatCode>
                <c:ptCount val="16"/>
                <c:pt idx="1">
                  <c:v>0.11254851228978008</c:v>
                </c:pt>
                <c:pt idx="2">
                  <c:v>0.12936848559166156</c:v>
                </c:pt>
                <c:pt idx="3">
                  <c:v>0.10169491525423729</c:v>
                </c:pt>
                <c:pt idx="4">
                  <c:v>0.10806451612903226</c:v>
                </c:pt>
                <c:pt idx="5">
                  <c:v>0.1484172288531396</c:v>
                </c:pt>
                <c:pt idx="6">
                  <c:v>0.15877287405812701</c:v>
                </c:pt>
                <c:pt idx="7">
                  <c:v>0.12515188335358446</c:v>
                </c:pt>
                <c:pt idx="8">
                  <c:v>0.13736903376018628</c:v>
                </c:pt>
                <c:pt idx="9">
                  <c:v>0.10782302959273367</c:v>
                </c:pt>
                <c:pt idx="10">
                  <c:v>8.2037206465385787E-2</c:v>
                </c:pt>
                <c:pt idx="11">
                  <c:v>7.2370900866943089E-2</c:v>
                </c:pt>
                <c:pt idx="12">
                  <c:v>7.4202229911572479E-2</c:v>
                </c:pt>
                <c:pt idx="13">
                  <c:v>3.9545810493343776E-2</c:v>
                </c:pt>
                <c:pt idx="14">
                  <c:v>3.8277511961722487E-2</c:v>
                </c:pt>
                <c:pt idx="15">
                  <c:v>0</c:v>
                </c:pt>
              </c:numCache>
            </c:numRef>
          </c:yVal>
          <c:smooth val="0"/>
          <c:extLst>
            <c:ext xmlns:c16="http://schemas.microsoft.com/office/drawing/2014/chart" uri="{C3380CC4-5D6E-409C-BE32-E72D297353CC}">
              <c16:uniqueId val="{00000003-3F97-4F81-B4EC-986BE44374C0}"/>
            </c:ext>
          </c:extLst>
        </c:ser>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 MIL on w DTCs '!$D$9:$D$24</c:f>
              <c:numCache>
                <c:formatCode>0.0%</c:formatCode>
                <c:ptCount val="16"/>
                <c:pt idx="0">
                  <c:v>4.8049120051404708E-2</c:v>
                </c:pt>
                <c:pt idx="1">
                  <c:v>3.4890244123129265E-2</c:v>
                </c:pt>
                <c:pt idx="2">
                  <c:v>2.7791435595449089E-2</c:v>
                </c:pt>
                <c:pt idx="3">
                  <c:v>2.1841689017261537E-2</c:v>
                </c:pt>
                <c:pt idx="4">
                  <c:v>1.7199093962352575E-2</c:v>
                </c:pt>
                <c:pt idx="5">
                  <c:v>1.3565547341563939E-2</c:v>
                </c:pt>
                <c:pt idx="6">
                  <c:v>1.127941791277982E-2</c:v>
                </c:pt>
                <c:pt idx="7">
                  <c:v>8.5075947222797346E-3</c:v>
                </c:pt>
                <c:pt idx="8">
                  <c:v>6.9611357087637927E-3</c:v>
                </c:pt>
                <c:pt idx="9">
                  <c:v>4.6277653530916816E-3</c:v>
                </c:pt>
                <c:pt idx="10">
                  <c:v>3.174612949711175E-3</c:v>
                </c:pt>
                <c:pt idx="11">
                  <c:v>1.9397548909110324E-3</c:v>
                </c:pt>
                <c:pt idx="12">
                  <c:v>1.4320241880766789E-3</c:v>
                </c:pt>
                <c:pt idx="13">
                  <c:v>1.0486108484808894E-3</c:v>
                </c:pt>
                <c:pt idx="14">
                  <c:v>1.0545267489711935E-3</c:v>
                </c:pt>
                <c:pt idx="15">
                  <c:v>0</c:v>
                </c:pt>
              </c:numCache>
            </c:numRef>
          </c:yVal>
          <c:smooth val="0"/>
          <c:extLst>
            <c:ext xmlns:c16="http://schemas.microsoft.com/office/drawing/2014/chart" uri="{C3380CC4-5D6E-409C-BE32-E72D297353CC}">
              <c16:uniqueId val="{00000004-3F97-4F81-B4EC-986BE44374C0}"/>
            </c:ext>
          </c:extLst>
        </c:ser>
        <c:ser>
          <c:idx val="1"/>
          <c:order val="1"/>
          <c:tx>
            <c:strRef>
              <c:f>'(2)(xxi) MIL on w DTCs '!$E$7:$G$7</c:f>
              <c:strCache>
                <c:ptCount val="1"/>
                <c:pt idx="0">
                  <c:v>MDGV</c:v>
                </c:pt>
              </c:strCache>
            </c:strRef>
          </c:tx>
          <c:marker>
            <c:symbol val="square"/>
            <c:size val="8"/>
          </c:marker>
          <c:xVal>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 MIL on w DTCs '!$G$9:$G$24</c:f>
              <c:numCache>
                <c:formatCode>0.0%</c:formatCode>
                <c:ptCount val="16"/>
                <c:pt idx="2">
                  <c:v>5.2460949012673154E-2</c:v>
                </c:pt>
                <c:pt idx="3">
                  <c:v>4.7751605995717344E-2</c:v>
                </c:pt>
                <c:pt idx="4">
                  <c:v>3.7021366617304846E-2</c:v>
                </c:pt>
                <c:pt idx="5">
                  <c:v>2.9267092966060011E-2</c:v>
                </c:pt>
                <c:pt idx="6">
                  <c:v>2.0755159474671669E-2</c:v>
                </c:pt>
                <c:pt idx="7">
                  <c:v>1.6739537788881948E-2</c:v>
                </c:pt>
                <c:pt idx="8">
                  <c:v>1.7165122156697556E-2</c:v>
                </c:pt>
                <c:pt idx="9">
                  <c:v>1.3257705186906308E-2</c:v>
                </c:pt>
                <c:pt idx="10">
                  <c:v>1.0304692712580622E-2</c:v>
                </c:pt>
                <c:pt idx="11">
                  <c:v>5.9796536460355676E-3</c:v>
                </c:pt>
                <c:pt idx="12">
                  <c:v>3.2330266102959461E-3</c:v>
                </c:pt>
                <c:pt idx="13">
                  <c:v>2.5220680958385876E-3</c:v>
                </c:pt>
                <c:pt idx="14">
                  <c:v>1.834862385321101E-3</c:v>
                </c:pt>
                <c:pt idx="15">
                  <c:v>0</c:v>
                </c:pt>
              </c:numCache>
            </c:numRef>
          </c:yVal>
          <c:smooth val="0"/>
          <c:extLst>
            <c:ext xmlns:c16="http://schemas.microsoft.com/office/drawing/2014/chart" uri="{C3380CC4-5D6E-409C-BE32-E72D297353CC}">
              <c16:uniqueId val="{00000005-3F97-4F81-B4EC-986BE44374C0}"/>
            </c:ext>
          </c:extLst>
        </c:ser>
        <c:ser>
          <c:idx val="2"/>
          <c:order val="2"/>
          <c:tx>
            <c:strRef>
              <c:f>'(2)(xxi) MIL on w DTCs '!$H$7:$J$7</c:f>
              <c:strCache>
                <c:ptCount val="1"/>
                <c:pt idx="0">
                  <c:v>LDDV</c:v>
                </c:pt>
              </c:strCache>
            </c:strRef>
          </c:tx>
          <c:marker>
            <c:symbol val="triangle"/>
            <c:size val="8"/>
          </c:marker>
          <c:xVal>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 MIL on w DTCs '!$J$9:$J$24</c:f>
              <c:numCache>
                <c:formatCode>0.0%</c:formatCode>
                <c:ptCount val="16"/>
                <c:pt idx="0">
                  <c:v>4.7619047619047616E-2</c:v>
                </c:pt>
                <c:pt idx="1">
                  <c:v>4.1095890410958902E-2</c:v>
                </c:pt>
                <c:pt idx="2">
                  <c:v>2.6315789473684209E-2</c:v>
                </c:pt>
                <c:pt idx="3">
                  <c:v>0.10135135135135136</c:v>
                </c:pt>
                <c:pt idx="4">
                  <c:v>4.8442906574394463E-2</c:v>
                </c:pt>
                <c:pt idx="5">
                  <c:v>4.5931758530183726E-2</c:v>
                </c:pt>
                <c:pt idx="6">
                  <c:v>3.5714285714285712E-2</c:v>
                </c:pt>
                <c:pt idx="7">
                  <c:v>2.1276595744680851E-2</c:v>
                </c:pt>
                <c:pt idx="8">
                  <c:v>1.6855753646677473E-2</c:v>
                </c:pt>
                <c:pt idx="9">
                  <c:v>1.2981904012588513E-2</c:v>
                </c:pt>
                <c:pt idx="10">
                  <c:v>1.2670565302144249E-2</c:v>
                </c:pt>
                <c:pt idx="11">
                  <c:v>2.4691358024691357E-2</c:v>
                </c:pt>
                <c:pt idx="12">
                  <c:v>6.2421972534332081E-3</c:v>
                </c:pt>
                <c:pt idx="13">
                  <c:v>0</c:v>
                </c:pt>
                <c:pt idx="14">
                  <c:v>0</c:v>
                </c:pt>
                <c:pt idx="15">
                  <c:v>0</c:v>
                </c:pt>
              </c:numCache>
            </c:numRef>
          </c:yVal>
          <c:smooth val="0"/>
          <c:extLst>
            <c:ext xmlns:c16="http://schemas.microsoft.com/office/drawing/2014/chart" uri="{C3380CC4-5D6E-409C-BE32-E72D297353CC}">
              <c16:uniqueId val="{00000006-3F97-4F81-B4EC-986BE44374C0}"/>
            </c:ext>
          </c:extLst>
        </c:ser>
        <c:ser>
          <c:idx val="3"/>
          <c:order val="3"/>
          <c:tx>
            <c:strRef>
              <c:f>'(2)(xxi) MIL on w DTCs '!$K$7:$M$7</c:f>
              <c:strCache>
                <c:ptCount val="1"/>
                <c:pt idx="0">
                  <c:v>MDDV</c:v>
                </c:pt>
              </c:strCache>
            </c:strRef>
          </c:tx>
          <c:xVal>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 MIL on w DTCs '!$M$9:$M$24</c:f>
              <c:numCache>
                <c:formatCode>0.0%</c:formatCode>
                <c:ptCount val="16"/>
                <c:pt idx="1">
                  <c:v>9.1849935316946962E-2</c:v>
                </c:pt>
                <c:pt idx="2">
                  <c:v>6.8669527896995708E-2</c:v>
                </c:pt>
                <c:pt idx="3">
                  <c:v>6.9491525423728814E-2</c:v>
                </c:pt>
                <c:pt idx="4">
                  <c:v>3.2258064516129031E-2</c:v>
                </c:pt>
                <c:pt idx="5">
                  <c:v>5.7602490918526206E-2</c:v>
                </c:pt>
                <c:pt idx="6">
                  <c:v>5.0592034445640477E-2</c:v>
                </c:pt>
                <c:pt idx="7">
                  <c:v>4.8602673147023087E-2</c:v>
                </c:pt>
                <c:pt idx="8">
                  <c:v>4.4819557625145515E-2</c:v>
                </c:pt>
                <c:pt idx="9">
                  <c:v>3.4573688836800467E-2</c:v>
                </c:pt>
                <c:pt idx="10">
                  <c:v>2.2872827081427266E-2</c:v>
                </c:pt>
                <c:pt idx="11">
                  <c:v>1.5077271013946476E-2</c:v>
                </c:pt>
                <c:pt idx="12">
                  <c:v>1.0380622837370242E-2</c:v>
                </c:pt>
                <c:pt idx="13">
                  <c:v>3.5238841033672671E-3</c:v>
                </c:pt>
                <c:pt idx="14">
                  <c:v>0</c:v>
                </c:pt>
                <c:pt idx="15">
                  <c:v>0</c:v>
                </c:pt>
              </c:numCache>
            </c:numRef>
          </c:yVal>
          <c:smooth val="0"/>
          <c:extLst>
            <c:ext xmlns:c16="http://schemas.microsoft.com/office/drawing/2014/chart" uri="{C3380CC4-5D6E-409C-BE32-E72D297353CC}">
              <c16:uniqueId val="{00000007-3F97-4F81-B4EC-986BE44374C0}"/>
            </c:ext>
          </c:extLst>
        </c:ser>
        <c:dLbls>
          <c:showLegendKey val="0"/>
          <c:showVal val="0"/>
          <c:showCatName val="0"/>
          <c:showSerName val="0"/>
          <c:showPercent val="0"/>
          <c:showBubbleSize val="0"/>
        </c:dLbls>
        <c:axId val="114756608"/>
        <c:axId val="114766976"/>
      </c:scatterChart>
      <c:valAx>
        <c:axId val="114756608"/>
        <c:scaling>
          <c:orientation val="minMax"/>
          <c:max val="2020"/>
          <c:min val="2005"/>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766976"/>
        <c:crosses val="autoZero"/>
        <c:crossBetween val="midCat"/>
        <c:majorUnit val="1"/>
      </c:valAx>
      <c:valAx>
        <c:axId val="114766976"/>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8.0841963509846963E-3"/>
              <c:y val="0.281029367037274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756608"/>
        <c:crosses val="autoZero"/>
        <c:crossBetween val="midCat"/>
        <c:majorUnit val="0.05"/>
      </c:valAx>
      <c:spPr>
        <a:noFill/>
        <a:ln w="12700">
          <a:solidFill>
            <a:srgbClr val="808080"/>
          </a:solidFill>
          <a:prstDash val="solid"/>
        </a:ln>
      </c:spPr>
    </c:plotArea>
    <c:legend>
      <c:legendPos val="r"/>
      <c:layout>
        <c:manualLayout>
          <c:xMode val="edge"/>
          <c:yMode val="edge"/>
          <c:x val="0.71838831604035058"/>
          <c:y val="0.25419224171781679"/>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89078608275973E-2"/>
          <c:y val="0.16924027030557831"/>
          <c:w val="0.84219272456774419"/>
          <c:h val="0.66149713186304204"/>
        </c:manualLayout>
      </c:layout>
      <c:lineChart>
        <c:grouping val="standard"/>
        <c:varyColors val="0"/>
        <c:ser>
          <c:idx val="0"/>
          <c:order val="0"/>
          <c:tx>
            <c:strRef>
              <c:f>'(2)(xx) MIL off w  DTCs'!$B$8:$D$8</c:f>
              <c:strCache>
                <c:ptCount val="1"/>
                <c:pt idx="0">
                  <c:v>LDGV</c:v>
                </c:pt>
              </c:strCache>
            </c:strRef>
          </c:tx>
          <c:marker>
            <c:symbol val="none"/>
          </c:marker>
          <c:cat>
            <c:numRef>
              <c:f>'(2)(xx) MIL off w  DTCs'!$A$10:$A$25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 MIL off w  DTCs'!$B$10:$B$25</c:f>
              <c:numCache>
                <c:formatCode>#,##0</c:formatCode>
                <c:ptCount val="16"/>
                <c:pt idx="0">
                  <c:v>14759</c:v>
                </c:pt>
                <c:pt idx="1">
                  <c:v>15788</c:v>
                </c:pt>
                <c:pt idx="2">
                  <c:v>14536</c:v>
                </c:pt>
                <c:pt idx="3">
                  <c:v>9946</c:v>
                </c:pt>
                <c:pt idx="4">
                  <c:v>11526</c:v>
                </c:pt>
                <c:pt idx="5">
                  <c:v>11809</c:v>
                </c:pt>
                <c:pt idx="6">
                  <c:v>11800</c:v>
                </c:pt>
                <c:pt idx="7">
                  <c:v>12101</c:v>
                </c:pt>
                <c:pt idx="8">
                  <c:v>10181</c:v>
                </c:pt>
                <c:pt idx="9">
                  <c:v>7628</c:v>
                </c:pt>
                <c:pt idx="10">
                  <c:v>6517</c:v>
                </c:pt>
                <c:pt idx="11">
                  <c:v>6189</c:v>
                </c:pt>
                <c:pt idx="12">
                  <c:v>3570</c:v>
                </c:pt>
                <c:pt idx="13">
                  <c:v>2744</c:v>
                </c:pt>
                <c:pt idx="14">
                  <c:v>353</c:v>
                </c:pt>
                <c:pt idx="15">
                  <c:v>11</c:v>
                </c:pt>
              </c:numCache>
            </c:numRef>
          </c:val>
          <c:smooth val="0"/>
          <c:extLst>
            <c:ext xmlns:c16="http://schemas.microsoft.com/office/drawing/2014/chart" uri="{C3380CC4-5D6E-409C-BE32-E72D297353CC}">
              <c16:uniqueId val="{00000000-6C41-4F62-984A-FED0C9742208}"/>
            </c:ext>
          </c:extLst>
        </c:ser>
        <c:ser>
          <c:idx val="1"/>
          <c:order val="1"/>
          <c:tx>
            <c:strRef>
              <c:f>'(2)(xx) MIL off w  DTCs'!$E$8:$G$8</c:f>
              <c:strCache>
                <c:ptCount val="1"/>
                <c:pt idx="0">
                  <c:v>MDGV</c:v>
                </c:pt>
              </c:strCache>
            </c:strRef>
          </c:tx>
          <c:marker>
            <c:symbol val="none"/>
          </c:marker>
          <c:cat>
            <c:numRef>
              <c:f>'(2)(xx) MIL off w  DTCs'!$A$10:$A$25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 MIL off w  DTCs'!$E$10:$E$25</c:f>
              <c:numCache>
                <c:formatCode>#,##0</c:formatCode>
                <c:ptCount val="16"/>
                <c:pt idx="2">
                  <c:v>567</c:v>
                </c:pt>
                <c:pt idx="3">
                  <c:v>367</c:v>
                </c:pt>
                <c:pt idx="4">
                  <c:v>392</c:v>
                </c:pt>
                <c:pt idx="5">
                  <c:v>568</c:v>
                </c:pt>
                <c:pt idx="6">
                  <c:v>452</c:v>
                </c:pt>
                <c:pt idx="7">
                  <c:v>392</c:v>
                </c:pt>
                <c:pt idx="8">
                  <c:v>409</c:v>
                </c:pt>
                <c:pt idx="9">
                  <c:v>596</c:v>
                </c:pt>
                <c:pt idx="10">
                  <c:v>277</c:v>
                </c:pt>
                <c:pt idx="11">
                  <c:v>279</c:v>
                </c:pt>
                <c:pt idx="12">
                  <c:v>177</c:v>
                </c:pt>
                <c:pt idx="13">
                  <c:v>176</c:v>
                </c:pt>
                <c:pt idx="14">
                  <c:v>9</c:v>
                </c:pt>
                <c:pt idx="15">
                  <c:v>0</c:v>
                </c:pt>
              </c:numCache>
            </c:numRef>
          </c:val>
          <c:smooth val="0"/>
          <c:extLst>
            <c:ext xmlns:c16="http://schemas.microsoft.com/office/drawing/2014/chart" uri="{C3380CC4-5D6E-409C-BE32-E72D297353CC}">
              <c16:uniqueId val="{00000001-6C41-4F62-984A-FED0C9742208}"/>
            </c:ext>
          </c:extLst>
        </c:ser>
        <c:ser>
          <c:idx val="2"/>
          <c:order val="2"/>
          <c:tx>
            <c:strRef>
              <c:f>'(2)(xx) MIL off w  DTCs'!$H$8:$J$8</c:f>
              <c:strCache>
                <c:ptCount val="1"/>
                <c:pt idx="0">
                  <c:v>LDDV</c:v>
                </c:pt>
              </c:strCache>
            </c:strRef>
          </c:tx>
          <c:marker>
            <c:symbol val="none"/>
          </c:marker>
          <c:cat>
            <c:numRef>
              <c:f>'(2)(xx) MIL off w  DTCs'!$A$10:$A$25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 MIL off w  DTCs'!$H$10:$H$25</c:f>
              <c:numCache>
                <c:formatCode>#,##0</c:formatCode>
                <c:ptCount val="16"/>
                <c:pt idx="0">
                  <c:v>22</c:v>
                </c:pt>
                <c:pt idx="1">
                  <c:v>14</c:v>
                </c:pt>
                <c:pt idx="2">
                  <c:v>10</c:v>
                </c:pt>
                <c:pt idx="3">
                  <c:v>24</c:v>
                </c:pt>
                <c:pt idx="4">
                  <c:v>37</c:v>
                </c:pt>
                <c:pt idx="5">
                  <c:v>69</c:v>
                </c:pt>
                <c:pt idx="6">
                  <c:v>68</c:v>
                </c:pt>
                <c:pt idx="7">
                  <c:v>71</c:v>
                </c:pt>
                <c:pt idx="8">
                  <c:v>177</c:v>
                </c:pt>
                <c:pt idx="9">
                  <c:v>137</c:v>
                </c:pt>
                <c:pt idx="10">
                  <c:v>75</c:v>
                </c:pt>
                <c:pt idx="11">
                  <c:v>42</c:v>
                </c:pt>
                <c:pt idx="12">
                  <c:v>28</c:v>
                </c:pt>
                <c:pt idx="13">
                  <c:v>3</c:v>
                </c:pt>
                <c:pt idx="14">
                  <c:v>3</c:v>
                </c:pt>
                <c:pt idx="15">
                  <c:v>0</c:v>
                </c:pt>
              </c:numCache>
            </c:numRef>
          </c:val>
          <c:smooth val="0"/>
          <c:extLst>
            <c:ext xmlns:c16="http://schemas.microsoft.com/office/drawing/2014/chart" uri="{C3380CC4-5D6E-409C-BE32-E72D297353CC}">
              <c16:uniqueId val="{00000002-6C41-4F62-984A-FED0C9742208}"/>
            </c:ext>
          </c:extLst>
        </c:ser>
        <c:ser>
          <c:idx val="3"/>
          <c:order val="3"/>
          <c:tx>
            <c:strRef>
              <c:f>'(2)(xx) MIL off w  DTCs'!$K$8:$M$8</c:f>
              <c:strCache>
                <c:ptCount val="1"/>
                <c:pt idx="0">
                  <c:v>MDDV</c:v>
                </c:pt>
              </c:strCache>
            </c:strRef>
          </c:tx>
          <c:marker>
            <c:symbol val="none"/>
          </c:marker>
          <c:cat>
            <c:numRef>
              <c:f>'(2)(xx) MIL off w  DTCs'!$A$10:$A$25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 MIL off w  DTCs'!$K$10:$K$25</c:f>
              <c:numCache>
                <c:formatCode>#,##0</c:formatCode>
                <c:ptCount val="16"/>
                <c:pt idx="1">
                  <c:v>174</c:v>
                </c:pt>
                <c:pt idx="2">
                  <c:v>211</c:v>
                </c:pt>
                <c:pt idx="3">
                  <c:v>60</c:v>
                </c:pt>
                <c:pt idx="4">
                  <c:v>67</c:v>
                </c:pt>
                <c:pt idx="5">
                  <c:v>286</c:v>
                </c:pt>
                <c:pt idx="6">
                  <c:v>295</c:v>
                </c:pt>
                <c:pt idx="7">
                  <c:v>206</c:v>
                </c:pt>
                <c:pt idx="8">
                  <c:v>236</c:v>
                </c:pt>
                <c:pt idx="9">
                  <c:v>368</c:v>
                </c:pt>
                <c:pt idx="10">
                  <c:v>269</c:v>
                </c:pt>
                <c:pt idx="11">
                  <c:v>192</c:v>
                </c:pt>
                <c:pt idx="12">
                  <c:v>193</c:v>
                </c:pt>
                <c:pt idx="13">
                  <c:v>101</c:v>
                </c:pt>
                <c:pt idx="14">
                  <c:v>8</c:v>
                </c:pt>
                <c:pt idx="15">
                  <c:v>0</c:v>
                </c:pt>
              </c:numCache>
            </c:numRef>
          </c:val>
          <c:smooth val="0"/>
          <c:extLst>
            <c:ext xmlns:c16="http://schemas.microsoft.com/office/drawing/2014/chart" uri="{C3380CC4-5D6E-409C-BE32-E72D297353CC}">
              <c16:uniqueId val="{00000003-6C41-4F62-984A-FED0C9742208}"/>
            </c:ext>
          </c:extLst>
        </c:ser>
        <c:dLbls>
          <c:showLegendKey val="0"/>
          <c:showVal val="0"/>
          <c:showCatName val="0"/>
          <c:showSerName val="0"/>
          <c:showPercent val="0"/>
          <c:showBubbleSize val="0"/>
        </c:dLbls>
        <c:smooth val="0"/>
        <c:axId val="114820608"/>
        <c:axId val="114822144"/>
      </c:lineChart>
      <c:catAx>
        <c:axId val="114820608"/>
        <c:scaling>
          <c:orientation val="minMax"/>
        </c:scaling>
        <c:delete val="0"/>
        <c:axPos val="b"/>
        <c:numFmt formatCode="General" sourceLinked="1"/>
        <c:majorTickMark val="out"/>
        <c:minorTickMark val="none"/>
        <c:tickLblPos val="nextTo"/>
        <c:crossAx val="114822144"/>
        <c:crosses val="autoZero"/>
        <c:auto val="1"/>
        <c:lblAlgn val="ctr"/>
        <c:lblOffset val="100"/>
        <c:noMultiLvlLbl val="0"/>
      </c:catAx>
      <c:valAx>
        <c:axId val="114822144"/>
        <c:scaling>
          <c:orientation val="minMax"/>
        </c:scaling>
        <c:delete val="0"/>
        <c:axPos val="l"/>
        <c:majorGridlines/>
        <c:numFmt formatCode="#,##0" sourceLinked="1"/>
        <c:majorTickMark val="out"/>
        <c:minorTickMark val="none"/>
        <c:tickLblPos val="nextTo"/>
        <c:crossAx val="114820608"/>
        <c:crosses val="autoZero"/>
        <c:crossBetween val="between"/>
      </c:valAx>
      <c:spPr>
        <a:noFill/>
        <a:ln w="25400">
          <a:noFill/>
        </a:ln>
      </c:spPr>
    </c:plotArea>
    <c:legend>
      <c:legendPos val="r"/>
      <c:layout>
        <c:manualLayout>
          <c:xMode val="edge"/>
          <c:yMode val="edge"/>
          <c:x val="0.70145714088459399"/>
          <c:y val="0.20085723447464995"/>
          <c:w val="0.20848658280651955"/>
          <c:h val="9.451479198584338E-2"/>
        </c:manualLayout>
      </c:layout>
      <c:overlay val="0"/>
      <c:spPr>
        <a:ln>
          <a:solidFill>
            <a:srgbClr val="000000"/>
          </a:solidFill>
        </a:ln>
      </c:spPr>
    </c:legend>
    <c:plotVisOnly val="1"/>
    <c:dispBlanksAs val="gap"/>
    <c:showDLblsOverMax val="0"/>
  </c:chart>
  <c:txPr>
    <a:bodyPr/>
    <a:lstStyle/>
    <a:p>
      <a:pPr>
        <a:defRPr sz="1200"/>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 MIL on w DTCs '!$D$9:$D$24</c:f>
              <c:numCache>
                <c:formatCode>0.0%</c:formatCode>
                <c:ptCount val="16"/>
                <c:pt idx="0">
                  <c:v>4.8049120051404708E-2</c:v>
                </c:pt>
                <c:pt idx="1">
                  <c:v>3.4890244123129265E-2</c:v>
                </c:pt>
                <c:pt idx="2">
                  <c:v>2.7791435595449089E-2</c:v>
                </c:pt>
                <c:pt idx="3">
                  <c:v>2.1841689017261537E-2</c:v>
                </c:pt>
                <c:pt idx="4">
                  <c:v>1.7199093962352575E-2</c:v>
                </c:pt>
                <c:pt idx="5">
                  <c:v>1.3565547341563939E-2</c:v>
                </c:pt>
                <c:pt idx="6">
                  <c:v>1.127941791277982E-2</c:v>
                </c:pt>
                <c:pt idx="7">
                  <c:v>8.5075947222797346E-3</c:v>
                </c:pt>
                <c:pt idx="8">
                  <c:v>6.9611357087637927E-3</c:v>
                </c:pt>
                <c:pt idx="9">
                  <c:v>4.6277653530916816E-3</c:v>
                </c:pt>
                <c:pt idx="10">
                  <c:v>3.174612949711175E-3</c:v>
                </c:pt>
                <c:pt idx="11">
                  <c:v>1.9397548909110324E-3</c:v>
                </c:pt>
                <c:pt idx="12">
                  <c:v>1.4320241880766789E-3</c:v>
                </c:pt>
                <c:pt idx="13">
                  <c:v>1.0486108484808894E-3</c:v>
                </c:pt>
                <c:pt idx="14">
                  <c:v>1.0545267489711935E-3</c:v>
                </c:pt>
                <c:pt idx="15">
                  <c:v>0</c:v>
                </c:pt>
              </c:numCache>
            </c:numRef>
          </c:yVal>
          <c:smooth val="0"/>
          <c:extLst>
            <c:ext xmlns:c16="http://schemas.microsoft.com/office/drawing/2014/chart" uri="{C3380CC4-5D6E-409C-BE32-E72D297353CC}">
              <c16:uniqueId val="{00000000-C04E-42C2-921F-94019A57F62B}"/>
            </c:ext>
          </c:extLst>
        </c:ser>
        <c:ser>
          <c:idx val="1"/>
          <c:order val="1"/>
          <c:tx>
            <c:strRef>
              <c:f>'(2)(xxi) MIL on w DTCs '!$E$7:$G$7</c:f>
              <c:strCache>
                <c:ptCount val="1"/>
                <c:pt idx="0">
                  <c:v>MDGV</c:v>
                </c:pt>
              </c:strCache>
            </c:strRef>
          </c:tx>
          <c:marker>
            <c:symbol val="square"/>
            <c:size val="8"/>
          </c:marker>
          <c:xVal>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 MIL on w DTCs '!$G$9:$G$24</c:f>
              <c:numCache>
                <c:formatCode>0.0%</c:formatCode>
                <c:ptCount val="16"/>
                <c:pt idx="2">
                  <c:v>5.2460949012673154E-2</c:v>
                </c:pt>
                <c:pt idx="3">
                  <c:v>4.7751605995717344E-2</c:v>
                </c:pt>
                <c:pt idx="4">
                  <c:v>3.7021366617304846E-2</c:v>
                </c:pt>
                <c:pt idx="5">
                  <c:v>2.9267092966060011E-2</c:v>
                </c:pt>
                <c:pt idx="6">
                  <c:v>2.0755159474671669E-2</c:v>
                </c:pt>
                <c:pt idx="7">
                  <c:v>1.6739537788881948E-2</c:v>
                </c:pt>
                <c:pt idx="8">
                  <c:v>1.7165122156697556E-2</c:v>
                </c:pt>
                <c:pt idx="9">
                  <c:v>1.3257705186906308E-2</c:v>
                </c:pt>
                <c:pt idx="10">
                  <c:v>1.0304692712580622E-2</c:v>
                </c:pt>
                <c:pt idx="11">
                  <c:v>5.9796536460355676E-3</c:v>
                </c:pt>
                <c:pt idx="12">
                  <c:v>3.2330266102959461E-3</c:v>
                </c:pt>
                <c:pt idx="13">
                  <c:v>2.5220680958385876E-3</c:v>
                </c:pt>
                <c:pt idx="14">
                  <c:v>1.834862385321101E-3</c:v>
                </c:pt>
                <c:pt idx="15">
                  <c:v>0</c:v>
                </c:pt>
              </c:numCache>
            </c:numRef>
          </c:yVal>
          <c:smooth val="0"/>
          <c:extLst>
            <c:ext xmlns:c16="http://schemas.microsoft.com/office/drawing/2014/chart" uri="{C3380CC4-5D6E-409C-BE32-E72D297353CC}">
              <c16:uniqueId val="{00000001-C04E-42C2-921F-94019A57F62B}"/>
            </c:ext>
          </c:extLst>
        </c:ser>
        <c:ser>
          <c:idx val="2"/>
          <c:order val="2"/>
          <c:tx>
            <c:strRef>
              <c:f>'(2)(xxi) MIL on w DTCs '!$H$7:$J$7</c:f>
              <c:strCache>
                <c:ptCount val="1"/>
                <c:pt idx="0">
                  <c:v>LDDV</c:v>
                </c:pt>
              </c:strCache>
            </c:strRef>
          </c:tx>
          <c:marker>
            <c:symbol val="triangle"/>
            <c:size val="8"/>
          </c:marker>
          <c:xVal>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 MIL on w DTCs '!$J$9:$J$24</c:f>
              <c:numCache>
                <c:formatCode>0.0%</c:formatCode>
                <c:ptCount val="16"/>
                <c:pt idx="0">
                  <c:v>4.7619047619047616E-2</c:v>
                </c:pt>
                <c:pt idx="1">
                  <c:v>4.1095890410958902E-2</c:v>
                </c:pt>
                <c:pt idx="2">
                  <c:v>2.6315789473684209E-2</c:v>
                </c:pt>
                <c:pt idx="3">
                  <c:v>0.10135135135135136</c:v>
                </c:pt>
                <c:pt idx="4">
                  <c:v>4.8442906574394463E-2</c:v>
                </c:pt>
                <c:pt idx="5">
                  <c:v>4.5931758530183726E-2</c:v>
                </c:pt>
                <c:pt idx="6">
                  <c:v>3.5714285714285712E-2</c:v>
                </c:pt>
                <c:pt idx="7">
                  <c:v>2.1276595744680851E-2</c:v>
                </c:pt>
                <c:pt idx="8">
                  <c:v>1.6855753646677473E-2</c:v>
                </c:pt>
                <c:pt idx="9">
                  <c:v>1.2981904012588513E-2</c:v>
                </c:pt>
                <c:pt idx="10">
                  <c:v>1.2670565302144249E-2</c:v>
                </c:pt>
                <c:pt idx="11">
                  <c:v>2.4691358024691357E-2</c:v>
                </c:pt>
                <c:pt idx="12">
                  <c:v>6.2421972534332081E-3</c:v>
                </c:pt>
                <c:pt idx="13">
                  <c:v>0</c:v>
                </c:pt>
                <c:pt idx="14">
                  <c:v>0</c:v>
                </c:pt>
                <c:pt idx="15">
                  <c:v>0</c:v>
                </c:pt>
              </c:numCache>
            </c:numRef>
          </c:yVal>
          <c:smooth val="0"/>
          <c:extLst>
            <c:ext xmlns:c16="http://schemas.microsoft.com/office/drawing/2014/chart" uri="{C3380CC4-5D6E-409C-BE32-E72D297353CC}">
              <c16:uniqueId val="{00000002-C04E-42C2-921F-94019A57F62B}"/>
            </c:ext>
          </c:extLst>
        </c:ser>
        <c:ser>
          <c:idx val="3"/>
          <c:order val="3"/>
          <c:tx>
            <c:strRef>
              <c:f>'(2)(xxi) MIL on w DTCs '!$K$7:$M$7</c:f>
              <c:strCache>
                <c:ptCount val="1"/>
                <c:pt idx="0">
                  <c:v>MDDV</c:v>
                </c:pt>
              </c:strCache>
            </c:strRef>
          </c:tx>
          <c:xVal>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 MIL on w DTCs '!$M$9:$M$24</c:f>
              <c:numCache>
                <c:formatCode>0.0%</c:formatCode>
                <c:ptCount val="16"/>
                <c:pt idx="1">
                  <c:v>9.1849935316946962E-2</c:v>
                </c:pt>
                <c:pt idx="2">
                  <c:v>6.8669527896995708E-2</c:v>
                </c:pt>
                <c:pt idx="3">
                  <c:v>6.9491525423728814E-2</c:v>
                </c:pt>
                <c:pt idx="4">
                  <c:v>3.2258064516129031E-2</c:v>
                </c:pt>
                <c:pt idx="5">
                  <c:v>5.7602490918526206E-2</c:v>
                </c:pt>
                <c:pt idx="6">
                  <c:v>5.0592034445640477E-2</c:v>
                </c:pt>
                <c:pt idx="7">
                  <c:v>4.8602673147023087E-2</c:v>
                </c:pt>
                <c:pt idx="8">
                  <c:v>4.4819557625145515E-2</c:v>
                </c:pt>
                <c:pt idx="9">
                  <c:v>3.4573688836800467E-2</c:v>
                </c:pt>
                <c:pt idx="10">
                  <c:v>2.2872827081427266E-2</c:v>
                </c:pt>
                <c:pt idx="11">
                  <c:v>1.5077271013946476E-2</c:v>
                </c:pt>
                <c:pt idx="12">
                  <c:v>1.0380622837370242E-2</c:v>
                </c:pt>
                <c:pt idx="13">
                  <c:v>3.5238841033672671E-3</c:v>
                </c:pt>
                <c:pt idx="14">
                  <c:v>0</c:v>
                </c:pt>
                <c:pt idx="15">
                  <c:v>0</c:v>
                </c:pt>
              </c:numCache>
            </c:numRef>
          </c:yVal>
          <c:smooth val="0"/>
          <c:extLst>
            <c:ext xmlns:c16="http://schemas.microsoft.com/office/drawing/2014/chart" uri="{C3380CC4-5D6E-409C-BE32-E72D297353CC}">
              <c16:uniqueId val="{00000003-C04E-42C2-921F-94019A57F62B}"/>
            </c:ext>
          </c:extLst>
        </c:ser>
        <c:dLbls>
          <c:showLegendKey val="0"/>
          <c:showVal val="0"/>
          <c:showCatName val="0"/>
          <c:showSerName val="0"/>
          <c:showPercent val="0"/>
          <c:showBubbleSize val="0"/>
        </c:dLbls>
        <c:axId val="116368512"/>
        <c:axId val="116370432"/>
      </c:scatterChart>
      <c:valAx>
        <c:axId val="116368512"/>
        <c:scaling>
          <c:orientation val="minMax"/>
          <c:max val="2021"/>
          <c:min val="2006"/>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370432"/>
        <c:crosses val="autoZero"/>
        <c:crossBetween val="midCat"/>
        <c:majorUnit val="1"/>
      </c:valAx>
      <c:valAx>
        <c:axId val="116370432"/>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368512"/>
        <c:crosses val="autoZero"/>
        <c:crossBetween val="midCat"/>
        <c:majorUnit val="0.05"/>
      </c:valAx>
      <c:spPr>
        <a:noFill/>
        <a:ln w="12700">
          <a:solidFill>
            <a:srgbClr val="808080"/>
          </a:solidFill>
          <a:prstDash val="solid"/>
        </a:ln>
      </c:spPr>
    </c:plotArea>
    <c:legend>
      <c:legendPos val="r"/>
      <c:layout>
        <c:manualLayout>
          <c:xMode val="edge"/>
          <c:yMode val="edge"/>
          <c:x val="0.69576818590277278"/>
          <c:y val="0.29618708551077222"/>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marker>
            <c:symbol val="diamond"/>
            <c:size val="8"/>
          </c:marker>
          <c:cat>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 MIL on w DTCs '!$B$9:$B$24</c:f>
              <c:numCache>
                <c:formatCode>#,##0</c:formatCode>
                <c:ptCount val="16"/>
                <c:pt idx="0">
                  <c:v>6730</c:v>
                </c:pt>
                <c:pt idx="1">
                  <c:v>5784</c:v>
                </c:pt>
                <c:pt idx="2">
                  <c:v>4861</c:v>
                </c:pt>
                <c:pt idx="3">
                  <c:v>3176</c:v>
                </c:pt>
                <c:pt idx="4">
                  <c:v>3303</c:v>
                </c:pt>
                <c:pt idx="5">
                  <c:v>2903</c:v>
                </c:pt>
                <c:pt idx="6">
                  <c:v>2671</c:v>
                </c:pt>
                <c:pt idx="7">
                  <c:v>2260</c:v>
                </c:pt>
                <c:pt idx="8">
                  <c:v>1981</c:v>
                </c:pt>
                <c:pt idx="9">
                  <c:v>1494</c:v>
                </c:pt>
                <c:pt idx="10">
                  <c:v>1031</c:v>
                </c:pt>
                <c:pt idx="11">
                  <c:v>654</c:v>
                </c:pt>
                <c:pt idx="12">
                  <c:v>458</c:v>
                </c:pt>
                <c:pt idx="13">
                  <c:v>305</c:v>
                </c:pt>
                <c:pt idx="14">
                  <c:v>41</c:v>
                </c:pt>
                <c:pt idx="15">
                  <c:v>0</c:v>
                </c:pt>
              </c:numCache>
            </c:numRef>
          </c:val>
          <c:smooth val="0"/>
          <c:extLst>
            <c:ext xmlns:c16="http://schemas.microsoft.com/office/drawing/2014/chart" uri="{C3380CC4-5D6E-409C-BE32-E72D297353CC}">
              <c16:uniqueId val="{00000000-0443-4E61-889F-1E7053FC60D2}"/>
            </c:ext>
          </c:extLst>
        </c:ser>
        <c:ser>
          <c:idx val="1"/>
          <c:order val="1"/>
          <c:tx>
            <c:strRef>
              <c:f>'(2)(xxi) MIL on w DTCs '!$E$7:$G$7</c:f>
              <c:strCache>
                <c:ptCount val="1"/>
                <c:pt idx="0">
                  <c:v>MDGV</c:v>
                </c:pt>
              </c:strCache>
            </c:strRef>
          </c:tx>
          <c:marker>
            <c:symbol val="square"/>
            <c:size val="8"/>
          </c:marker>
          <c:cat>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 MIL on w DTCs '!$E$9:$E$24</c:f>
              <c:numCache>
                <c:formatCode>#,##0</c:formatCode>
                <c:ptCount val="16"/>
                <c:pt idx="2">
                  <c:v>356</c:v>
                </c:pt>
                <c:pt idx="3">
                  <c:v>223</c:v>
                </c:pt>
                <c:pt idx="4">
                  <c:v>175</c:v>
                </c:pt>
                <c:pt idx="5">
                  <c:v>238</c:v>
                </c:pt>
                <c:pt idx="6">
                  <c:v>177</c:v>
                </c:pt>
                <c:pt idx="7">
                  <c:v>134</c:v>
                </c:pt>
                <c:pt idx="8">
                  <c:v>163</c:v>
                </c:pt>
                <c:pt idx="9">
                  <c:v>194</c:v>
                </c:pt>
                <c:pt idx="10">
                  <c:v>139</c:v>
                </c:pt>
                <c:pt idx="11">
                  <c:v>77</c:v>
                </c:pt>
                <c:pt idx="12">
                  <c:v>39</c:v>
                </c:pt>
                <c:pt idx="13">
                  <c:v>32</c:v>
                </c:pt>
                <c:pt idx="14">
                  <c:v>1</c:v>
                </c:pt>
                <c:pt idx="15">
                  <c:v>0</c:v>
                </c:pt>
              </c:numCache>
            </c:numRef>
          </c:val>
          <c:smooth val="0"/>
          <c:extLst>
            <c:ext xmlns:c16="http://schemas.microsoft.com/office/drawing/2014/chart" uri="{C3380CC4-5D6E-409C-BE32-E72D297353CC}">
              <c16:uniqueId val="{00000001-0443-4E61-889F-1E7053FC60D2}"/>
            </c:ext>
          </c:extLst>
        </c:ser>
        <c:ser>
          <c:idx val="2"/>
          <c:order val="2"/>
          <c:tx>
            <c:strRef>
              <c:f>'(2)(xxi) MIL on w DTCs '!$H$7:$J$7</c:f>
              <c:strCache>
                <c:ptCount val="1"/>
                <c:pt idx="0">
                  <c:v>LDDV</c:v>
                </c:pt>
              </c:strCache>
            </c:strRef>
          </c:tx>
          <c:marker>
            <c:symbol val="triangle"/>
            <c:size val="8"/>
          </c:marker>
          <c:cat>
            <c:numRef>
              <c:f>'(2)(xxi) MIL on w DTCs '!$A$9:$A$24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 MIL on w DTCs '!$H$9:$H$24</c:f>
              <c:numCache>
                <c:formatCode>#,##0</c:formatCode>
                <c:ptCount val="16"/>
                <c:pt idx="0">
                  <c:v>9</c:v>
                </c:pt>
                <c:pt idx="1">
                  <c:v>3</c:v>
                </c:pt>
                <c:pt idx="2">
                  <c:v>2</c:v>
                </c:pt>
                <c:pt idx="3">
                  <c:v>15</c:v>
                </c:pt>
                <c:pt idx="4">
                  <c:v>14</c:v>
                </c:pt>
                <c:pt idx="5">
                  <c:v>35</c:v>
                </c:pt>
                <c:pt idx="6">
                  <c:v>42</c:v>
                </c:pt>
                <c:pt idx="7">
                  <c:v>30</c:v>
                </c:pt>
                <c:pt idx="8">
                  <c:v>52</c:v>
                </c:pt>
                <c:pt idx="9">
                  <c:v>33</c:v>
                </c:pt>
                <c:pt idx="10">
                  <c:v>13</c:v>
                </c:pt>
                <c:pt idx="11">
                  <c:v>18</c:v>
                </c:pt>
                <c:pt idx="12">
                  <c:v>5</c:v>
                </c:pt>
                <c:pt idx="13">
                  <c:v>0</c:v>
                </c:pt>
                <c:pt idx="14">
                  <c:v>0</c:v>
                </c:pt>
                <c:pt idx="15">
                  <c:v>0</c:v>
                </c:pt>
              </c:numCache>
            </c:numRef>
          </c:val>
          <c:smooth val="0"/>
          <c:extLst>
            <c:ext xmlns:c16="http://schemas.microsoft.com/office/drawing/2014/chart" uri="{C3380CC4-5D6E-409C-BE32-E72D297353CC}">
              <c16:uniqueId val="{00000002-0443-4E61-889F-1E7053FC60D2}"/>
            </c:ext>
          </c:extLst>
        </c:ser>
        <c:ser>
          <c:idx val="3"/>
          <c:order val="3"/>
          <c:tx>
            <c:strRef>
              <c:f>'(2)(xxi) MIL on w DTCs '!$K$7:$M$7</c:f>
              <c:strCache>
                <c:ptCount val="1"/>
                <c:pt idx="0">
                  <c:v>MDDV</c:v>
                </c:pt>
              </c:strCache>
            </c:strRef>
          </c:tx>
          <c:val>
            <c:numRef>
              <c:f>'(2)(xxi) MIL on w DTCs '!$M$9:$M$24</c:f>
              <c:numCache>
                <c:formatCode>0.0%</c:formatCode>
                <c:ptCount val="16"/>
                <c:pt idx="1">
                  <c:v>9.1849935316946962E-2</c:v>
                </c:pt>
                <c:pt idx="2">
                  <c:v>6.8669527896995708E-2</c:v>
                </c:pt>
                <c:pt idx="3">
                  <c:v>6.9491525423728814E-2</c:v>
                </c:pt>
                <c:pt idx="4">
                  <c:v>3.2258064516129031E-2</c:v>
                </c:pt>
                <c:pt idx="5">
                  <c:v>5.7602490918526206E-2</c:v>
                </c:pt>
                <c:pt idx="6">
                  <c:v>5.0592034445640477E-2</c:v>
                </c:pt>
                <c:pt idx="7">
                  <c:v>4.8602673147023087E-2</c:v>
                </c:pt>
                <c:pt idx="8">
                  <c:v>4.4819557625145515E-2</c:v>
                </c:pt>
                <c:pt idx="9">
                  <c:v>3.4573688836800467E-2</c:v>
                </c:pt>
                <c:pt idx="10">
                  <c:v>2.2872827081427266E-2</c:v>
                </c:pt>
                <c:pt idx="11">
                  <c:v>1.5077271013946476E-2</c:v>
                </c:pt>
                <c:pt idx="12">
                  <c:v>1.0380622837370242E-2</c:v>
                </c:pt>
                <c:pt idx="13">
                  <c:v>3.5238841033672671E-3</c:v>
                </c:pt>
                <c:pt idx="14">
                  <c:v>0</c:v>
                </c:pt>
                <c:pt idx="15">
                  <c:v>0</c:v>
                </c:pt>
              </c:numCache>
            </c:numRef>
          </c:val>
          <c:smooth val="0"/>
          <c:extLst>
            <c:ext xmlns:c16="http://schemas.microsoft.com/office/drawing/2014/chart" uri="{C3380CC4-5D6E-409C-BE32-E72D297353CC}">
              <c16:uniqueId val="{00000003-0443-4E61-889F-1E7053FC60D2}"/>
            </c:ext>
          </c:extLst>
        </c:ser>
        <c:dLbls>
          <c:showLegendKey val="0"/>
          <c:showVal val="0"/>
          <c:showCatName val="0"/>
          <c:showSerName val="0"/>
          <c:showPercent val="0"/>
          <c:showBubbleSize val="0"/>
        </c:dLbls>
        <c:marker val="1"/>
        <c:smooth val="0"/>
        <c:axId val="116432256"/>
        <c:axId val="116442624"/>
      </c:lineChart>
      <c:catAx>
        <c:axId val="11643225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442624"/>
        <c:crosses val="autoZero"/>
        <c:auto val="1"/>
        <c:lblAlgn val="ctr"/>
        <c:lblOffset val="100"/>
        <c:tickLblSkip val="1"/>
        <c:tickMarkSkip val="1"/>
        <c:noMultiLvlLbl val="0"/>
      </c:catAx>
      <c:valAx>
        <c:axId val="11644262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432256"/>
        <c:crosses val="autoZero"/>
        <c:crossBetween val="midCat"/>
      </c:valAx>
      <c:spPr>
        <a:noFill/>
        <a:ln w="12700">
          <a:solidFill>
            <a:srgbClr val="808080"/>
          </a:solidFill>
          <a:prstDash val="solid"/>
        </a:ln>
      </c:spPr>
    </c:plotArea>
    <c:legend>
      <c:legendPos val="r"/>
      <c:layout>
        <c:manualLayout>
          <c:xMode val="edge"/>
          <c:yMode val="edge"/>
          <c:x val="0.740756898625194"/>
          <c:y val="0.21341872665475881"/>
          <c:w val="0.1401428870692901"/>
          <c:h val="7.041606933025909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marker>
            <c:symbol val="diamond"/>
            <c:size val="8"/>
          </c:marker>
          <c:xVal>
            <c:numRef>
              <c:f>'(2)(xxii) MIL off no DTCs '!$A$10:$A$25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'(2)(xxii) MIL off no DTCs '!$B$10:$B$25</c:f>
              <c:numCache>
                <c:formatCode>#,##0</c:formatCode>
                <c:ptCount val="16"/>
                <c:pt idx="0">
                  <c:v>118576</c:v>
                </c:pt>
                <c:pt idx="1">
                  <c:v>144205</c:v>
                </c:pt>
                <c:pt idx="2">
                  <c:v>155513</c:v>
                </c:pt>
                <c:pt idx="3">
                  <c:v>132288</c:v>
                </c:pt>
                <c:pt idx="4">
                  <c:v>177216</c:v>
                </c:pt>
                <c:pt idx="5">
                  <c:v>199286</c:v>
                </c:pt>
                <c:pt idx="6">
                  <c:v>222332</c:v>
                </c:pt>
                <c:pt idx="7">
                  <c:v>251284</c:v>
                </c:pt>
                <c:pt idx="8">
                  <c:v>272418</c:v>
                </c:pt>
                <c:pt idx="9">
                  <c:v>313712</c:v>
                </c:pt>
                <c:pt idx="10">
                  <c:v>317216</c:v>
                </c:pt>
                <c:pt idx="11">
                  <c:v>330313</c:v>
                </c:pt>
                <c:pt idx="12">
                  <c:v>315799</c:v>
                </c:pt>
                <c:pt idx="13">
                  <c:v>287812</c:v>
                </c:pt>
                <c:pt idx="14">
                  <c:v>38486</c:v>
                </c:pt>
                <c:pt idx="15">
                  <c:v>191</c:v>
                </c:pt>
              </c:numCache>
            </c:numRef>
          </c:yVal>
          <c:smooth val="0"/>
          <c:extLst>
            <c:ext xmlns:c16="http://schemas.microsoft.com/office/drawing/2014/chart" uri="{C3380CC4-5D6E-409C-BE32-E72D297353CC}">
              <c16:uniqueId val="{00000000-7DB5-496F-ABFF-729D73BF3C4B}"/>
            </c:ext>
          </c:extLst>
        </c:ser>
        <c:ser>
          <c:idx val="1"/>
          <c:order val="1"/>
          <c:tx>
            <c:strRef>
              <c:f>'(2)(xxii) MIL off no DTCs '!$E$8:$G$8</c:f>
              <c:strCache>
                <c:ptCount val="1"/>
                <c:pt idx="0">
                  <c:v>MDGV</c:v>
                </c:pt>
              </c:strCache>
            </c:strRef>
          </c:tx>
          <c:marker>
            <c:symbol val="square"/>
            <c:size val="8"/>
          </c:marker>
          <c:xVal>
            <c:numRef>
              <c:f>'(2)(xxii) MIL off no DTCs '!$A$10:$A$25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'(2)(xxii) MIL off no DTCs '!$E$10:$E$25</c:f>
              <c:numCache>
                <c:formatCode>#,##0</c:formatCode>
                <c:ptCount val="16"/>
                <c:pt idx="2">
                  <c:v>5863</c:v>
                </c:pt>
                <c:pt idx="3">
                  <c:v>4080</c:v>
                </c:pt>
                <c:pt idx="4">
                  <c:v>4160</c:v>
                </c:pt>
                <c:pt idx="5">
                  <c:v>7326</c:v>
                </c:pt>
                <c:pt idx="6">
                  <c:v>7899</c:v>
                </c:pt>
                <c:pt idx="7">
                  <c:v>7479</c:v>
                </c:pt>
                <c:pt idx="8">
                  <c:v>8924</c:v>
                </c:pt>
                <c:pt idx="9">
                  <c:v>13843</c:v>
                </c:pt>
                <c:pt idx="10">
                  <c:v>13073</c:v>
                </c:pt>
                <c:pt idx="11">
                  <c:v>12521</c:v>
                </c:pt>
                <c:pt idx="12">
                  <c:v>11847</c:v>
                </c:pt>
                <c:pt idx="13">
                  <c:v>12480</c:v>
                </c:pt>
                <c:pt idx="14">
                  <c:v>535</c:v>
                </c:pt>
                <c:pt idx="15">
                  <c:v>19</c:v>
                </c:pt>
              </c:numCache>
            </c:numRef>
          </c:yVal>
          <c:smooth val="0"/>
          <c:extLst>
            <c:ext xmlns:c16="http://schemas.microsoft.com/office/drawing/2014/chart" uri="{C3380CC4-5D6E-409C-BE32-E72D297353CC}">
              <c16:uniqueId val="{00000001-7DB5-496F-ABFF-729D73BF3C4B}"/>
            </c:ext>
          </c:extLst>
        </c:ser>
        <c:ser>
          <c:idx val="2"/>
          <c:order val="2"/>
          <c:tx>
            <c:strRef>
              <c:f>'(2)(xxii) MIL off no DTCs '!$H$8:$J$8</c:f>
              <c:strCache>
                <c:ptCount val="1"/>
                <c:pt idx="0">
                  <c:v>LDDV</c:v>
                </c:pt>
              </c:strCache>
            </c:strRef>
          </c:tx>
          <c:marker>
            <c:symbol val="triangle"/>
            <c:size val="8"/>
          </c:marker>
          <c:xVal>
            <c:numRef>
              <c:f>'(2)(xxii) MIL off no DTCs '!$A$10:$A$25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'(2)(xxii) MIL off no DTCs '!$H$10:$H$25</c:f>
              <c:numCache>
                <c:formatCode>#,##0</c:formatCode>
                <c:ptCount val="16"/>
                <c:pt idx="0">
                  <c:v>158</c:v>
                </c:pt>
                <c:pt idx="1">
                  <c:v>56</c:v>
                </c:pt>
                <c:pt idx="2">
                  <c:v>64</c:v>
                </c:pt>
                <c:pt idx="3">
                  <c:v>109</c:v>
                </c:pt>
                <c:pt idx="4">
                  <c:v>238</c:v>
                </c:pt>
                <c:pt idx="5">
                  <c:v>658</c:v>
                </c:pt>
                <c:pt idx="6">
                  <c:v>1066</c:v>
                </c:pt>
                <c:pt idx="7">
                  <c:v>1309</c:v>
                </c:pt>
                <c:pt idx="8">
                  <c:v>2856</c:v>
                </c:pt>
                <c:pt idx="9">
                  <c:v>2372</c:v>
                </c:pt>
                <c:pt idx="10">
                  <c:v>938</c:v>
                </c:pt>
                <c:pt idx="11">
                  <c:v>669</c:v>
                </c:pt>
                <c:pt idx="12">
                  <c:v>768</c:v>
                </c:pt>
                <c:pt idx="13">
                  <c:v>158</c:v>
                </c:pt>
                <c:pt idx="14">
                  <c:v>49</c:v>
                </c:pt>
                <c:pt idx="15">
                  <c:v>1</c:v>
                </c:pt>
              </c:numCache>
            </c:numRef>
          </c:yVal>
          <c:smooth val="0"/>
          <c:extLst>
            <c:ext xmlns:c16="http://schemas.microsoft.com/office/drawing/2014/chart" uri="{C3380CC4-5D6E-409C-BE32-E72D297353CC}">
              <c16:uniqueId val="{00000002-7DB5-496F-ABFF-729D73BF3C4B}"/>
            </c:ext>
          </c:extLst>
        </c:ser>
        <c:dLbls>
          <c:showLegendKey val="0"/>
          <c:showVal val="0"/>
          <c:showCatName val="0"/>
          <c:showSerName val="0"/>
          <c:showPercent val="0"/>
          <c:showBubbleSize val="0"/>
        </c:dLbls>
        <c:axId val="117773824"/>
        <c:axId val="117775744"/>
      </c:scatterChart>
      <c:valAx>
        <c:axId val="117773824"/>
        <c:scaling>
          <c:orientation val="minMax"/>
          <c:max val="2021"/>
          <c:min val="2006"/>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775744"/>
        <c:crosses val="autoZero"/>
        <c:crossBetween val="midCat"/>
        <c:majorUnit val="1"/>
      </c:valAx>
      <c:valAx>
        <c:axId val="11777574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Off</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773824"/>
        <c:crosses val="autoZero"/>
        <c:crossBetween val="midCat"/>
      </c:valAx>
      <c:spPr>
        <a:noFill/>
        <a:ln w="12700">
          <a:solidFill>
            <a:srgbClr val="808080"/>
          </a:solidFill>
          <a:prstDash val="solid"/>
        </a:ln>
      </c:spPr>
    </c:plotArea>
    <c:legend>
      <c:legendPos val="r"/>
      <c:layout>
        <c:manualLayout>
          <c:xMode val="edge"/>
          <c:yMode val="edge"/>
          <c:x val="0.78971610642333612"/>
          <c:y val="0.2296603486186691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marker>
            <c:symbol val="diamond"/>
            <c:size val="5"/>
          </c:marker>
          <c:cat>
            <c:numRef>
              <c:f>'(2)(xxii) MIL off no DTCs '!$A$10:$A$25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 MIL off no DTCs '!$D$10:$D$25</c:f>
              <c:numCache>
                <c:formatCode>0.0%</c:formatCode>
                <c:ptCount val="16"/>
                <c:pt idx="0">
                  <c:v>0.84657837432620564</c:v>
                </c:pt>
                <c:pt idx="1">
                  <c:v>0.86987338412445636</c:v>
                </c:pt>
                <c:pt idx="2">
                  <c:v>0.88910296724029503</c:v>
                </c:pt>
                <c:pt idx="3">
                  <c:v>0.90975861357540744</c:v>
                </c:pt>
                <c:pt idx="4">
                  <c:v>0.92278372256502383</c:v>
                </c:pt>
                <c:pt idx="5">
                  <c:v>0.93125169394106488</c:v>
                </c:pt>
                <c:pt idx="6">
                  <c:v>0.93889013230406715</c:v>
                </c:pt>
                <c:pt idx="7">
                  <c:v>0.94593912928908885</c:v>
                </c:pt>
                <c:pt idx="8">
                  <c:v>0.95726333544170361</c:v>
                </c:pt>
                <c:pt idx="9">
                  <c:v>0.9717439922684723</c:v>
                </c:pt>
                <c:pt idx="10">
                  <c:v>0.97675850771637251</c:v>
                </c:pt>
                <c:pt idx="11">
                  <c:v>0.97970375731115567</c:v>
                </c:pt>
                <c:pt idx="12">
                  <c:v>0.98740569120180599</c:v>
                </c:pt>
                <c:pt idx="13">
                  <c:v>0.98951732958354677</c:v>
                </c:pt>
                <c:pt idx="14">
                  <c:v>0.98986625514403292</c:v>
                </c:pt>
                <c:pt idx="15">
                  <c:v>0.9455445544554455</c:v>
                </c:pt>
              </c:numCache>
            </c:numRef>
          </c:val>
          <c:smooth val="0"/>
          <c:extLst>
            <c:ext xmlns:c16="http://schemas.microsoft.com/office/drawing/2014/chart" uri="{C3380CC4-5D6E-409C-BE32-E72D297353CC}">
              <c16:uniqueId val="{00000000-3728-4646-8798-266C605BD52B}"/>
            </c:ext>
          </c:extLst>
        </c:ser>
        <c:ser>
          <c:idx val="1"/>
          <c:order val="1"/>
          <c:tx>
            <c:strRef>
              <c:f>'(2)(xxii) MIL off no DTCs '!$E$8:$G$8</c:f>
              <c:strCache>
                <c:ptCount val="1"/>
                <c:pt idx="0">
                  <c:v>MDGV</c:v>
                </c:pt>
              </c:strCache>
            </c:strRef>
          </c:tx>
          <c:marker>
            <c:symbol val="square"/>
            <c:size val="5"/>
          </c:marker>
          <c:val>
            <c:numRef>
              <c:f>'(2)(xxii) MIL off no DTCs '!$G$10:$G$25</c:f>
              <c:numCache>
                <c:formatCode>0.0%</c:formatCode>
                <c:ptCount val="16"/>
                <c:pt idx="2">
                  <c:v>0.86398467432950188</c:v>
                </c:pt>
                <c:pt idx="3">
                  <c:v>0.87366167023554608</c:v>
                </c:pt>
                <c:pt idx="4">
                  <c:v>0.88005077215993233</c:v>
                </c:pt>
                <c:pt idx="5">
                  <c:v>0.9008853910477127</c:v>
                </c:pt>
                <c:pt idx="6">
                  <c:v>0.92624296435272047</c:v>
                </c:pt>
                <c:pt idx="7">
                  <c:v>0.93429106808244844</c:v>
                </c:pt>
                <c:pt idx="8">
                  <c:v>0.93976411120471781</c:v>
                </c:pt>
                <c:pt idx="9">
                  <c:v>0.94601243764094856</c:v>
                </c:pt>
                <c:pt idx="10">
                  <c:v>0.96916005634220481</c:v>
                </c:pt>
                <c:pt idx="11">
                  <c:v>0.9723538091170304</c:v>
                </c:pt>
                <c:pt idx="12">
                  <c:v>0.98209400646605327</c:v>
                </c:pt>
                <c:pt idx="13">
                  <c:v>0.98360655737704916</c:v>
                </c:pt>
                <c:pt idx="14">
                  <c:v>0.98165137614678899</c:v>
                </c:pt>
                <c:pt idx="15">
                  <c:v>1</c:v>
                </c:pt>
              </c:numCache>
            </c:numRef>
          </c:val>
          <c:smooth val="0"/>
          <c:extLst>
            <c:ext xmlns:c16="http://schemas.microsoft.com/office/drawing/2014/chart" uri="{C3380CC4-5D6E-409C-BE32-E72D297353CC}">
              <c16:uniqueId val="{00000001-3728-4646-8798-266C605BD52B}"/>
            </c:ext>
          </c:extLst>
        </c:ser>
        <c:ser>
          <c:idx val="2"/>
          <c:order val="2"/>
          <c:tx>
            <c:strRef>
              <c:f>'(2)(xxii) MIL off no DTCs '!$H$8:$J$8</c:f>
              <c:strCache>
                <c:ptCount val="1"/>
                <c:pt idx="0">
                  <c:v>LDDV</c:v>
                </c:pt>
              </c:strCache>
            </c:strRef>
          </c:tx>
          <c:val>
            <c:numRef>
              <c:f>'(2)(xxii) MIL off no DTCs '!$J$10:$J$25</c:f>
              <c:numCache>
                <c:formatCode>0.0%</c:formatCode>
                <c:ptCount val="16"/>
                <c:pt idx="0">
                  <c:v>0.83597883597883593</c:v>
                </c:pt>
                <c:pt idx="1">
                  <c:v>0.76712328767123283</c:v>
                </c:pt>
                <c:pt idx="2">
                  <c:v>0.84210526315789469</c:v>
                </c:pt>
                <c:pt idx="3">
                  <c:v>0.73648648648648651</c:v>
                </c:pt>
                <c:pt idx="4">
                  <c:v>0.82352941176470584</c:v>
                </c:pt>
                <c:pt idx="5">
                  <c:v>0.86351706036745401</c:v>
                </c:pt>
                <c:pt idx="6">
                  <c:v>0.90646258503401356</c:v>
                </c:pt>
                <c:pt idx="7">
                  <c:v>0.92836879432624109</c:v>
                </c:pt>
                <c:pt idx="8">
                  <c:v>0.92576985413290114</c:v>
                </c:pt>
                <c:pt idx="9">
                  <c:v>0.93312352478363492</c:v>
                </c:pt>
                <c:pt idx="10">
                  <c:v>0.91423001949317739</c:v>
                </c:pt>
                <c:pt idx="11">
                  <c:v>0.91769547325102885</c:v>
                </c:pt>
                <c:pt idx="12">
                  <c:v>0.95880149812734083</c:v>
                </c:pt>
                <c:pt idx="13">
                  <c:v>0.98136645962732916</c:v>
                </c:pt>
                <c:pt idx="14">
                  <c:v>0.94230769230769229</c:v>
                </c:pt>
                <c:pt idx="15">
                  <c:v>1</c:v>
                </c:pt>
              </c:numCache>
            </c:numRef>
          </c:val>
          <c:smooth val="0"/>
          <c:extLst>
            <c:ext xmlns:c16="http://schemas.microsoft.com/office/drawing/2014/chart" uri="{C3380CC4-5D6E-409C-BE32-E72D297353CC}">
              <c16:uniqueId val="{00000002-3728-4646-8798-266C605BD52B}"/>
            </c:ext>
          </c:extLst>
        </c:ser>
        <c:ser>
          <c:idx val="3"/>
          <c:order val="3"/>
          <c:tx>
            <c:strRef>
              <c:f>'(2)(xxii) MIL off no DTCs '!$K$8:$M$8</c:f>
              <c:strCache>
                <c:ptCount val="1"/>
                <c:pt idx="0">
                  <c:v>MDDV</c:v>
                </c:pt>
              </c:strCache>
            </c:strRef>
          </c:tx>
          <c:val>
            <c:numRef>
              <c:f>'(2)(xxii) MIL off no DTCs '!$M$10:$M$25</c:f>
              <c:numCache>
                <c:formatCode>0.0%</c:formatCode>
                <c:ptCount val="16"/>
                <c:pt idx="1">
                  <c:v>0.79560155239327301</c:v>
                </c:pt>
                <c:pt idx="2">
                  <c:v>0.80196198651134276</c:v>
                </c:pt>
                <c:pt idx="3">
                  <c:v>0.82881355932203393</c:v>
                </c:pt>
                <c:pt idx="4">
                  <c:v>0.85967741935483866</c:v>
                </c:pt>
                <c:pt idx="5">
                  <c:v>0.79398028022833422</c:v>
                </c:pt>
                <c:pt idx="6">
                  <c:v>0.79063509149623246</c:v>
                </c:pt>
                <c:pt idx="7">
                  <c:v>0.82624544349939244</c:v>
                </c:pt>
                <c:pt idx="8">
                  <c:v>0.81781140861466817</c:v>
                </c:pt>
                <c:pt idx="9">
                  <c:v>0.85760328157046584</c:v>
                </c:pt>
                <c:pt idx="10">
                  <c:v>0.89508996645318695</c:v>
                </c:pt>
                <c:pt idx="11">
                  <c:v>0.9125518281191104</c:v>
                </c:pt>
                <c:pt idx="12">
                  <c:v>0.91541714725105727</c:v>
                </c:pt>
                <c:pt idx="13">
                  <c:v>0.95693030540328894</c:v>
                </c:pt>
                <c:pt idx="14">
                  <c:v>0.96172248803827753</c:v>
                </c:pt>
                <c:pt idx="15">
                  <c:v>1</c:v>
                </c:pt>
              </c:numCache>
            </c:numRef>
          </c:val>
          <c:smooth val="0"/>
          <c:extLst>
            <c:ext xmlns:c16="http://schemas.microsoft.com/office/drawing/2014/chart" uri="{C3380CC4-5D6E-409C-BE32-E72D297353CC}">
              <c16:uniqueId val="{00000003-3728-4646-8798-266C605BD52B}"/>
            </c:ext>
          </c:extLst>
        </c:ser>
        <c:dLbls>
          <c:showLegendKey val="0"/>
          <c:showVal val="0"/>
          <c:showCatName val="0"/>
          <c:showSerName val="0"/>
          <c:showPercent val="0"/>
          <c:showBubbleSize val="0"/>
        </c:dLbls>
        <c:marker val="1"/>
        <c:smooth val="0"/>
        <c:axId val="117805056"/>
        <c:axId val="117806976"/>
      </c:lineChart>
      <c:catAx>
        <c:axId val="11780505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7806976"/>
        <c:crosses val="autoZero"/>
        <c:auto val="1"/>
        <c:lblAlgn val="ctr"/>
        <c:lblOffset val="100"/>
        <c:tickLblSkip val="1"/>
        <c:tickMarkSkip val="1"/>
        <c:noMultiLvlLbl val="0"/>
      </c:catAx>
      <c:valAx>
        <c:axId val="117806976"/>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805056"/>
        <c:crosses val="autoZero"/>
        <c:crossBetween val="between"/>
      </c:valAx>
      <c:spPr>
        <a:noFill/>
        <a:ln w="12700">
          <a:solidFill>
            <a:srgbClr val="808080"/>
          </a:solidFill>
          <a:prstDash val="solid"/>
        </a:ln>
      </c:spPr>
    </c:plotArea>
    <c:legend>
      <c:legendPos val="r"/>
      <c:layout>
        <c:manualLayout>
          <c:xMode val="edge"/>
          <c:yMode val="edge"/>
          <c:x val="0.50662196021308858"/>
          <c:y val="0.48033875487432265"/>
          <c:w val="0.1617221145786096"/>
          <c:h val="0.103623457519539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 OBD'!$D$10:$D$25</c:f>
              <c:numCache>
                <c:formatCode>0.0%</c:formatCode>
                <c:ptCount val="16"/>
                <c:pt idx="0">
                  <c:v>0.12511139524971909</c:v>
                </c:pt>
                <c:pt idx="1">
                  <c:v>9.5791114071219347E-2</c:v>
                </c:pt>
                <c:pt idx="2">
                  <c:v>8.4976007706800152E-2</c:v>
                </c:pt>
                <c:pt idx="3">
                  <c:v>7.1625103725378877E-2</c:v>
                </c:pt>
                <c:pt idx="4">
                  <c:v>5.9513784844872651E-2</c:v>
                </c:pt>
                <c:pt idx="5">
                  <c:v>5.0701849332767758E-2</c:v>
                </c:pt>
                <c:pt idx="6">
                  <c:v>4.470396237672411E-2</c:v>
                </c:pt>
                <c:pt idx="7">
                  <c:v>3.5458404041737696E-2</c:v>
                </c:pt>
                <c:pt idx="8">
                  <c:v>2.8996636346921338E-2</c:v>
                </c:pt>
                <c:pt idx="9">
                  <c:v>2.2998428403833808E-2</c:v>
                </c:pt>
                <c:pt idx="10">
                  <c:v>1.9051438884989471E-2</c:v>
                </c:pt>
                <c:pt idx="11">
                  <c:v>2.0670326879587864E-2</c:v>
                </c:pt>
                <c:pt idx="12">
                  <c:v>1.3471105523659935E-2</c:v>
                </c:pt>
                <c:pt idx="13">
                  <c:v>1.2583950943448698E-2</c:v>
                </c:pt>
                <c:pt idx="14">
                  <c:v>2.6478122222803074E-2</c:v>
                </c:pt>
                <c:pt idx="15">
                  <c:v>0.13903743315508021</c:v>
                </c:pt>
              </c:numCache>
            </c:numRef>
          </c:yVal>
          <c:smooth val="0"/>
          <c:extLst>
            <c:ext xmlns:c16="http://schemas.microsoft.com/office/drawing/2014/chart" uri="{C3380CC4-5D6E-409C-BE32-E72D297353CC}">
              <c16:uniqueId val="{00000000-0626-4215-8930-B096EE5879F9}"/>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 OBD'!$G$10:$G$25</c:f>
              <c:numCache>
                <c:formatCode>0.0%</c:formatCode>
                <c:ptCount val="16"/>
                <c:pt idx="2">
                  <c:v>0.15101108936725374</c:v>
                </c:pt>
                <c:pt idx="3">
                  <c:v>0.17323024885237981</c:v>
                </c:pt>
                <c:pt idx="4">
                  <c:v>0.15572410523820809</c:v>
                </c:pt>
                <c:pt idx="5">
                  <c:v>0.13547771568761074</c:v>
                </c:pt>
                <c:pt idx="6">
                  <c:v>0.10543741245383929</c:v>
                </c:pt>
                <c:pt idx="7">
                  <c:v>9.2732166890982501E-2</c:v>
                </c:pt>
                <c:pt idx="8">
                  <c:v>8.896434634974533E-2</c:v>
                </c:pt>
                <c:pt idx="9">
                  <c:v>6.3154872972585041E-2</c:v>
                </c:pt>
                <c:pt idx="10">
                  <c:v>4.5535506853558429E-2</c:v>
                </c:pt>
                <c:pt idx="11">
                  <c:v>2.8338788217450308E-2</c:v>
                </c:pt>
                <c:pt idx="12">
                  <c:v>2.1781342338539469E-2</c:v>
                </c:pt>
                <c:pt idx="13">
                  <c:v>1.9415148609779484E-2</c:v>
                </c:pt>
                <c:pt idx="14">
                  <c:v>6.6921606118546847E-2</c:v>
                </c:pt>
                <c:pt idx="15">
                  <c:v>0.22727272727272727</c:v>
                </c:pt>
              </c:numCache>
            </c:numRef>
          </c:yVal>
          <c:smooth val="0"/>
          <c:extLst>
            <c:ext xmlns:c16="http://schemas.microsoft.com/office/drawing/2014/chart" uri="{C3380CC4-5D6E-409C-BE32-E72D297353CC}">
              <c16:uniqueId val="{00000001-0626-4215-8930-B096EE5879F9}"/>
            </c:ext>
          </c:extLst>
        </c:ser>
        <c:ser>
          <c:idx val="2"/>
          <c:order val="2"/>
          <c:tx>
            <c:strRef>
              <c:f>'(2)(i) OBD'!$H$8:$J$8</c:f>
              <c:strCache>
                <c:ptCount val="1"/>
                <c:pt idx="0">
                  <c:v>LDDV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 OBD'!$J$10:$J$25</c:f>
              <c:numCache>
                <c:formatCode>0.0%</c:formatCode>
                <c:ptCount val="16"/>
                <c:pt idx="0">
                  <c:v>7.567567567567568E-2</c:v>
                </c:pt>
                <c:pt idx="1">
                  <c:v>5.5555555555555552E-2</c:v>
                </c:pt>
                <c:pt idx="2">
                  <c:v>5.4794520547945202E-2</c:v>
                </c:pt>
                <c:pt idx="3">
                  <c:v>0.22556390977443608</c:v>
                </c:pt>
                <c:pt idx="4">
                  <c:v>0.26748971193415638</c:v>
                </c:pt>
                <c:pt idx="5">
                  <c:v>0.16916167664670659</c:v>
                </c:pt>
                <c:pt idx="6">
                  <c:v>0.14818355640535372</c:v>
                </c:pt>
                <c:pt idx="7">
                  <c:v>0.13170347003154576</c:v>
                </c:pt>
                <c:pt idx="8">
                  <c:v>0.10380014074595355</c:v>
                </c:pt>
                <c:pt idx="9">
                  <c:v>5.9259259259259262E-2</c:v>
                </c:pt>
                <c:pt idx="10">
                  <c:v>9.5534787123572176E-2</c:v>
                </c:pt>
                <c:pt idx="11">
                  <c:v>8.2251082251082255E-2</c:v>
                </c:pt>
                <c:pt idx="12">
                  <c:v>5.5844155844155842E-2</c:v>
                </c:pt>
                <c:pt idx="13">
                  <c:v>4.5751633986928102E-2</c:v>
                </c:pt>
                <c:pt idx="14">
                  <c:v>0.14893617021276595</c:v>
                </c:pt>
                <c:pt idx="15">
                  <c:v>1</c:v>
                </c:pt>
              </c:numCache>
            </c:numRef>
          </c:yVal>
          <c:smooth val="0"/>
          <c:extLst>
            <c:ext xmlns:c16="http://schemas.microsoft.com/office/drawing/2014/chart" uri="{C3380CC4-5D6E-409C-BE32-E72D297353CC}">
              <c16:uniqueId val="{00000002-0626-4215-8930-B096EE5879F9}"/>
            </c:ext>
          </c:extLst>
        </c:ser>
        <c:dLbls>
          <c:showLegendKey val="0"/>
          <c:showVal val="0"/>
          <c:showCatName val="0"/>
          <c:showSerName val="0"/>
          <c:showPercent val="0"/>
          <c:showBubbleSize val="0"/>
        </c:dLbls>
        <c:axId val="105362944"/>
        <c:axId val="105377792"/>
      </c:scatterChart>
      <c:valAx>
        <c:axId val="105362944"/>
        <c:scaling>
          <c:orientation val="minMax"/>
          <c:max val="2016"/>
          <c:min val="2001"/>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5377792"/>
        <c:crosses val="autoZero"/>
        <c:crossBetween val="midCat"/>
        <c:majorUnit val="1"/>
      </c:valAx>
      <c:valAx>
        <c:axId val="105377792"/>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05362944"/>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0"/>
          <c:order val="0"/>
          <c:tx>
            <c:strRef>
              <c:f>'(2)(xxiii) Not Ready Failures'!$B$9:$D$9</c:f>
              <c:strCache>
                <c:ptCount val="1"/>
                <c:pt idx="0">
                  <c:v>LDGV</c:v>
                </c:pt>
              </c:strCache>
            </c:strRef>
          </c:tx>
          <c:cat>
            <c:numRef>
              <c:f>'(2)(xxiii) Not Ready Failures'!$A$11:$A$26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Failures'!$D$11:$D$26</c:f>
              <c:numCache>
                <c:formatCode>0.0%</c:formatCode>
                <c:ptCount val="16"/>
                <c:pt idx="0">
                  <c:v>8.8232787012282543E-2</c:v>
                </c:pt>
                <c:pt idx="1">
                  <c:v>6.7876287593194917E-2</c:v>
                </c:pt>
                <c:pt idx="2">
                  <c:v>6.2197047758991778E-2</c:v>
                </c:pt>
                <c:pt idx="3">
                  <c:v>5.3362158070198423E-2</c:v>
                </c:pt>
                <c:pt idx="4">
                  <c:v>4.474469876751129E-2</c:v>
                </c:pt>
                <c:pt idx="5">
                  <c:v>3.8566364864140106E-2</c:v>
                </c:pt>
                <c:pt idx="6">
                  <c:v>3.4539185062997926E-2</c:v>
                </c:pt>
                <c:pt idx="7">
                  <c:v>2.7703455747865157E-2</c:v>
                </c:pt>
                <c:pt idx="8">
                  <c:v>2.2691138775024607E-2</c:v>
                </c:pt>
                <c:pt idx="9">
                  <c:v>1.8593532107045622E-2</c:v>
                </c:pt>
                <c:pt idx="10">
                  <c:v>1.5874110097262608E-2</c:v>
                </c:pt>
                <c:pt idx="11">
                  <c:v>1.8680993094774521E-2</c:v>
                </c:pt>
                <c:pt idx="12">
                  <c:v>1.1951093616899999E-2</c:v>
                </c:pt>
                <c:pt idx="13">
                  <c:v>1.1329032078646217E-2</c:v>
                </c:pt>
                <c:pt idx="14">
                  <c:v>2.2269852057086099E-2</c:v>
                </c:pt>
                <c:pt idx="15">
                  <c:v>0.13903743315508021</c:v>
                </c:pt>
              </c:numCache>
            </c:numRef>
          </c:val>
          <c:smooth val="0"/>
          <c:extLst>
            <c:ext xmlns:c16="http://schemas.microsoft.com/office/drawing/2014/chart" uri="{C3380CC4-5D6E-409C-BE32-E72D297353CC}">
              <c16:uniqueId val="{00000000-C64B-465D-9BE2-224ACC21677A}"/>
            </c:ext>
          </c:extLst>
        </c:ser>
        <c:ser>
          <c:idx val="1"/>
          <c:order val="1"/>
          <c:tx>
            <c:strRef>
              <c:f>'(2)(xxiii) Not Ready Failures'!$E$9:$G$9</c:f>
              <c:strCache>
                <c:ptCount val="1"/>
                <c:pt idx="0">
                  <c:v>MDGV</c:v>
                </c:pt>
              </c:strCache>
            </c:strRef>
          </c:tx>
          <c:val>
            <c:numRef>
              <c:f>'(2)(xxiii) Not Ready Failures'!$G$11:$G$26</c:f>
              <c:numCache>
                <c:formatCode>0.0%</c:formatCode>
                <c:ptCount val="16"/>
                <c:pt idx="2">
                  <c:v>0.10779517286366601</c:v>
                </c:pt>
                <c:pt idx="3">
                  <c:v>0.13626479826044938</c:v>
                </c:pt>
                <c:pt idx="4">
                  <c:v>0.12751836928182034</c:v>
                </c:pt>
                <c:pt idx="5">
                  <c:v>0.10821861796374541</c:v>
                </c:pt>
                <c:pt idx="6">
                  <c:v>8.9901948300012732E-2</c:v>
                </c:pt>
                <c:pt idx="7">
                  <c:v>7.9004037685060563E-2</c:v>
                </c:pt>
                <c:pt idx="8">
                  <c:v>7.3457838143746457E-2</c:v>
                </c:pt>
                <c:pt idx="9">
                  <c:v>5.1098033586909716E-2</c:v>
                </c:pt>
                <c:pt idx="10">
                  <c:v>3.6629752962131189E-2</c:v>
                </c:pt>
                <c:pt idx="11">
                  <c:v>2.243154785662968E-2</c:v>
                </c:pt>
                <c:pt idx="12">
                  <c:v>1.7222456732798649E-2</c:v>
                </c:pt>
                <c:pt idx="13">
                  <c:v>1.4940875679130713E-2</c:v>
                </c:pt>
                <c:pt idx="14">
                  <c:v>6.3097514340344163E-2</c:v>
                </c:pt>
                <c:pt idx="15">
                  <c:v>4.5454545454545456E-2</c:v>
                </c:pt>
              </c:numCache>
            </c:numRef>
          </c:val>
          <c:smooth val="0"/>
          <c:extLst>
            <c:ext xmlns:c16="http://schemas.microsoft.com/office/drawing/2014/chart" uri="{C3380CC4-5D6E-409C-BE32-E72D297353CC}">
              <c16:uniqueId val="{00000001-C64B-465D-9BE2-224ACC21677A}"/>
            </c:ext>
          </c:extLst>
        </c:ser>
        <c:ser>
          <c:idx val="2"/>
          <c:order val="2"/>
          <c:tx>
            <c:strRef>
              <c:f>'(2)(xxiii) Not Ready Failures'!$H$9:$J$9</c:f>
              <c:strCache>
                <c:ptCount val="1"/>
                <c:pt idx="0">
                  <c:v>LDDV</c:v>
                </c:pt>
              </c:strCache>
            </c:strRef>
          </c:tx>
          <c:val>
            <c:numRef>
              <c:f>'(2)(xxiii) Not Ready Failures'!$J$11:$J$26</c:f>
              <c:numCache>
                <c:formatCode>0.0%</c:formatCode>
                <c:ptCount val="16"/>
                <c:pt idx="0">
                  <c:v>2.1621621621621623E-2</c:v>
                </c:pt>
                <c:pt idx="1">
                  <c:v>1.3888888888888888E-2</c:v>
                </c:pt>
                <c:pt idx="2">
                  <c:v>2.7397260273972601E-2</c:v>
                </c:pt>
                <c:pt idx="3">
                  <c:v>0.16541353383458646</c:v>
                </c:pt>
                <c:pt idx="4">
                  <c:v>0.23045267489711935</c:v>
                </c:pt>
                <c:pt idx="5">
                  <c:v>0.14221556886227546</c:v>
                </c:pt>
                <c:pt idx="6">
                  <c:v>0.12523900573613767</c:v>
                </c:pt>
                <c:pt idx="7">
                  <c:v>0.11514195583596215</c:v>
                </c:pt>
                <c:pt idx="8">
                  <c:v>8.9725545390570025E-2</c:v>
                </c:pt>
                <c:pt idx="9">
                  <c:v>4.7325102880658436E-2</c:v>
                </c:pt>
                <c:pt idx="10">
                  <c:v>8.2035306334371755E-2</c:v>
                </c:pt>
                <c:pt idx="11">
                  <c:v>6.3492063492063489E-2</c:v>
                </c:pt>
                <c:pt idx="12">
                  <c:v>4.8051948051948054E-2</c:v>
                </c:pt>
                <c:pt idx="13">
                  <c:v>4.5751633986928102E-2</c:v>
                </c:pt>
                <c:pt idx="14">
                  <c:v>0.14893617021276595</c:v>
                </c:pt>
                <c:pt idx="15">
                  <c:v>1</c:v>
                </c:pt>
              </c:numCache>
            </c:numRef>
          </c:val>
          <c:smooth val="0"/>
          <c:extLst>
            <c:ext xmlns:c16="http://schemas.microsoft.com/office/drawing/2014/chart" uri="{C3380CC4-5D6E-409C-BE32-E72D297353CC}">
              <c16:uniqueId val="{00000002-C64B-465D-9BE2-224ACC21677A}"/>
            </c:ext>
          </c:extLst>
        </c:ser>
        <c:ser>
          <c:idx val="3"/>
          <c:order val="3"/>
          <c:tx>
            <c:strRef>
              <c:f>'(2)(xxiii) Not Ready Failures'!$K$9:$M$9</c:f>
              <c:strCache>
                <c:ptCount val="1"/>
                <c:pt idx="0">
                  <c:v>MDDV</c:v>
                </c:pt>
              </c:strCache>
            </c:strRef>
          </c:tx>
          <c:val>
            <c:numRef>
              <c:f>'(2)(xxiii) Not Ready Failures'!$M$11:$M$26</c:f>
              <c:numCache>
                <c:formatCode>0.0%</c:formatCode>
                <c:ptCount val="16"/>
                <c:pt idx="1">
                  <c:v>2.2964509394572025E-2</c:v>
                </c:pt>
                <c:pt idx="2">
                  <c:v>9.751176866173504E-2</c:v>
                </c:pt>
                <c:pt idx="3">
                  <c:v>6.8468468468468463E-2</c:v>
                </c:pt>
                <c:pt idx="4">
                  <c:v>9.4903339191564143E-2</c:v>
                </c:pt>
                <c:pt idx="5">
                  <c:v>0.16241849436870184</c:v>
                </c:pt>
                <c:pt idx="6">
                  <c:v>0.15346534653465346</c:v>
                </c:pt>
                <c:pt idx="7">
                  <c:v>0.18324982104509663</c:v>
                </c:pt>
                <c:pt idx="8">
                  <c:v>0.17535545023696683</c:v>
                </c:pt>
                <c:pt idx="9">
                  <c:v>0.11351875808538163</c:v>
                </c:pt>
                <c:pt idx="10">
                  <c:v>9.4094094094094097E-2</c:v>
                </c:pt>
                <c:pt idx="11">
                  <c:v>7.6329679252943566E-2</c:v>
                </c:pt>
                <c:pt idx="12">
                  <c:v>7.4608408903544934E-2</c:v>
                </c:pt>
                <c:pt idx="13">
                  <c:v>4.9795918367346939E-2</c:v>
                </c:pt>
                <c:pt idx="14">
                  <c:v>0.09</c:v>
                </c:pt>
                <c:pt idx="15">
                  <c:v>0</c:v>
                </c:pt>
              </c:numCache>
            </c:numRef>
          </c:val>
          <c:smooth val="0"/>
          <c:extLst>
            <c:ext xmlns:c16="http://schemas.microsoft.com/office/drawing/2014/chart" uri="{C3380CC4-5D6E-409C-BE32-E72D297353CC}">
              <c16:uniqueId val="{00000003-C64B-465D-9BE2-224ACC21677A}"/>
            </c:ext>
          </c:extLst>
        </c:ser>
        <c:dLbls>
          <c:showLegendKey val="0"/>
          <c:showVal val="0"/>
          <c:showCatName val="0"/>
          <c:showSerName val="0"/>
          <c:showPercent val="0"/>
          <c:showBubbleSize val="0"/>
        </c:dLbls>
        <c:marker val="1"/>
        <c:smooth val="0"/>
        <c:axId val="117963776"/>
        <c:axId val="117965952"/>
      </c:lineChart>
      <c:catAx>
        <c:axId val="11796377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965952"/>
        <c:crosses val="autoZero"/>
        <c:auto val="1"/>
        <c:lblAlgn val="ctr"/>
        <c:lblOffset val="100"/>
        <c:tickLblSkip val="1"/>
        <c:tickMarkSkip val="1"/>
        <c:noMultiLvlLbl val="0"/>
      </c:catAx>
      <c:valAx>
        <c:axId val="11796595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963776"/>
        <c:crosses val="autoZero"/>
        <c:crossBetween val="between"/>
      </c:valAx>
      <c:spPr>
        <a:noFill/>
        <a:ln w="25400">
          <a:noFill/>
        </a:ln>
      </c:spPr>
    </c:plotArea>
    <c:legend>
      <c:legendPos val="r"/>
      <c:layout>
        <c:manualLayout>
          <c:xMode val="edge"/>
          <c:yMode val="edge"/>
          <c:x val="0.76261173512971558"/>
          <c:y val="6.1436996051169278E-2"/>
          <c:w val="0.19700781960433522"/>
          <c:h val="8.9137830744129939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4"/>
          <c:order val="4"/>
          <c:tx>
            <c:strRef>
              <c:f>'(2)(xxiii) Not Ready Failures'!$B$9:$D$9</c:f>
              <c:strCache>
                <c:ptCount val="1"/>
                <c:pt idx="0">
                  <c:v>LDGV</c:v>
                </c:pt>
              </c:strCache>
            </c:strRef>
          </c:tx>
          <c:cat>
            <c:numRef>
              <c:f>'(2)(xxiii) Not Ready Failures'!$A$11:$A$26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Failures'!$B$11:$B$26</c:f>
              <c:numCache>
                <c:formatCode>#,##0</c:formatCode>
                <c:ptCount val="16"/>
                <c:pt idx="0">
                  <c:v>11386</c:v>
                </c:pt>
                <c:pt idx="1">
                  <c:v>10497</c:v>
                </c:pt>
                <c:pt idx="2">
                  <c:v>10201</c:v>
                </c:pt>
                <c:pt idx="3">
                  <c:v>7331</c:v>
                </c:pt>
                <c:pt idx="4">
                  <c:v>8183</c:v>
                </c:pt>
                <c:pt idx="5">
                  <c:v>7910</c:v>
                </c:pt>
                <c:pt idx="6">
                  <c:v>7873</c:v>
                </c:pt>
                <c:pt idx="7">
                  <c:v>7134</c:v>
                </c:pt>
                <c:pt idx="8">
                  <c:v>6294</c:v>
                </c:pt>
                <c:pt idx="9">
                  <c:v>5880</c:v>
                </c:pt>
                <c:pt idx="10">
                  <c:v>5066</c:v>
                </c:pt>
                <c:pt idx="11">
                  <c:v>6179</c:v>
                </c:pt>
                <c:pt idx="12">
                  <c:v>3774</c:v>
                </c:pt>
                <c:pt idx="13">
                  <c:v>3259</c:v>
                </c:pt>
                <c:pt idx="14">
                  <c:v>852</c:v>
                </c:pt>
                <c:pt idx="15">
                  <c:v>26</c:v>
                </c:pt>
              </c:numCache>
            </c:numRef>
          </c:val>
          <c:smooth val="0"/>
          <c:extLst>
            <c:ext xmlns:c16="http://schemas.microsoft.com/office/drawing/2014/chart" uri="{C3380CC4-5D6E-409C-BE32-E72D297353CC}">
              <c16:uniqueId val="{00000000-BDFD-49E5-A125-29BDBE027E0B}"/>
            </c:ext>
          </c:extLst>
        </c:ser>
        <c:ser>
          <c:idx val="5"/>
          <c:order val="5"/>
          <c:tx>
            <c:strRef>
              <c:f>'(2)(xxiii) Not Ready Failures'!$E$9:$G$9</c:f>
              <c:strCache>
                <c:ptCount val="1"/>
                <c:pt idx="0">
                  <c:v>MDGV</c:v>
                </c:pt>
              </c:strCache>
            </c:strRef>
          </c:tx>
          <c:val>
            <c:numRef>
              <c:f>'(2)(xxiii) Not Ready Failures'!$E$11:$E$26</c:f>
              <c:numCache>
                <c:formatCode>#,##0</c:formatCode>
                <c:ptCount val="16"/>
                <c:pt idx="2">
                  <c:v>661</c:v>
                </c:pt>
                <c:pt idx="3">
                  <c:v>564</c:v>
                </c:pt>
                <c:pt idx="4">
                  <c:v>538</c:v>
                </c:pt>
                <c:pt idx="5">
                  <c:v>794</c:v>
                </c:pt>
                <c:pt idx="6">
                  <c:v>706</c:v>
                </c:pt>
                <c:pt idx="7">
                  <c:v>587</c:v>
                </c:pt>
                <c:pt idx="8">
                  <c:v>649</c:v>
                </c:pt>
                <c:pt idx="9">
                  <c:v>712</c:v>
                </c:pt>
                <c:pt idx="10">
                  <c:v>473</c:v>
                </c:pt>
                <c:pt idx="11">
                  <c:v>281</c:v>
                </c:pt>
                <c:pt idx="12">
                  <c:v>204</c:v>
                </c:pt>
                <c:pt idx="13">
                  <c:v>187</c:v>
                </c:pt>
                <c:pt idx="14">
                  <c:v>33</c:v>
                </c:pt>
                <c:pt idx="15">
                  <c:v>1</c:v>
                </c:pt>
              </c:numCache>
            </c:numRef>
          </c:val>
          <c:smooth val="0"/>
          <c:extLst>
            <c:ext xmlns:c16="http://schemas.microsoft.com/office/drawing/2014/chart" uri="{C3380CC4-5D6E-409C-BE32-E72D297353CC}">
              <c16:uniqueId val="{00000001-BDFD-49E5-A125-29BDBE027E0B}"/>
            </c:ext>
          </c:extLst>
        </c:ser>
        <c:ser>
          <c:idx val="6"/>
          <c:order val="6"/>
          <c:tx>
            <c:strRef>
              <c:f>'(2)(xxiii) Not Ready Failures'!$H$9:$J$9</c:f>
              <c:strCache>
                <c:ptCount val="1"/>
                <c:pt idx="0">
                  <c:v>LDDV</c:v>
                </c:pt>
              </c:strCache>
            </c:strRef>
          </c:tx>
          <c:val>
            <c:numRef>
              <c:f>'(2)(xxiii) Not Ready Failures'!$H$11:$H$26</c:f>
              <c:numCache>
                <c:formatCode>#,##0</c:formatCode>
                <c:ptCount val="16"/>
                <c:pt idx="0">
                  <c:v>4</c:v>
                </c:pt>
                <c:pt idx="1">
                  <c:v>1</c:v>
                </c:pt>
                <c:pt idx="2">
                  <c:v>2</c:v>
                </c:pt>
                <c:pt idx="3">
                  <c:v>22</c:v>
                </c:pt>
                <c:pt idx="4">
                  <c:v>56</c:v>
                </c:pt>
                <c:pt idx="5">
                  <c:v>95</c:v>
                </c:pt>
                <c:pt idx="6">
                  <c:v>131</c:v>
                </c:pt>
                <c:pt idx="7">
                  <c:v>146</c:v>
                </c:pt>
                <c:pt idx="8">
                  <c:v>255</c:v>
                </c:pt>
                <c:pt idx="9">
                  <c:v>115</c:v>
                </c:pt>
                <c:pt idx="10">
                  <c:v>79</c:v>
                </c:pt>
                <c:pt idx="11">
                  <c:v>44</c:v>
                </c:pt>
                <c:pt idx="12">
                  <c:v>37</c:v>
                </c:pt>
                <c:pt idx="13">
                  <c:v>7</c:v>
                </c:pt>
                <c:pt idx="14">
                  <c:v>7</c:v>
                </c:pt>
                <c:pt idx="15">
                  <c:v>1</c:v>
                </c:pt>
              </c:numCache>
            </c:numRef>
          </c:val>
          <c:smooth val="0"/>
          <c:extLst>
            <c:ext xmlns:c16="http://schemas.microsoft.com/office/drawing/2014/chart" uri="{C3380CC4-5D6E-409C-BE32-E72D297353CC}">
              <c16:uniqueId val="{00000002-BDFD-49E5-A125-29BDBE027E0B}"/>
            </c:ext>
          </c:extLst>
        </c:ser>
        <c:ser>
          <c:idx val="7"/>
          <c:order val="7"/>
          <c:tx>
            <c:strRef>
              <c:f>'(2)(xxiii) Not Ready Failures'!$K$9:$M$9</c:f>
              <c:strCache>
                <c:ptCount val="1"/>
                <c:pt idx="0">
                  <c:v>MDDV</c:v>
                </c:pt>
              </c:strCache>
            </c:strRef>
          </c:tx>
          <c:val>
            <c:numRef>
              <c:f>'(2)(xxiii) Not Ready Failures'!$K$11:$K$26</c:f>
              <c:numCache>
                <c:formatCode>#,##0</c:formatCode>
                <c:ptCount val="16"/>
                <c:pt idx="1">
                  <c:v>33</c:v>
                </c:pt>
                <c:pt idx="2">
                  <c:v>145</c:v>
                </c:pt>
                <c:pt idx="3">
                  <c:v>38</c:v>
                </c:pt>
                <c:pt idx="4">
                  <c:v>54</c:v>
                </c:pt>
                <c:pt idx="5">
                  <c:v>274</c:v>
                </c:pt>
                <c:pt idx="6">
                  <c:v>248</c:v>
                </c:pt>
                <c:pt idx="7">
                  <c:v>256</c:v>
                </c:pt>
                <c:pt idx="8">
                  <c:v>259</c:v>
                </c:pt>
                <c:pt idx="9">
                  <c:v>351</c:v>
                </c:pt>
                <c:pt idx="10">
                  <c:v>282</c:v>
                </c:pt>
                <c:pt idx="11">
                  <c:v>188</c:v>
                </c:pt>
                <c:pt idx="12">
                  <c:v>181</c:v>
                </c:pt>
                <c:pt idx="13">
                  <c:v>122</c:v>
                </c:pt>
                <c:pt idx="14">
                  <c:v>18</c:v>
                </c:pt>
                <c:pt idx="15">
                  <c:v>0</c:v>
                </c:pt>
              </c:numCache>
            </c:numRef>
          </c:val>
          <c:smooth val="0"/>
          <c:extLst>
            <c:ext xmlns:c16="http://schemas.microsoft.com/office/drawing/2014/chart" uri="{C3380CC4-5D6E-409C-BE32-E72D297353CC}">
              <c16:uniqueId val="{00000003-BDFD-49E5-A125-29BDBE027E0B}"/>
            </c:ext>
          </c:extLst>
        </c:ser>
        <c:ser>
          <c:idx val="0"/>
          <c:order val="0"/>
          <c:tx>
            <c:strRef>
              <c:f>'(2)(xxiii) Not Ready Failures'!$B$9:$D$9</c:f>
              <c:strCache>
                <c:ptCount val="1"/>
                <c:pt idx="0">
                  <c:v>LDGV</c:v>
                </c:pt>
              </c:strCache>
            </c:strRef>
          </c:tx>
          <c:cat>
            <c:numRef>
              <c:f>'(2)(xxiii) Not Ready Failures'!$A$11:$A$26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Failures'!$D$11:$D$26</c:f>
              <c:numCache>
                <c:formatCode>0.0%</c:formatCode>
                <c:ptCount val="16"/>
                <c:pt idx="0">
                  <c:v>8.8232787012282543E-2</c:v>
                </c:pt>
                <c:pt idx="1">
                  <c:v>6.7876287593194917E-2</c:v>
                </c:pt>
                <c:pt idx="2">
                  <c:v>6.2197047758991778E-2</c:v>
                </c:pt>
                <c:pt idx="3">
                  <c:v>5.3362158070198423E-2</c:v>
                </c:pt>
                <c:pt idx="4">
                  <c:v>4.474469876751129E-2</c:v>
                </c:pt>
                <c:pt idx="5">
                  <c:v>3.8566364864140106E-2</c:v>
                </c:pt>
                <c:pt idx="6">
                  <c:v>3.4539185062997926E-2</c:v>
                </c:pt>
                <c:pt idx="7">
                  <c:v>2.7703455747865157E-2</c:v>
                </c:pt>
                <c:pt idx="8">
                  <c:v>2.2691138775024607E-2</c:v>
                </c:pt>
                <c:pt idx="9">
                  <c:v>1.8593532107045622E-2</c:v>
                </c:pt>
                <c:pt idx="10">
                  <c:v>1.5874110097262608E-2</c:v>
                </c:pt>
                <c:pt idx="11">
                  <c:v>1.8680993094774521E-2</c:v>
                </c:pt>
                <c:pt idx="12">
                  <c:v>1.1951093616899999E-2</c:v>
                </c:pt>
                <c:pt idx="13">
                  <c:v>1.1329032078646217E-2</c:v>
                </c:pt>
                <c:pt idx="14">
                  <c:v>2.2269852057086099E-2</c:v>
                </c:pt>
                <c:pt idx="15">
                  <c:v>0.13903743315508021</c:v>
                </c:pt>
              </c:numCache>
            </c:numRef>
          </c:val>
          <c:smooth val="0"/>
          <c:extLst>
            <c:ext xmlns:c16="http://schemas.microsoft.com/office/drawing/2014/chart" uri="{C3380CC4-5D6E-409C-BE32-E72D297353CC}">
              <c16:uniqueId val="{00000004-BDFD-49E5-A125-29BDBE027E0B}"/>
            </c:ext>
          </c:extLst>
        </c:ser>
        <c:ser>
          <c:idx val="1"/>
          <c:order val="1"/>
          <c:tx>
            <c:strRef>
              <c:f>'(2)(xxiii) Not Ready Failures'!$E$9:$G$9</c:f>
              <c:strCache>
                <c:ptCount val="1"/>
                <c:pt idx="0">
                  <c:v>MDGV</c:v>
                </c:pt>
              </c:strCache>
            </c:strRef>
          </c:tx>
          <c:val>
            <c:numRef>
              <c:f>'(2)(xxiii) Not Ready Failures'!$G$11:$G$26</c:f>
              <c:numCache>
                <c:formatCode>0.0%</c:formatCode>
                <c:ptCount val="16"/>
                <c:pt idx="2">
                  <c:v>0.10779517286366601</c:v>
                </c:pt>
                <c:pt idx="3">
                  <c:v>0.13626479826044938</c:v>
                </c:pt>
                <c:pt idx="4">
                  <c:v>0.12751836928182034</c:v>
                </c:pt>
                <c:pt idx="5">
                  <c:v>0.10821861796374541</c:v>
                </c:pt>
                <c:pt idx="6">
                  <c:v>8.9901948300012732E-2</c:v>
                </c:pt>
                <c:pt idx="7">
                  <c:v>7.9004037685060563E-2</c:v>
                </c:pt>
                <c:pt idx="8">
                  <c:v>7.3457838143746457E-2</c:v>
                </c:pt>
                <c:pt idx="9">
                  <c:v>5.1098033586909716E-2</c:v>
                </c:pt>
                <c:pt idx="10">
                  <c:v>3.6629752962131189E-2</c:v>
                </c:pt>
                <c:pt idx="11">
                  <c:v>2.243154785662968E-2</c:v>
                </c:pt>
                <c:pt idx="12">
                  <c:v>1.7222456732798649E-2</c:v>
                </c:pt>
                <c:pt idx="13">
                  <c:v>1.4940875679130713E-2</c:v>
                </c:pt>
                <c:pt idx="14">
                  <c:v>6.3097514340344163E-2</c:v>
                </c:pt>
                <c:pt idx="15">
                  <c:v>4.5454545454545456E-2</c:v>
                </c:pt>
              </c:numCache>
            </c:numRef>
          </c:val>
          <c:smooth val="0"/>
          <c:extLst>
            <c:ext xmlns:c16="http://schemas.microsoft.com/office/drawing/2014/chart" uri="{C3380CC4-5D6E-409C-BE32-E72D297353CC}">
              <c16:uniqueId val="{00000005-BDFD-49E5-A125-29BDBE027E0B}"/>
            </c:ext>
          </c:extLst>
        </c:ser>
        <c:ser>
          <c:idx val="2"/>
          <c:order val="2"/>
          <c:tx>
            <c:strRef>
              <c:f>'(2)(xxiii) Not Ready Failures'!$H$9:$J$9</c:f>
              <c:strCache>
                <c:ptCount val="1"/>
                <c:pt idx="0">
                  <c:v>LDDV</c:v>
                </c:pt>
              </c:strCache>
            </c:strRef>
          </c:tx>
          <c:val>
            <c:numRef>
              <c:f>'(2)(xxiii) Not Ready Failures'!$J$11:$J$26</c:f>
              <c:numCache>
                <c:formatCode>0.0%</c:formatCode>
                <c:ptCount val="16"/>
                <c:pt idx="0">
                  <c:v>2.1621621621621623E-2</c:v>
                </c:pt>
                <c:pt idx="1">
                  <c:v>1.3888888888888888E-2</c:v>
                </c:pt>
                <c:pt idx="2">
                  <c:v>2.7397260273972601E-2</c:v>
                </c:pt>
                <c:pt idx="3">
                  <c:v>0.16541353383458646</c:v>
                </c:pt>
                <c:pt idx="4">
                  <c:v>0.23045267489711935</c:v>
                </c:pt>
                <c:pt idx="5">
                  <c:v>0.14221556886227546</c:v>
                </c:pt>
                <c:pt idx="6">
                  <c:v>0.12523900573613767</c:v>
                </c:pt>
                <c:pt idx="7">
                  <c:v>0.11514195583596215</c:v>
                </c:pt>
                <c:pt idx="8">
                  <c:v>8.9725545390570025E-2</c:v>
                </c:pt>
                <c:pt idx="9">
                  <c:v>4.7325102880658436E-2</c:v>
                </c:pt>
                <c:pt idx="10">
                  <c:v>8.2035306334371755E-2</c:v>
                </c:pt>
                <c:pt idx="11">
                  <c:v>6.3492063492063489E-2</c:v>
                </c:pt>
                <c:pt idx="12">
                  <c:v>4.8051948051948054E-2</c:v>
                </c:pt>
                <c:pt idx="13">
                  <c:v>4.5751633986928102E-2</c:v>
                </c:pt>
                <c:pt idx="14">
                  <c:v>0.14893617021276595</c:v>
                </c:pt>
                <c:pt idx="15">
                  <c:v>1</c:v>
                </c:pt>
              </c:numCache>
            </c:numRef>
          </c:val>
          <c:smooth val="0"/>
          <c:extLst>
            <c:ext xmlns:c16="http://schemas.microsoft.com/office/drawing/2014/chart" uri="{C3380CC4-5D6E-409C-BE32-E72D297353CC}">
              <c16:uniqueId val="{00000006-BDFD-49E5-A125-29BDBE027E0B}"/>
            </c:ext>
          </c:extLst>
        </c:ser>
        <c:ser>
          <c:idx val="3"/>
          <c:order val="3"/>
          <c:tx>
            <c:strRef>
              <c:f>'(2)(xxiii) Not Ready Failures'!$K$9:$M$9</c:f>
              <c:strCache>
                <c:ptCount val="1"/>
                <c:pt idx="0">
                  <c:v>MDDV</c:v>
                </c:pt>
              </c:strCache>
            </c:strRef>
          </c:tx>
          <c:val>
            <c:numRef>
              <c:f>'(2)(xxiii) Not Ready Failures'!$M$11:$M$26</c:f>
              <c:numCache>
                <c:formatCode>0.0%</c:formatCode>
                <c:ptCount val="16"/>
                <c:pt idx="1">
                  <c:v>2.2964509394572025E-2</c:v>
                </c:pt>
                <c:pt idx="2">
                  <c:v>9.751176866173504E-2</c:v>
                </c:pt>
                <c:pt idx="3">
                  <c:v>6.8468468468468463E-2</c:v>
                </c:pt>
                <c:pt idx="4">
                  <c:v>9.4903339191564143E-2</c:v>
                </c:pt>
                <c:pt idx="5">
                  <c:v>0.16241849436870184</c:v>
                </c:pt>
                <c:pt idx="6">
                  <c:v>0.15346534653465346</c:v>
                </c:pt>
                <c:pt idx="7">
                  <c:v>0.18324982104509663</c:v>
                </c:pt>
                <c:pt idx="8">
                  <c:v>0.17535545023696683</c:v>
                </c:pt>
                <c:pt idx="9">
                  <c:v>0.11351875808538163</c:v>
                </c:pt>
                <c:pt idx="10">
                  <c:v>9.4094094094094097E-2</c:v>
                </c:pt>
                <c:pt idx="11">
                  <c:v>7.6329679252943566E-2</c:v>
                </c:pt>
                <c:pt idx="12">
                  <c:v>7.4608408903544934E-2</c:v>
                </c:pt>
                <c:pt idx="13">
                  <c:v>4.9795918367346939E-2</c:v>
                </c:pt>
                <c:pt idx="14">
                  <c:v>0.09</c:v>
                </c:pt>
                <c:pt idx="15">
                  <c:v>0</c:v>
                </c:pt>
              </c:numCache>
            </c:numRef>
          </c:val>
          <c:smooth val="0"/>
          <c:extLst>
            <c:ext xmlns:c16="http://schemas.microsoft.com/office/drawing/2014/chart" uri="{C3380CC4-5D6E-409C-BE32-E72D297353CC}">
              <c16:uniqueId val="{00000007-BDFD-49E5-A125-29BDBE027E0B}"/>
            </c:ext>
          </c:extLst>
        </c:ser>
        <c:dLbls>
          <c:showLegendKey val="0"/>
          <c:showVal val="0"/>
          <c:showCatName val="0"/>
          <c:showSerName val="0"/>
          <c:showPercent val="0"/>
          <c:showBubbleSize val="0"/>
        </c:dLbls>
        <c:marker val="1"/>
        <c:smooth val="0"/>
        <c:axId val="118163712"/>
        <c:axId val="118178176"/>
      </c:lineChart>
      <c:catAx>
        <c:axId val="11816371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178176"/>
        <c:crosses val="autoZero"/>
        <c:auto val="1"/>
        <c:lblAlgn val="ctr"/>
        <c:lblOffset val="100"/>
        <c:tickLblSkip val="1"/>
        <c:tickMarkSkip val="1"/>
        <c:noMultiLvlLbl val="0"/>
      </c:catAx>
      <c:valAx>
        <c:axId val="11817817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163712"/>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76261173512971558"/>
          <c:y val="6.1436996051169278E-2"/>
          <c:w val="0.19700781960433522"/>
          <c:h val="8.4682623458511658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Turnaways'!$B$12:$B$27</c:f>
              <c:numCache>
                <c:formatCode>#,##0</c:formatCode>
                <c:ptCount val="16"/>
                <c:pt idx="0">
                  <c:v>1674</c:v>
                </c:pt>
                <c:pt idx="1">
                  <c:v>1637</c:v>
                </c:pt>
                <c:pt idx="2">
                  <c:v>1567</c:v>
                </c:pt>
                <c:pt idx="3">
                  <c:v>1279</c:v>
                </c:pt>
                <c:pt idx="4">
                  <c:v>1314</c:v>
                </c:pt>
                <c:pt idx="5">
                  <c:v>1132</c:v>
                </c:pt>
                <c:pt idx="6">
                  <c:v>1039</c:v>
                </c:pt>
                <c:pt idx="7">
                  <c:v>984</c:v>
                </c:pt>
                <c:pt idx="8">
                  <c:v>785</c:v>
                </c:pt>
                <c:pt idx="9">
                  <c:v>735</c:v>
                </c:pt>
                <c:pt idx="10">
                  <c:v>476</c:v>
                </c:pt>
                <c:pt idx="11">
                  <c:v>542</c:v>
                </c:pt>
                <c:pt idx="12">
                  <c:v>397</c:v>
                </c:pt>
                <c:pt idx="13">
                  <c:v>408</c:v>
                </c:pt>
                <c:pt idx="14">
                  <c:v>88</c:v>
                </c:pt>
                <c:pt idx="15">
                  <c:v>2</c:v>
                </c:pt>
              </c:numCache>
            </c:numRef>
          </c:val>
          <c:smooth val="0"/>
          <c:extLst>
            <c:ext xmlns:c16="http://schemas.microsoft.com/office/drawing/2014/chart" uri="{C3380CC4-5D6E-409C-BE32-E72D297353CC}">
              <c16:uniqueId val="{00000000-D17A-490B-9151-AFF7C2EAEDB8}"/>
            </c:ext>
          </c:extLst>
        </c:ser>
        <c:ser>
          <c:idx val="1"/>
          <c:order val="1"/>
          <c:tx>
            <c:strRef>
              <c:f>'(2)(xxiii) Not Ready Failures'!#REF!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Turnaways'!#REF!</c:f>
              <c:numCache>
                <c:formatCode>General</c:formatCode>
                <c:ptCount val="1"/>
                <c:pt idx="0">
                  <c:v>1</c:v>
                </c:pt>
              </c:numCache>
            </c:numRef>
          </c:val>
          <c:smooth val="0"/>
          <c:extLst>
            <c:ext xmlns:c16="http://schemas.microsoft.com/office/drawing/2014/chart" uri="{C3380CC4-5D6E-409C-BE32-E72D297353CC}">
              <c16:uniqueId val="{00000001-D17A-490B-9151-AFF7C2EAEDB8}"/>
            </c:ext>
          </c:extLst>
        </c:ser>
        <c:ser>
          <c:idx val="2"/>
          <c:order val="2"/>
          <c:tx>
            <c:strRef>
              <c:f>'(2)(xxiii) Not Ready Turnaways'!$E$10:$G$10</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Turnaways'!$E$12:$E$27</c:f>
              <c:numCache>
                <c:formatCode>#,##0</c:formatCode>
                <c:ptCount val="16"/>
                <c:pt idx="2">
                  <c:v>95</c:v>
                </c:pt>
                <c:pt idx="3">
                  <c:v>97</c:v>
                </c:pt>
                <c:pt idx="4">
                  <c:v>69</c:v>
                </c:pt>
                <c:pt idx="5">
                  <c:v>107</c:v>
                </c:pt>
                <c:pt idx="6">
                  <c:v>114</c:v>
                </c:pt>
                <c:pt idx="7">
                  <c:v>98</c:v>
                </c:pt>
                <c:pt idx="8">
                  <c:v>126</c:v>
                </c:pt>
                <c:pt idx="9">
                  <c:v>99</c:v>
                </c:pt>
                <c:pt idx="10">
                  <c:v>44</c:v>
                </c:pt>
                <c:pt idx="11">
                  <c:v>26</c:v>
                </c:pt>
                <c:pt idx="12">
                  <c:v>19</c:v>
                </c:pt>
                <c:pt idx="13">
                  <c:v>8</c:v>
                </c:pt>
                <c:pt idx="14">
                  <c:v>3</c:v>
                </c:pt>
                <c:pt idx="15">
                  <c:v>0</c:v>
                </c:pt>
              </c:numCache>
            </c:numRef>
          </c:val>
          <c:smooth val="0"/>
          <c:extLst>
            <c:ext xmlns:c16="http://schemas.microsoft.com/office/drawing/2014/chart" uri="{C3380CC4-5D6E-409C-BE32-E72D297353CC}">
              <c16:uniqueId val="{00000002-D17A-490B-9151-AFF7C2EAEDB8}"/>
            </c:ext>
          </c:extLst>
        </c:ser>
        <c:ser>
          <c:idx val="3"/>
          <c:order val="3"/>
          <c:tx>
            <c:strRef>
              <c:f>'(2)(xxiii) Not Ready Turnaways'!$K$10:$M$10</c:f>
              <c:strCache>
                <c:ptCount val="1"/>
                <c:pt idx="0">
                  <c:v>MDDV</c:v>
                </c:pt>
              </c:strCache>
            </c:strRef>
          </c:tx>
          <c:val>
            <c:numRef>
              <c:f>'(2)(xxiii) Not Ready Turnaways'!$K$12:$K$27</c:f>
              <c:numCache>
                <c:formatCode>#,##0</c:formatCode>
                <c:ptCount val="16"/>
                <c:pt idx="1">
                  <c:v>0</c:v>
                </c:pt>
                <c:pt idx="2">
                  <c:v>42</c:v>
                </c:pt>
                <c:pt idx="3">
                  <c:v>6</c:v>
                </c:pt>
                <c:pt idx="4">
                  <c:v>16</c:v>
                </c:pt>
                <c:pt idx="5">
                  <c:v>94</c:v>
                </c:pt>
                <c:pt idx="6">
                  <c:v>65</c:v>
                </c:pt>
                <c:pt idx="7">
                  <c:v>76</c:v>
                </c:pt>
                <c:pt idx="8">
                  <c:v>78</c:v>
                </c:pt>
                <c:pt idx="9">
                  <c:v>91</c:v>
                </c:pt>
                <c:pt idx="10">
                  <c:v>75</c:v>
                </c:pt>
                <c:pt idx="11">
                  <c:v>59</c:v>
                </c:pt>
                <c:pt idx="12">
                  <c:v>52</c:v>
                </c:pt>
                <c:pt idx="13">
                  <c:v>20</c:v>
                </c:pt>
                <c:pt idx="14">
                  <c:v>4</c:v>
                </c:pt>
              </c:numCache>
            </c:numRef>
          </c:val>
          <c:smooth val="0"/>
          <c:extLst>
            <c:ext xmlns:c16="http://schemas.microsoft.com/office/drawing/2014/chart" uri="{C3380CC4-5D6E-409C-BE32-E72D297353CC}">
              <c16:uniqueId val="{00000003-D17A-490B-9151-AFF7C2EAEDB8}"/>
            </c:ext>
          </c:extLst>
        </c:ser>
        <c:dLbls>
          <c:showLegendKey val="0"/>
          <c:showVal val="0"/>
          <c:showCatName val="0"/>
          <c:showSerName val="0"/>
          <c:showPercent val="0"/>
          <c:showBubbleSize val="0"/>
        </c:dLbls>
        <c:marker val="1"/>
        <c:smooth val="0"/>
        <c:axId val="119385088"/>
        <c:axId val="119399552"/>
      </c:lineChart>
      <c:catAx>
        <c:axId val="11938508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399552"/>
        <c:crosses val="autoZero"/>
        <c:auto val="1"/>
        <c:lblAlgn val="ctr"/>
        <c:lblOffset val="100"/>
        <c:tickLblSkip val="1"/>
        <c:tickMarkSkip val="1"/>
        <c:noMultiLvlLbl val="0"/>
      </c:catAx>
      <c:valAx>
        <c:axId val="119399552"/>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385088"/>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Turnaways'!$B$10:$D$10</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Turnaways'!$A$12:$A$27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Turnaways'!$D$12:$D$27</c:f>
              <c:numCache>
                <c:formatCode>0.0%</c:formatCode>
                <c:ptCount val="16"/>
                <c:pt idx="0">
                  <c:v>0.13015083190794588</c:v>
                </c:pt>
                <c:pt idx="1">
                  <c:v>0.12684022935068962</c:v>
                </c:pt>
                <c:pt idx="2">
                  <c:v>0.12418766841020765</c:v>
                </c:pt>
                <c:pt idx="3">
                  <c:v>0.13609278569908492</c:v>
                </c:pt>
                <c:pt idx="4">
                  <c:v>0.12409103786948721</c:v>
                </c:pt>
                <c:pt idx="5">
                  <c:v>0.11156006701488125</c:v>
                </c:pt>
                <c:pt idx="6">
                  <c:v>0.10348605577689243</c:v>
                </c:pt>
                <c:pt idx="7">
                  <c:v>0.10717786733471299</c:v>
                </c:pt>
                <c:pt idx="8">
                  <c:v>9.7564006959980118E-2</c:v>
                </c:pt>
                <c:pt idx="9">
                  <c:v>9.9364607273218872E-2</c:v>
                </c:pt>
                <c:pt idx="10">
                  <c:v>7.7134986225895319E-2</c:v>
                </c:pt>
                <c:pt idx="11">
                  <c:v>7.7450700200057163E-2</c:v>
                </c:pt>
                <c:pt idx="12">
                  <c:v>8.8458110516934044E-2</c:v>
                </c:pt>
                <c:pt idx="13">
                  <c:v>0.11065907241659886</c:v>
                </c:pt>
                <c:pt idx="14">
                  <c:v>0.1004566210045662</c:v>
                </c:pt>
                <c:pt idx="15">
                  <c:v>0.11764705882352941</c:v>
                </c:pt>
              </c:numCache>
            </c:numRef>
          </c:val>
          <c:smooth val="0"/>
          <c:extLst>
            <c:ext xmlns:c16="http://schemas.microsoft.com/office/drawing/2014/chart" uri="{C3380CC4-5D6E-409C-BE32-E72D297353CC}">
              <c16:uniqueId val="{00000000-FD81-42FD-B82A-9D0AAA41F4D8}"/>
            </c:ext>
          </c:extLst>
        </c:ser>
        <c:ser>
          <c:idx val="1"/>
          <c:order val="1"/>
          <c:tx>
            <c:strRef>
              <c:f>'(2)(xxiii) Not Ready Turnaways'!#REF!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Turnaways'!#REF!</c:f>
              <c:numCache>
                <c:formatCode>General</c:formatCode>
                <c:ptCount val="1"/>
                <c:pt idx="0">
                  <c:v>1</c:v>
                </c:pt>
              </c:numCache>
            </c:numRef>
          </c:val>
          <c:smooth val="0"/>
          <c:extLst>
            <c:ext xmlns:c16="http://schemas.microsoft.com/office/drawing/2014/chart" uri="{C3380CC4-5D6E-409C-BE32-E72D297353CC}">
              <c16:uniqueId val="{00000001-FD81-42FD-B82A-9D0AAA41F4D8}"/>
            </c:ext>
          </c:extLst>
        </c:ser>
        <c:ser>
          <c:idx val="3"/>
          <c:order val="2"/>
          <c:tx>
            <c:strRef>
              <c:f>'(2)(xxiii) Not Ready Turnaways'!$E$10:$G$10</c:f>
              <c:strCache>
                <c:ptCount val="1"/>
                <c:pt idx="0">
                  <c:v>MDGV</c:v>
                </c:pt>
              </c:strCache>
            </c:strRef>
          </c:tx>
          <c:val>
            <c:numRef>
              <c:f>'(2)(xxiii) Not Ready Turnaways'!$G$12:$G$27</c:f>
              <c:numCache>
                <c:formatCode>0.0%</c:formatCode>
                <c:ptCount val="16"/>
                <c:pt idx="2">
                  <c:v>0.12566137566137567</c:v>
                </c:pt>
                <c:pt idx="3">
                  <c:v>0.15323854660347552</c:v>
                </c:pt>
                <c:pt idx="4">
                  <c:v>0.11855670103092783</c:v>
                </c:pt>
                <c:pt idx="5">
                  <c:v>0.11732456140350878</c:v>
                </c:pt>
                <c:pt idx="6">
                  <c:v>0.14393939393939395</c:v>
                </c:pt>
                <c:pt idx="7">
                  <c:v>0.14454277286135694</c:v>
                </c:pt>
                <c:pt idx="8">
                  <c:v>0.15869017632241814</c:v>
                </c:pt>
                <c:pt idx="9">
                  <c:v>0.12192118226600986</c:v>
                </c:pt>
                <c:pt idx="10">
                  <c:v>7.0400000000000004E-2</c:v>
                </c:pt>
                <c:pt idx="11">
                  <c:v>6.7357512953367879E-2</c:v>
                </c:pt>
                <c:pt idx="12">
                  <c:v>7.2796934865900387E-2</c:v>
                </c:pt>
                <c:pt idx="13">
                  <c:v>3.8277511961722487E-2</c:v>
                </c:pt>
                <c:pt idx="14">
                  <c:v>0.11538461538461539</c:v>
                </c:pt>
                <c:pt idx="15">
                  <c:v>0</c:v>
                </c:pt>
              </c:numCache>
            </c:numRef>
          </c:val>
          <c:smooth val="0"/>
          <c:extLst>
            <c:ext xmlns:c16="http://schemas.microsoft.com/office/drawing/2014/chart" uri="{C3380CC4-5D6E-409C-BE32-E72D297353CC}">
              <c16:uniqueId val="{00000002-FD81-42FD-B82A-9D0AAA41F4D8}"/>
            </c:ext>
          </c:extLst>
        </c:ser>
        <c:ser>
          <c:idx val="2"/>
          <c:order val="3"/>
          <c:tx>
            <c:strRef>
              <c:f>'(2)(xxiii) Not Ready Turnaways'!$K$10:$M$10</c:f>
              <c:strCache>
                <c:ptCount val="1"/>
                <c:pt idx="0">
                  <c:v>MDDV</c:v>
                </c:pt>
              </c:strCache>
            </c:strRef>
          </c:tx>
          <c:val>
            <c:numRef>
              <c:f>'(2)(xxiii) Not Ready Turnaways'!$M$12:$M$27</c:f>
              <c:numCache>
                <c:formatCode>0.0%</c:formatCode>
                <c:ptCount val="16"/>
                <c:pt idx="1">
                  <c:v>0</c:v>
                </c:pt>
                <c:pt idx="2">
                  <c:v>0.22222222222222221</c:v>
                </c:pt>
                <c:pt idx="3">
                  <c:v>0.13953488372093023</c:v>
                </c:pt>
                <c:pt idx="4">
                  <c:v>0.23529411764705882</c:v>
                </c:pt>
                <c:pt idx="5">
                  <c:v>0.27647058823529413</c:v>
                </c:pt>
                <c:pt idx="6">
                  <c:v>0.20967741935483872</c:v>
                </c:pt>
                <c:pt idx="7">
                  <c:v>0.23384615384615384</c:v>
                </c:pt>
                <c:pt idx="8">
                  <c:v>0.24374999999999999</c:v>
                </c:pt>
                <c:pt idx="9">
                  <c:v>0.21822541966426859</c:v>
                </c:pt>
                <c:pt idx="10">
                  <c:v>0.2077562326869806</c:v>
                </c:pt>
                <c:pt idx="11">
                  <c:v>0.23599999999999999</c:v>
                </c:pt>
                <c:pt idx="12">
                  <c:v>0.22707423580786026</c:v>
                </c:pt>
                <c:pt idx="13">
                  <c:v>0.15748031496062992</c:v>
                </c:pt>
                <c:pt idx="14">
                  <c:v>0.30769230769230771</c:v>
                </c:pt>
              </c:numCache>
            </c:numRef>
          </c:val>
          <c:smooth val="0"/>
          <c:extLst>
            <c:ext xmlns:c16="http://schemas.microsoft.com/office/drawing/2014/chart" uri="{C3380CC4-5D6E-409C-BE32-E72D297353CC}">
              <c16:uniqueId val="{00000003-FD81-42FD-B82A-9D0AAA41F4D8}"/>
            </c:ext>
          </c:extLst>
        </c:ser>
        <c:dLbls>
          <c:showLegendKey val="0"/>
          <c:showVal val="0"/>
          <c:showCatName val="0"/>
          <c:showSerName val="0"/>
          <c:showPercent val="0"/>
          <c:showBubbleSize val="0"/>
        </c:dLbls>
        <c:marker val="1"/>
        <c:smooth val="0"/>
        <c:axId val="118261248"/>
        <c:axId val="118263168"/>
      </c:lineChart>
      <c:catAx>
        <c:axId val="11826124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8263168"/>
        <c:crosses val="autoZero"/>
        <c:auto val="1"/>
        <c:lblAlgn val="ctr"/>
        <c:lblOffset val="100"/>
        <c:tickLblSkip val="1"/>
        <c:tickMarkSkip val="1"/>
        <c:noMultiLvlLbl val="0"/>
      </c:catAx>
      <c:valAx>
        <c:axId val="118263168"/>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8261248"/>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'(2)(xxiii) Not Ready Turnaways'!$B$10:$D$10</c:f>
              <c:strCache>
                <c:ptCount val="1"/>
                <c:pt idx="0">
                  <c:v>LDGV</c:v>
                </c:pt>
              </c:strCache>
            </c:strRef>
          </c:tx>
          <c:cat>
            <c:numRef>
              <c:f>'(2)(xxiii) Not Ready Turnaways'!$A$12:$A$27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Turnaways'!$B$12:$B$27</c:f>
              <c:numCache>
                <c:formatCode>#,##0</c:formatCode>
                <c:ptCount val="16"/>
                <c:pt idx="0">
                  <c:v>1674</c:v>
                </c:pt>
                <c:pt idx="1">
                  <c:v>1637</c:v>
                </c:pt>
                <c:pt idx="2">
                  <c:v>1567</c:v>
                </c:pt>
                <c:pt idx="3">
                  <c:v>1279</c:v>
                </c:pt>
                <c:pt idx="4">
                  <c:v>1314</c:v>
                </c:pt>
                <c:pt idx="5">
                  <c:v>1132</c:v>
                </c:pt>
                <c:pt idx="6">
                  <c:v>1039</c:v>
                </c:pt>
                <c:pt idx="7">
                  <c:v>984</c:v>
                </c:pt>
                <c:pt idx="8">
                  <c:v>785</c:v>
                </c:pt>
                <c:pt idx="9">
                  <c:v>735</c:v>
                </c:pt>
                <c:pt idx="10">
                  <c:v>476</c:v>
                </c:pt>
                <c:pt idx="11">
                  <c:v>542</c:v>
                </c:pt>
                <c:pt idx="12">
                  <c:v>397</c:v>
                </c:pt>
                <c:pt idx="13">
                  <c:v>408</c:v>
                </c:pt>
                <c:pt idx="14">
                  <c:v>88</c:v>
                </c:pt>
                <c:pt idx="15">
                  <c:v>2</c:v>
                </c:pt>
              </c:numCache>
            </c:numRef>
          </c:val>
          <c:smooth val="0"/>
          <c:extLst>
            <c:ext xmlns:c16="http://schemas.microsoft.com/office/drawing/2014/chart" uri="{C3380CC4-5D6E-409C-BE32-E72D297353CC}">
              <c16:uniqueId val="{00000000-41D5-47F6-81B5-A9A4D57573EF}"/>
            </c:ext>
          </c:extLst>
        </c:ser>
        <c:ser>
          <c:idx val="1"/>
          <c:order val="1"/>
          <c:tx>
            <c:strRef>
              <c:f>'(2)(xxiii) Not Ready Turnaways'!$E$10:$G$10</c:f>
              <c:strCache>
                <c:ptCount val="1"/>
                <c:pt idx="0">
                  <c:v>MDGV</c:v>
                </c:pt>
              </c:strCache>
            </c:strRef>
          </c:tx>
          <c:cat>
            <c:numRef>
              <c:f>'(2)(xxiii) Not Ready Turnaways'!$A$12:$A$27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Turnaways'!$E$12:$E$27</c:f>
              <c:numCache>
                <c:formatCode>#,##0</c:formatCode>
                <c:ptCount val="16"/>
                <c:pt idx="2">
                  <c:v>95</c:v>
                </c:pt>
                <c:pt idx="3">
                  <c:v>97</c:v>
                </c:pt>
                <c:pt idx="4">
                  <c:v>69</c:v>
                </c:pt>
                <c:pt idx="5">
                  <c:v>107</c:v>
                </c:pt>
                <c:pt idx="6">
                  <c:v>114</c:v>
                </c:pt>
                <c:pt idx="7">
                  <c:v>98</c:v>
                </c:pt>
                <c:pt idx="8">
                  <c:v>126</c:v>
                </c:pt>
                <c:pt idx="9">
                  <c:v>99</c:v>
                </c:pt>
                <c:pt idx="10">
                  <c:v>44</c:v>
                </c:pt>
                <c:pt idx="11">
                  <c:v>26</c:v>
                </c:pt>
                <c:pt idx="12">
                  <c:v>19</c:v>
                </c:pt>
                <c:pt idx="13">
                  <c:v>8</c:v>
                </c:pt>
                <c:pt idx="14">
                  <c:v>3</c:v>
                </c:pt>
                <c:pt idx="15">
                  <c:v>0</c:v>
                </c:pt>
              </c:numCache>
            </c:numRef>
          </c:val>
          <c:smooth val="0"/>
          <c:extLst>
            <c:ext xmlns:c16="http://schemas.microsoft.com/office/drawing/2014/chart" uri="{C3380CC4-5D6E-409C-BE32-E72D297353CC}">
              <c16:uniqueId val="{00000001-41D5-47F6-81B5-A9A4D57573EF}"/>
            </c:ext>
          </c:extLst>
        </c:ser>
        <c:ser>
          <c:idx val="2"/>
          <c:order val="2"/>
          <c:tx>
            <c:strRef>
              <c:f>'(2)(xxiii) Not Ready Turnaways'!$H$10:$J$10</c:f>
              <c:strCache>
                <c:ptCount val="1"/>
                <c:pt idx="0">
                  <c:v>LDDV</c:v>
                </c:pt>
              </c:strCache>
            </c:strRef>
          </c:tx>
          <c:cat>
            <c:numRef>
              <c:f>'(2)(xxiii) Not Ready Turnaways'!$A$12:$A$27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Turnaways'!$H$12:$H$27</c:f>
              <c:numCache>
                <c:formatCode>#,##0</c:formatCode>
                <c:ptCount val="16"/>
                <c:pt idx="0">
                  <c:v>1</c:v>
                </c:pt>
                <c:pt idx="1">
                  <c:v>0</c:v>
                </c:pt>
                <c:pt idx="2">
                  <c:v>3</c:v>
                </c:pt>
                <c:pt idx="3">
                  <c:v>8</c:v>
                </c:pt>
                <c:pt idx="4">
                  <c:v>32</c:v>
                </c:pt>
                <c:pt idx="5">
                  <c:v>29</c:v>
                </c:pt>
                <c:pt idx="6">
                  <c:v>48</c:v>
                </c:pt>
                <c:pt idx="7">
                  <c:v>27</c:v>
                </c:pt>
                <c:pt idx="8">
                  <c:v>67</c:v>
                </c:pt>
                <c:pt idx="9">
                  <c:v>37</c:v>
                </c:pt>
                <c:pt idx="10">
                  <c:v>18</c:v>
                </c:pt>
                <c:pt idx="11">
                  <c:v>6</c:v>
                </c:pt>
                <c:pt idx="12">
                  <c:v>11</c:v>
                </c:pt>
                <c:pt idx="13">
                  <c:v>1</c:v>
                </c:pt>
                <c:pt idx="14">
                  <c:v>3</c:v>
                </c:pt>
              </c:numCache>
            </c:numRef>
          </c:val>
          <c:smooth val="0"/>
          <c:extLst>
            <c:ext xmlns:c16="http://schemas.microsoft.com/office/drawing/2014/chart" uri="{C3380CC4-5D6E-409C-BE32-E72D297353CC}">
              <c16:uniqueId val="{00000002-41D5-47F6-81B5-A9A4D57573EF}"/>
            </c:ext>
          </c:extLst>
        </c:ser>
        <c:ser>
          <c:idx val="3"/>
          <c:order val="3"/>
          <c:tx>
            <c:strRef>
              <c:f>'(2)(xxiii) Not Ready Turnaways'!$K$10:$M$10</c:f>
              <c:strCache>
                <c:ptCount val="1"/>
                <c:pt idx="0">
                  <c:v>MDDV</c:v>
                </c:pt>
              </c:strCache>
            </c:strRef>
          </c:tx>
          <c:cat>
            <c:numRef>
              <c:f>'(2)(xxiii) Not Ready Turnaways'!$A$12:$A$27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Turnaways'!$K$12:$K$27</c:f>
              <c:numCache>
                <c:formatCode>#,##0</c:formatCode>
                <c:ptCount val="16"/>
                <c:pt idx="1">
                  <c:v>0</c:v>
                </c:pt>
                <c:pt idx="2">
                  <c:v>42</c:v>
                </c:pt>
                <c:pt idx="3">
                  <c:v>6</c:v>
                </c:pt>
                <c:pt idx="4">
                  <c:v>16</c:v>
                </c:pt>
                <c:pt idx="5">
                  <c:v>94</c:v>
                </c:pt>
                <c:pt idx="6">
                  <c:v>65</c:v>
                </c:pt>
                <c:pt idx="7">
                  <c:v>76</c:v>
                </c:pt>
                <c:pt idx="8">
                  <c:v>78</c:v>
                </c:pt>
                <c:pt idx="9">
                  <c:v>91</c:v>
                </c:pt>
                <c:pt idx="10">
                  <c:v>75</c:v>
                </c:pt>
                <c:pt idx="11">
                  <c:v>59</c:v>
                </c:pt>
                <c:pt idx="12">
                  <c:v>52</c:v>
                </c:pt>
                <c:pt idx="13">
                  <c:v>20</c:v>
                </c:pt>
                <c:pt idx="14">
                  <c:v>4</c:v>
                </c:pt>
              </c:numCache>
            </c:numRef>
          </c:val>
          <c:smooth val="0"/>
          <c:extLst>
            <c:ext xmlns:c16="http://schemas.microsoft.com/office/drawing/2014/chart" uri="{C3380CC4-5D6E-409C-BE32-E72D297353CC}">
              <c16:uniqueId val="{00000003-41D5-47F6-81B5-A9A4D57573EF}"/>
            </c:ext>
          </c:extLst>
        </c:ser>
        <c:dLbls>
          <c:showLegendKey val="0"/>
          <c:showVal val="0"/>
          <c:showCatName val="0"/>
          <c:showSerName val="0"/>
          <c:showPercent val="0"/>
          <c:showBubbleSize val="0"/>
        </c:dLbls>
        <c:marker val="1"/>
        <c:smooth val="0"/>
        <c:axId val="119836672"/>
        <c:axId val="119838592"/>
      </c:lineChart>
      <c:catAx>
        <c:axId val="119836672"/>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838592"/>
        <c:crosses val="autoZero"/>
        <c:auto val="1"/>
        <c:lblAlgn val="ctr"/>
        <c:lblOffset val="100"/>
        <c:tickLblSkip val="1"/>
        <c:tickMarkSkip val="1"/>
        <c:noMultiLvlLbl val="0"/>
      </c:catAx>
      <c:valAx>
        <c:axId val="119838592"/>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836672"/>
        <c:crosses val="autoZero"/>
        <c:crossBetween val="midCat"/>
      </c:valAx>
      <c:spPr>
        <a:noFill/>
        <a:ln w="12700">
          <a:solidFill>
            <a:srgbClr val="808080"/>
          </a:solidFill>
          <a:prstDash val="solid"/>
        </a:ln>
      </c:spPr>
    </c:plotArea>
    <c:legend>
      <c:legendPos val="r"/>
      <c:layout>
        <c:manualLayout>
          <c:xMode val="edge"/>
          <c:yMode val="edge"/>
          <c:x val="0.75582072294489622"/>
          <c:y val="4.3238759065478569E-2"/>
          <c:w val="0.17665303483306391"/>
          <c:h val="7.9850551131536676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Turnaways'!$B$10:$D$10</c:f>
              <c:strCache>
                <c:ptCount val="1"/>
                <c:pt idx="0">
                  <c:v>LDGV</c:v>
                </c:pt>
              </c:strCache>
            </c:strRef>
          </c:tx>
          <c:cat>
            <c:numRef>
              <c:f>'(2)(xxiii) Not Ready Turnaways'!$A$12:$A$27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'(2)(xxiii) Not Ready Turnaways'!$D$12:$D$27</c:f>
              <c:numCache>
                <c:formatCode>0.0%</c:formatCode>
                <c:ptCount val="16"/>
                <c:pt idx="0">
                  <c:v>0.13015083190794588</c:v>
                </c:pt>
                <c:pt idx="1">
                  <c:v>0.12684022935068962</c:v>
                </c:pt>
                <c:pt idx="2">
                  <c:v>0.12418766841020765</c:v>
                </c:pt>
                <c:pt idx="3">
                  <c:v>0.13609278569908492</c:v>
                </c:pt>
                <c:pt idx="4">
                  <c:v>0.12409103786948721</c:v>
                </c:pt>
                <c:pt idx="5">
                  <c:v>0.11156006701488125</c:v>
                </c:pt>
                <c:pt idx="6">
                  <c:v>0.10348605577689243</c:v>
                </c:pt>
                <c:pt idx="7">
                  <c:v>0.10717786733471299</c:v>
                </c:pt>
                <c:pt idx="8">
                  <c:v>9.7564006959980118E-2</c:v>
                </c:pt>
                <c:pt idx="9">
                  <c:v>9.9364607273218872E-2</c:v>
                </c:pt>
                <c:pt idx="10">
                  <c:v>7.7134986225895319E-2</c:v>
                </c:pt>
                <c:pt idx="11">
                  <c:v>7.7450700200057163E-2</c:v>
                </c:pt>
                <c:pt idx="12">
                  <c:v>8.8458110516934044E-2</c:v>
                </c:pt>
                <c:pt idx="13">
                  <c:v>0.11065907241659886</c:v>
                </c:pt>
                <c:pt idx="14">
                  <c:v>0.1004566210045662</c:v>
                </c:pt>
                <c:pt idx="15">
                  <c:v>0.11764705882352941</c:v>
                </c:pt>
              </c:numCache>
            </c:numRef>
          </c:val>
          <c:smooth val="0"/>
          <c:extLst>
            <c:ext xmlns:c16="http://schemas.microsoft.com/office/drawing/2014/chart" uri="{C3380CC4-5D6E-409C-BE32-E72D297353CC}">
              <c16:uniqueId val="{00000000-D156-4DB7-87DF-1B75D0FC81DB}"/>
            </c:ext>
          </c:extLst>
        </c:ser>
        <c:ser>
          <c:idx val="1"/>
          <c:order val="1"/>
          <c:tx>
            <c:strRef>
              <c:f>'(2)(xxiii) Not Ready Turnaways'!$E$10:$G$10</c:f>
              <c:strCache>
                <c:ptCount val="1"/>
                <c:pt idx="0">
                  <c:v>MDGV</c:v>
                </c:pt>
              </c:strCache>
            </c:strRef>
          </c:tx>
          <c:val>
            <c:numRef>
              <c:f>'(2)(xxiii) Not Ready Turnaways'!$G$12:$G$27</c:f>
              <c:numCache>
                <c:formatCode>0.0%</c:formatCode>
                <c:ptCount val="16"/>
                <c:pt idx="2">
                  <c:v>0.12566137566137567</c:v>
                </c:pt>
                <c:pt idx="3">
                  <c:v>0.15323854660347552</c:v>
                </c:pt>
                <c:pt idx="4">
                  <c:v>0.11855670103092783</c:v>
                </c:pt>
                <c:pt idx="5">
                  <c:v>0.11732456140350878</c:v>
                </c:pt>
                <c:pt idx="6">
                  <c:v>0.14393939393939395</c:v>
                </c:pt>
                <c:pt idx="7">
                  <c:v>0.14454277286135694</c:v>
                </c:pt>
                <c:pt idx="8">
                  <c:v>0.15869017632241814</c:v>
                </c:pt>
                <c:pt idx="9">
                  <c:v>0.12192118226600986</c:v>
                </c:pt>
                <c:pt idx="10">
                  <c:v>7.0400000000000004E-2</c:v>
                </c:pt>
                <c:pt idx="11">
                  <c:v>6.7357512953367879E-2</c:v>
                </c:pt>
                <c:pt idx="12">
                  <c:v>7.2796934865900387E-2</c:v>
                </c:pt>
                <c:pt idx="13">
                  <c:v>3.8277511961722487E-2</c:v>
                </c:pt>
                <c:pt idx="14">
                  <c:v>0.11538461538461539</c:v>
                </c:pt>
                <c:pt idx="15">
                  <c:v>0</c:v>
                </c:pt>
              </c:numCache>
            </c:numRef>
          </c:val>
          <c:smooth val="0"/>
          <c:extLst>
            <c:ext xmlns:c16="http://schemas.microsoft.com/office/drawing/2014/chart" uri="{C3380CC4-5D6E-409C-BE32-E72D297353CC}">
              <c16:uniqueId val="{00000001-D156-4DB7-87DF-1B75D0FC81DB}"/>
            </c:ext>
          </c:extLst>
        </c:ser>
        <c:ser>
          <c:idx val="2"/>
          <c:order val="2"/>
          <c:tx>
            <c:strRef>
              <c:f>'(2)(xxiii) Not Ready Turnaways'!$H$10:$J$10</c:f>
              <c:strCache>
                <c:ptCount val="1"/>
                <c:pt idx="0">
                  <c:v>LDDV</c:v>
                </c:pt>
              </c:strCache>
            </c:strRef>
          </c:tx>
          <c:val>
            <c:numRef>
              <c:f>'(2)(xxiii) Not Ready Turnaways'!$J$12:$J$27</c:f>
              <c:numCache>
                <c:formatCode>0.0%</c:formatCode>
                <c:ptCount val="16"/>
                <c:pt idx="0">
                  <c:v>0.16666666666666666</c:v>
                </c:pt>
                <c:pt idx="1">
                  <c:v>0</c:v>
                </c:pt>
                <c:pt idx="2">
                  <c:v>0.5</c:v>
                </c:pt>
                <c:pt idx="3">
                  <c:v>0.33333333333333331</c:v>
                </c:pt>
                <c:pt idx="4">
                  <c:v>0.41025641025641024</c:v>
                </c:pt>
                <c:pt idx="5">
                  <c:v>0.23577235772357724</c:v>
                </c:pt>
                <c:pt idx="6">
                  <c:v>0.26815642458100558</c:v>
                </c:pt>
                <c:pt idx="7">
                  <c:v>0.15976331360946747</c:v>
                </c:pt>
                <c:pt idx="8">
                  <c:v>0.21612903225806451</c:v>
                </c:pt>
                <c:pt idx="9">
                  <c:v>0.24503311258278146</c:v>
                </c:pt>
                <c:pt idx="10">
                  <c:v>0.21951219512195122</c:v>
                </c:pt>
                <c:pt idx="11">
                  <c:v>0.13953488372093023</c:v>
                </c:pt>
                <c:pt idx="12">
                  <c:v>0.2558139534883721</c:v>
                </c:pt>
                <c:pt idx="13">
                  <c:v>0.1111111111111111</c:v>
                </c:pt>
                <c:pt idx="14">
                  <c:v>0.375</c:v>
                </c:pt>
              </c:numCache>
            </c:numRef>
          </c:val>
          <c:smooth val="0"/>
          <c:extLst>
            <c:ext xmlns:c16="http://schemas.microsoft.com/office/drawing/2014/chart" uri="{C3380CC4-5D6E-409C-BE32-E72D297353CC}">
              <c16:uniqueId val="{00000002-D156-4DB7-87DF-1B75D0FC81DB}"/>
            </c:ext>
          </c:extLst>
        </c:ser>
        <c:ser>
          <c:idx val="3"/>
          <c:order val="3"/>
          <c:tx>
            <c:strRef>
              <c:f>'(2)(xxiii) Not Ready Turnaways'!$K$10:$M$10</c:f>
              <c:strCache>
                <c:ptCount val="1"/>
                <c:pt idx="0">
                  <c:v>MDDV</c:v>
                </c:pt>
              </c:strCache>
            </c:strRef>
          </c:tx>
          <c:val>
            <c:numRef>
              <c:f>'(2)(xxiii) Not Ready Turnaways'!$M$12:$M$27</c:f>
              <c:numCache>
                <c:formatCode>0.0%</c:formatCode>
                <c:ptCount val="16"/>
                <c:pt idx="1">
                  <c:v>0</c:v>
                </c:pt>
                <c:pt idx="2">
                  <c:v>0.22222222222222221</c:v>
                </c:pt>
                <c:pt idx="3">
                  <c:v>0.13953488372093023</c:v>
                </c:pt>
                <c:pt idx="4">
                  <c:v>0.23529411764705882</c:v>
                </c:pt>
                <c:pt idx="5">
                  <c:v>0.27647058823529413</c:v>
                </c:pt>
                <c:pt idx="6">
                  <c:v>0.20967741935483872</c:v>
                </c:pt>
                <c:pt idx="7">
                  <c:v>0.23384615384615384</c:v>
                </c:pt>
                <c:pt idx="8">
                  <c:v>0.24374999999999999</c:v>
                </c:pt>
                <c:pt idx="9">
                  <c:v>0.21822541966426859</c:v>
                </c:pt>
                <c:pt idx="10">
                  <c:v>0.2077562326869806</c:v>
                </c:pt>
                <c:pt idx="11">
                  <c:v>0.23599999999999999</c:v>
                </c:pt>
                <c:pt idx="12">
                  <c:v>0.22707423580786026</c:v>
                </c:pt>
                <c:pt idx="13">
                  <c:v>0.15748031496062992</c:v>
                </c:pt>
                <c:pt idx="14">
                  <c:v>0.30769230769230771</c:v>
                </c:pt>
              </c:numCache>
            </c:numRef>
          </c:val>
          <c:smooth val="0"/>
          <c:extLst>
            <c:ext xmlns:c16="http://schemas.microsoft.com/office/drawing/2014/chart" uri="{C3380CC4-5D6E-409C-BE32-E72D297353CC}">
              <c16:uniqueId val="{00000003-D156-4DB7-87DF-1B75D0FC81DB}"/>
            </c:ext>
          </c:extLst>
        </c:ser>
        <c:dLbls>
          <c:showLegendKey val="0"/>
          <c:showVal val="0"/>
          <c:showCatName val="0"/>
          <c:showSerName val="0"/>
          <c:showPercent val="0"/>
          <c:showBubbleSize val="0"/>
        </c:dLbls>
        <c:marker val="1"/>
        <c:smooth val="0"/>
        <c:axId val="119757056"/>
        <c:axId val="119759232"/>
      </c:lineChart>
      <c:catAx>
        <c:axId val="119757056"/>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759232"/>
        <c:crosses val="autoZero"/>
        <c:auto val="1"/>
        <c:lblAlgn val="ctr"/>
        <c:lblOffset val="100"/>
        <c:tickLblSkip val="1"/>
        <c:tickMarkSkip val="1"/>
        <c:noMultiLvlLbl val="0"/>
      </c:catAx>
      <c:valAx>
        <c:axId val="119759232"/>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757056"/>
        <c:crosses val="autoZero"/>
        <c:crossBetween val="between"/>
      </c:valAx>
      <c:spPr>
        <a:noFill/>
        <a:ln w="25400">
          <a:noFill/>
        </a:ln>
      </c:spPr>
    </c:plotArea>
    <c:legend>
      <c:legendPos val="r"/>
      <c:layout>
        <c:manualLayout>
          <c:xMode val="edge"/>
          <c:yMode val="edge"/>
          <c:x val="0.74589368946801526"/>
          <c:y val="4.6022820598211903E-2"/>
          <c:w val="0.21132919666551833"/>
          <c:h val="7.166416017817667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 OBD'!$B$10:$B$25</c:f>
              <c:numCache>
                <c:formatCode>#,##0</c:formatCode>
                <c:ptCount val="16"/>
                <c:pt idx="0">
                  <c:v>16145</c:v>
                </c:pt>
                <c:pt idx="1">
                  <c:v>14814</c:v>
                </c:pt>
                <c:pt idx="2">
                  <c:v>13937</c:v>
                </c:pt>
                <c:pt idx="3">
                  <c:v>9840</c:v>
                </c:pt>
                <c:pt idx="4">
                  <c:v>10884</c:v>
                </c:pt>
                <c:pt idx="5">
                  <c:v>10399</c:v>
                </c:pt>
                <c:pt idx="6">
                  <c:v>10190</c:v>
                </c:pt>
                <c:pt idx="7">
                  <c:v>9131</c:v>
                </c:pt>
                <c:pt idx="8">
                  <c:v>8043</c:v>
                </c:pt>
                <c:pt idx="9">
                  <c:v>7273</c:v>
                </c:pt>
                <c:pt idx="10">
                  <c:v>6080</c:v>
                </c:pt>
                <c:pt idx="11">
                  <c:v>6837</c:v>
                </c:pt>
                <c:pt idx="12">
                  <c:v>4254</c:v>
                </c:pt>
                <c:pt idx="13">
                  <c:v>3620</c:v>
                </c:pt>
                <c:pt idx="14">
                  <c:v>1013</c:v>
                </c:pt>
                <c:pt idx="15">
                  <c:v>26</c:v>
                </c:pt>
              </c:numCache>
            </c:numRef>
          </c:val>
          <c:smooth val="0"/>
          <c:extLst>
            <c:ext xmlns:c16="http://schemas.microsoft.com/office/drawing/2014/chart" uri="{C3380CC4-5D6E-409C-BE32-E72D297353CC}">
              <c16:uniqueId val="{00000000-AB98-426E-AEC1-9BAC6C2BC9E5}"/>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 OBD'!$E$10:$E$25</c:f>
              <c:numCache>
                <c:formatCode>#,##0</c:formatCode>
                <c:ptCount val="16"/>
                <c:pt idx="2">
                  <c:v>926</c:v>
                </c:pt>
                <c:pt idx="3">
                  <c:v>717</c:v>
                </c:pt>
                <c:pt idx="4">
                  <c:v>657</c:v>
                </c:pt>
                <c:pt idx="5">
                  <c:v>994</c:v>
                </c:pt>
                <c:pt idx="6">
                  <c:v>828</c:v>
                </c:pt>
                <c:pt idx="7">
                  <c:v>689</c:v>
                </c:pt>
                <c:pt idx="8">
                  <c:v>786</c:v>
                </c:pt>
                <c:pt idx="9">
                  <c:v>880</c:v>
                </c:pt>
                <c:pt idx="10">
                  <c:v>588</c:v>
                </c:pt>
                <c:pt idx="11">
                  <c:v>355</c:v>
                </c:pt>
                <c:pt idx="12">
                  <c:v>258</c:v>
                </c:pt>
                <c:pt idx="13">
                  <c:v>243</c:v>
                </c:pt>
                <c:pt idx="14">
                  <c:v>35</c:v>
                </c:pt>
                <c:pt idx="15">
                  <c:v>5</c:v>
                </c:pt>
              </c:numCache>
            </c:numRef>
          </c:val>
          <c:smooth val="0"/>
          <c:extLst>
            <c:ext xmlns:c16="http://schemas.microsoft.com/office/drawing/2014/chart" uri="{C3380CC4-5D6E-409C-BE32-E72D297353CC}">
              <c16:uniqueId val="{00000001-AB98-426E-AEC1-9BAC6C2BC9E5}"/>
            </c:ext>
          </c:extLst>
        </c:ser>
        <c:ser>
          <c:idx val="2"/>
          <c:order val="2"/>
          <c:tx>
            <c:strRef>
              <c:f>'(2)(i) OBD'!$H$8:$J$8</c:f>
              <c:strCache>
                <c:ptCount val="1"/>
                <c:pt idx="0">
                  <c:v>LDDV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 OBD'!$H$10:$H$25</c:f>
              <c:numCache>
                <c:formatCode>#,##0</c:formatCode>
                <c:ptCount val="16"/>
                <c:pt idx="0">
                  <c:v>14</c:v>
                </c:pt>
                <c:pt idx="1">
                  <c:v>4</c:v>
                </c:pt>
                <c:pt idx="2">
                  <c:v>4</c:v>
                </c:pt>
                <c:pt idx="3">
                  <c:v>30</c:v>
                </c:pt>
                <c:pt idx="4">
                  <c:v>65</c:v>
                </c:pt>
                <c:pt idx="5">
                  <c:v>113</c:v>
                </c:pt>
                <c:pt idx="6">
                  <c:v>155</c:v>
                </c:pt>
                <c:pt idx="7">
                  <c:v>167</c:v>
                </c:pt>
                <c:pt idx="8">
                  <c:v>295</c:v>
                </c:pt>
                <c:pt idx="9">
                  <c:v>144</c:v>
                </c:pt>
                <c:pt idx="10">
                  <c:v>92</c:v>
                </c:pt>
                <c:pt idx="11">
                  <c:v>57</c:v>
                </c:pt>
                <c:pt idx="12">
                  <c:v>43</c:v>
                </c:pt>
                <c:pt idx="13">
                  <c:v>7</c:v>
                </c:pt>
                <c:pt idx="14">
                  <c:v>7</c:v>
                </c:pt>
                <c:pt idx="15">
                  <c:v>1</c:v>
                </c:pt>
              </c:numCache>
            </c:numRef>
          </c:val>
          <c:smooth val="0"/>
          <c:extLst>
            <c:ext xmlns:c16="http://schemas.microsoft.com/office/drawing/2014/chart" uri="{C3380CC4-5D6E-409C-BE32-E72D297353CC}">
              <c16:uniqueId val="{00000002-AB98-426E-AEC1-9BAC6C2BC9E5}"/>
            </c:ext>
          </c:extLst>
        </c:ser>
        <c:dLbls>
          <c:showLegendKey val="0"/>
          <c:showVal val="0"/>
          <c:showCatName val="0"/>
          <c:showSerName val="0"/>
          <c:showPercent val="0"/>
          <c:showBubbleSize val="0"/>
        </c:dLbls>
        <c:marker val="1"/>
        <c:smooth val="0"/>
        <c:axId val="105489152"/>
        <c:axId val="105491456"/>
      </c:lineChart>
      <c:catAx>
        <c:axId val="105489152"/>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5491456"/>
        <c:crosses val="autoZero"/>
        <c:auto val="1"/>
        <c:lblAlgn val="ctr"/>
        <c:lblOffset val="100"/>
        <c:tickLblSkip val="1"/>
        <c:tickMarkSkip val="1"/>
        <c:noMultiLvlLbl val="0"/>
      </c:catAx>
      <c:valAx>
        <c:axId val="105491456"/>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5489152"/>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821-404C-AEB7-F15E498D70B7}"/>
            </c:ext>
          </c:extLst>
        </c:ser>
        <c:dLbls>
          <c:showLegendKey val="0"/>
          <c:showVal val="0"/>
          <c:showCatName val="0"/>
          <c:showSerName val="0"/>
          <c:showPercent val="0"/>
          <c:showBubbleSize val="0"/>
        </c:dLbls>
        <c:marker val="1"/>
        <c:smooth val="0"/>
        <c:axId val="106114432"/>
        <c:axId val="106121088"/>
      </c:lineChart>
      <c:catAx>
        <c:axId val="106114432"/>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6121088"/>
        <c:crosses val="autoZero"/>
        <c:auto val="1"/>
        <c:lblAlgn val="ctr"/>
        <c:lblOffset val="100"/>
        <c:tickLblSkip val="1"/>
        <c:tickMarkSkip val="1"/>
        <c:noMultiLvlLbl val="0"/>
      </c:catAx>
      <c:valAx>
        <c:axId val="106121088"/>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61144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xVal>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 OBD'!$D$10:$D$25</c:f>
              <c:numCache>
                <c:formatCode>0.0%</c:formatCode>
                <c:ptCount val="16"/>
                <c:pt idx="0">
                  <c:v>0.12511139524971909</c:v>
                </c:pt>
                <c:pt idx="1">
                  <c:v>9.5791114071219347E-2</c:v>
                </c:pt>
                <c:pt idx="2">
                  <c:v>8.4976007706800152E-2</c:v>
                </c:pt>
                <c:pt idx="3">
                  <c:v>7.1625103725378877E-2</c:v>
                </c:pt>
                <c:pt idx="4">
                  <c:v>5.9513784844872651E-2</c:v>
                </c:pt>
                <c:pt idx="5">
                  <c:v>5.0701849332767758E-2</c:v>
                </c:pt>
                <c:pt idx="6">
                  <c:v>4.470396237672411E-2</c:v>
                </c:pt>
                <c:pt idx="7">
                  <c:v>3.5458404041737696E-2</c:v>
                </c:pt>
                <c:pt idx="8">
                  <c:v>2.8996636346921338E-2</c:v>
                </c:pt>
                <c:pt idx="9">
                  <c:v>2.2998428403833808E-2</c:v>
                </c:pt>
                <c:pt idx="10">
                  <c:v>1.9051438884989471E-2</c:v>
                </c:pt>
                <c:pt idx="11">
                  <c:v>2.0670326879587864E-2</c:v>
                </c:pt>
                <c:pt idx="12">
                  <c:v>1.3471105523659935E-2</c:v>
                </c:pt>
                <c:pt idx="13">
                  <c:v>1.2583950943448698E-2</c:v>
                </c:pt>
                <c:pt idx="14">
                  <c:v>2.6478122222803074E-2</c:v>
                </c:pt>
                <c:pt idx="15">
                  <c:v>0.13903743315508021</c:v>
                </c:pt>
              </c:numCache>
            </c:numRef>
          </c:yVal>
          <c:smooth val="0"/>
          <c:extLst>
            <c:ext xmlns:c16="http://schemas.microsoft.com/office/drawing/2014/chart" uri="{C3380CC4-5D6E-409C-BE32-E72D297353CC}">
              <c16:uniqueId val="{00000000-60F3-4D38-B4EB-703EF9FEEEAE}"/>
            </c:ext>
          </c:extLst>
        </c:ser>
        <c:ser>
          <c:idx val="1"/>
          <c:order val="1"/>
          <c:tx>
            <c:strRef>
              <c:f>'(2)(i) OBD'!$E$8:$G$8</c:f>
              <c:strCache>
                <c:ptCount val="1"/>
                <c:pt idx="0">
                  <c:v>MDGV</c:v>
                </c:pt>
              </c:strCache>
            </c:strRef>
          </c:tx>
          <c:xVal>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 OBD'!$G$10:$G$25</c:f>
              <c:numCache>
                <c:formatCode>0.0%</c:formatCode>
                <c:ptCount val="16"/>
                <c:pt idx="2">
                  <c:v>0.15101108936725374</c:v>
                </c:pt>
                <c:pt idx="3">
                  <c:v>0.17323024885237981</c:v>
                </c:pt>
                <c:pt idx="4">
                  <c:v>0.15572410523820809</c:v>
                </c:pt>
                <c:pt idx="5">
                  <c:v>0.13547771568761074</c:v>
                </c:pt>
                <c:pt idx="6">
                  <c:v>0.10543741245383929</c:v>
                </c:pt>
                <c:pt idx="7">
                  <c:v>9.2732166890982501E-2</c:v>
                </c:pt>
                <c:pt idx="8">
                  <c:v>8.896434634974533E-2</c:v>
                </c:pt>
                <c:pt idx="9">
                  <c:v>6.3154872972585041E-2</c:v>
                </c:pt>
                <c:pt idx="10">
                  <c:v>4.5535506853558429E-2</c:v>
                </c:pt>
                <c:pt idx="11">
                  <c:v>2.8338788217450308E-2</c:v>
                </c:pt>
                <c:pt idx="12">
                  <c:v>2.1781342338539469E-2</c:v>
                </c:pt>
                <c:pt idx="13">
                  <c:v>1.9415148609779484E-2</c:v>
                </c:pt>
                <c:pt idx="14">
                  <c:v>6.6921606118546847E-2</c:v>
                </c:pt>
                <c:pt idx="15">
                  <c:v>0.22727272727272727</c:v>
                </c:pt>
              </c:numCache>
            </c:numRef>
          </c:yVal>
          <c:smooth val="0"/>
          <c:extLst>
            <c:ext xmlns:c16="http://schemas.microsoft.com/office/drawing/2014/chart" uri="{C3380CC4-5D6E-409C-BE32-E72D297353CC}">
              <c16:uniqueId val="{00000001-60F3-4D38-B4EB-703EF9FEEEAE}"/>
            </c:ext>
          </c:extLst>
        </c:ser>
        <c:dLbls>
          <c:showLegendKey val="0"/>
          <c:showVal val="0"/>
          <c:showCatName val="0"/>
          <c:showSerName val="0"/>
          <c:showPercent val="0"/>
          <c:showBubbleSize val="0"/>
        </c:dLbls>
        <c:axId val="106153088"/>
        <c:axId val="106155008"/>
      </c:scatterChart>
      <c:valAx>
        <c:axId val="106153088"/>
        <c:scaling>
          <c:orientation val="minMax"/>
          <c:max val="2021"/>
          <c:min val="2006"/>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6155008"/>
        <c:crosses val="autoZero"/>
        <c:crossBetween val="midCat"/>
        <c:majorUnit val="1"/>
      </c:valAx>
      <c:valAx>
        <c:axId val="10615500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06153088"/>
        <c:crosses val="autoZero"/>
        <c:crossBetween val="midCat"/>
        <c:majorUnit val="5.000000000000001E-2"/>
      </c:valAx>
    </c:plotArea>
    <c:legend>
      <c:legendPos val="r"/>
      <c:layout>
        <c:manualLayout>
          <c:xMode val="edge"/>
          <c:yMode val="edge"/>
          <c:x val="0.71360144338393761"/>
          <c:y val="0.22031294681515193"/>
          <c:w val="0.10785728083861193"/>
          <c:h val="0.1181130105005526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 OBD'!$B$10:$B$25</c:f>
              <c:numCache>
                <c:formatCode>#,##0</c:formatCode>
                <c:ptCount val="16"/>
                <c:pt idx="0">
                  <c:v>16145</c:v>
                </c:pt>
                <c:pt idx="1">
                  <c:v>14814</c:v>
                </c:pt>
                <c:pt idx="2">
                  <c:v>13937</c:v>
                </c:pt>
                <c:pt idx="3">
                  <c:v>9840</c:v>
                </c:pt>
                <c:pt idx="4">
                  <c:v>10884</c:v>
                </c:pt>
                <c:pt idx="5">
                  <c:v>10399</c:v>
                </c:pt>
                <c:pt idx="6">
                  <c:v>10190</c:v>
                </c:pt>
                <c:pt idx="7">
                  <c:v>9131</c:v>
                </c:pt>
                <c:pt idx="8">
                  <c:v>8043</c:v>
                </c:pt>
                <c:pt idx="9">
                  <c:v>7273</c:v>
                </c:pt>
                <c:pt idx="10">
                  <c:v>6080</c:v>
                </c:pt>
                <c:pt idx="11">
                  <c:v>6837</c:v>
                </c:pt>
                <c:pt idx="12">
                  <c:v>4254</c:v>
                </c:pt>
                <c:pt idx="13">
                  <c:v>3620</c:v>
                </c:pt>
                <c:pt idx="14">
                  <c:v>1013</c:v>
                </c:pt>
                <c:pt idx="15">
                  <c:v>26</c:v>
                </c:pt>
              </c:numCache>
            </c:numRef>
          </c:val>
          <c:smooth val="0"/>
          <c:extLst>
            <c:ext xmlns:c16="http://schemas.microsoft.com/office/drawing/2014/chart" uri="{C3380CC4-5D6E-409C-BE32-E72D297353CC}">
              <c16:uniqueId val="{00000000-AE44-4B4B-84C0-476F10D4C62D}"/>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'(2)(i) OBD'!$E$10:$E$25</c:f>
              <c:numCache>
                <c:formatCode>#,##0</c:formatCode>
                <c:ptCount val="16"/>
                <c:pt idx="2">
                  <c:v>926</c:v>
                </c:pt>
                <c:pt idx="3">
                  <c:v>717</c:v>
                </c:pt>
                <c:pt idx="4">
                  <c:v>657</c:v>
                </c:pt>
                <c:pt idx="5">
                  <c:v>994</c:v>
                </c:pt>
                <c:pt idx="6">
                  <c:v>828</c:v>
                </c:pt>
                <c:pt idx="7">
                  <c:v>689</c:v>
                </c:pt>
                <c:pt idx="8">
                  <c:v>786</c:v>
                </c:pt>
                <c:pt idx="9">
                  <c:v>880</c:v>
                </c:pt>
                <c:pt idx="10">
                  <c:v>588</c:v>
                </c:pt>
                <c:pt idx="11">
                  <c:v>355</c:v>
                </c:pt>
                <c:pt idx="12">
                  <c:v>258</c:v>
                </c:pt>
                <c:pt idx="13">
                  <c:v>243</c:v>
                </c:pt>
                <c:pt idx="14">
                  <c:v>35</c:v>
                </c:pt>
                <c:pt idx="15">
                  <c:v>5</c:v>
                </c:pt>
              </c:numCache>
            </c:numRef>
          </c:val>
          <c:smooth val="0"/>
          <c:extLst>
            <c:ext xmlns:c16="http://schemas.microsoft.com/office/drawing/2014/chart" uri="{C3380CC4-5D6E-409C-BE32-E72D297353CC}">
              <c16:uniqueId val="{00000001-AE44-4B4B-84C0-476F10D4C62D}"/>
            </c:ext>
          </c:extLst>
        </c:ser>
        <c:dLbls>
          <c:showLegendKey val="0"/>
          <c:showVal val="0"/>
          <c:showCatName val="0"/>
          <c:showSerName val="0"/>
          <c:showPercent val="0"/>
          <c:showBubbleSize val="0"/>
        </c:dLbls>
        <c:marker val="1"/>
        <c:smooth val="0"/>
        <c:axId val="107520768"/>
        <c:axId val="107523072"/>
      </c:lineChart>
      <c:catAx>
        <c:axId val="10752076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7523072"/>
        <c:crosses val="autoZero"/>
        <c:auto val="1"/>
        <c:lblAlgn val="ctr"/>
        <c:lblOffset val="100"/>
        <c:tickLblSkip val="1"/>
        <c:tickMarkSkip val="1"/>
        <c:noMultiLvlLbl val="0"/>
      </c:catAx>
      <c:valAx>
        <c:axId val="107523072"/>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7520768"/>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032572657033127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1308134109536894"/>
          <c:y val="0.20959635867697238"/>
          <c:w val="0.81344416238554862"/>
          <c:h val="0.61616313566114189"/>
        </c:manualLayout>
      </c:layout>
      <c:scatterChart>
        <c:scatterStyle val="lineMarker"/>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 OBD'!$M$10:$M$25</c:f>
              <c:numCache>
                <c:formatCode>0.0%</c:formatCode>
                <c:ptCount val="16"/>
                <c:pt idx="1">
                  <c:v>0.12247738343771747</c:v>
                </c:pt>
                <c:pt idx="2">
                  <c:v>0.16341627437794218</c:v>
                </c:pt>
                <c:pt idx="3">
                  <c:v>0.13693693693693693</c:v>
                </c:pt>
                <c:pt idx="4">
                  <c:v>0.1265377855887522</c:v>
                </c:pt>
                <c:pt idx="5">
                  <c:v>0.21398933017190278</c:v>
                </c:pt>
                <c:pt idx="6">
                  <c:v>0.19925742574257427</c:v>
                </c:pt>
                <c:pt idx="7">
                  <c:v>0.23407301360057264</c:v>
                </c:pt>
                <c:pt idx="8">
                  <c:v>0.22071767095463779</c:v>
                </c:pt>
                <c:pt idx="9">
                  <c:v>0.14877102199223805</c:v>
                </c:pt>
                <c:pt idx="10">
                  <c:v>0.11778445111778445</c:v>
                </c:pt>
                <c:pt idx="11">
                  <c:v>9.297604547300041E-2</c:v>
                </c:pt>
                <c:pt idx="12">
                  <c:v>8.6150041220115423E-2</c:v>
                </c:pt>
                <c:pt idx="13">
                  <c:v>5.3469387755102044E-2</c:v>
                </c:pt>
                <c:pt idx="14">
                  <c:v>0.09</c:v>
                </c:pt>
                <c:pt idx="15">
                  <c:v>1</c:v>
                </c:pt>
              </c:numCache>
            </c:numRef>
          </c:yVal>
          <c:smooth val="0"/>
          <c:extLst>
            <c:ext xmlns:c16="http://schemas.microsoft.com/office/drawing/2014/chart" uri="{C3380CC4-5D6E-409C-BE32-E72D297353CC}">
              <c16:uniqueId val="{00000000-3D05-471C-8BCA-3670979E2FAB}"/>
            </c:ext>
          </c:extLst>
        </c:ser>
        <c:ser>
          <c:idx val="1"/>
          <c:order val="1"/>
          <c:tx>
            <c:strRef>
              <c:f>'(2)(i) OBD'!$H$8:$J$8</c:f>
              <c:strCache>
                <c:ptCount val="1"/>
                <c:pt idx="0">
                  <c:v>LDDV</c:v>
                </c:pt>
              </c:strCache>
            </c:strRef>
          </c:tx>
          <c:xVal>
            <c:numRef>
              <c:f>'(2)(i) OBD'!$A$10:$A$25</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xVal>
          <c:yVal>
            <c:numRef>
              <c:f>'(2)(i) OBD'!$J$10:$J$25</c:f>
              <c:numCache>
                <c:formatCode>0.0%</c:formatCode>
                <c:ptCount val="16"/>
                <c:pt idx="0">
                  <c:v>7.567567567567568E-2</c:v>
                </c:pt>
                <c:pt idx="1">
                  <c:v>5.5555555555555552E-2</c:v>
                </c:pt>
                <c:pt idx="2">
                  <c:v>5.4794520547945202E-2</c:v>
                </c:pt>
                <c:pt idx="3">
                  <c:v>0.22556390977443608</c:v>
                </c:pt>
                <c:pt idx="4">
                  <c:v>0.26748971193415638</c:v>
                </c:pt>
                <c:pt idx="5">
                  <c:v>0.16916167664670659</c:v>
                </c:pt>
                <c:pt idx="6">
                  <c:v>0.14818355640535372</c:v>
                </c:pt>
                <c:pt idx="7">
                  <c:v>0.13170347003154576</c:v>
                </c:pt>
                <c:pt idx="8">
                  <c:v>0.10380014074595355</c:v>
                </c:pt>
                <c:pt idx="9">
                  <c:v>5.9259259259259262E-2</c:v>
                </c:pt>
                <c:pt idx="10">
                  <c:v>9.5534787123572176E-2</c:v>
                </c:pt>
                <c:pt idx="11">
                  <c:v>8.2251082251082255E-2</c:v>
                </c:pt>
                <c:pt idx="12">
                  <c:v>5.5844155844155842E-2</c:v>
                </c:pt>
                <c:pt idx="13">
                  <c:v>4.5751633986928102E-2</c:v>
                </c:pt>
                <c:pt idx="14">
                  <c:v>0.14893617021276595</c:v>
                </c:pt>
                <c:pt idx="15">
                  <c:v>1</c:v>
                </c:pt>
              </c:numCache>
            </c:numRef>
          </c:yVal>
          <c:smooth val="0"/>
          <c:extLst>
            <c:ext xmlns:c16="http://schemas.microsoft.com/office/drawing/2014/chart" uri="{C3380CC4-5D6E-409C-BE32-E72D297353CC}">
              <c16:uniqueId val="{00000001-3D05-471C-8BCA-3670979E2FAB}"/>
            </c:ext>
          </c:extLst>
        </c:ser>
        <c:dLbls>
          <c:showLegendKey val="0"/>
          <c:showVal val="0"/>
          <c:showCatName val="0"/>
          <c:showSerName val="0"/>
          <c:showPercent val="0"/>
          <c:showBubbleSize val="0"/>
        </c:dLbls>
        <c:axId val="109016192"/>
        <c:axId val="109018112"/>
      </c:scatterChart>
      <c:valAx>
        <c:axId val="109016192"/>
        <c:scaling>
          <c:orientation val="minMax"/>
          <c:max val="2021"/>
          <c:min val="2006"/>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9018112"/>
        <c:crosses val="autoZero"/>
        <c:crossBetween val="midCat"/>
        <c:majorUnit val="1"/>
      </c:valAx>
      <c:valAx>
        <c:axId val="109018112"/>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09016192"/>
        <c:crosses val="autoZero"/>
        <c:crossBetween val="midCat"/>
        <c:majorUnit val="0.1"/>
      </c:valAx>
    </c:plotArea>
    <c:legend>
      <c:legendPos val="r"/>
      <c:layout>
        <c:manualLayout>
          <c:xMode val="edge"/>
          <c:yMode val="edge"/>
          <c:x val="0.71677700074441464"/>
          <c:y val="0.24236368152190804"/>
          <c:w val="9.5070716160479934E-2"/>
          <c:h val="0.129753796724619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4" Type="http://schemas.openxmlformats.org/officeDocument/2006/relationships/chart" Target="../charts/chart4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a:extLst>
            <a:ext uri="{FF2B5EF4-FFF2-40B4-BE49-F238E27FC236}">
              <a16:creationId xmlns:a16="http://schemas.microsoft.com/office/drawing/2014/main" id="{00000000-0008-0000-0000-000007040000}"/>
            </a:ext>
          </a:extLst>
        </xdr:cNvPr>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28</xdr:row>
      <xdr:rowOff>9525</xdr:rowOff>
    </xdr:from>
    <xdr:to>
      <xdr:col>15</xdr:col>
      <xdr:colOff>508000</xdr:colOff>
      <xdr:row>62</xdr:row>
      <xdr:rowOff>0</xdr:rowOff>
    </xdr:to>
    <xdr:graphicFrame macro="">
      <xdr:nvGraphicFramePr>
        <xdr:cNvPr id="27655" name="Chart 1">
          <a:extLst>
            <a:ext uri="{FF2B5EF4-FFF2-40B4-BE49-F238E27FC236}">
              <a16:creationId xmlns:a16="http://schemas.microsoft.com/office/drawing/2014/main" id="{00000000-0008-0000-0900-000007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161925</xdr:rowOff>
    </xdr:from>
    <xdr:to>
      <xdr:col>16</xdr:col>
      <xdr:colOff>12700</xdr:colOff>
      <xdr:row>98</xdr:row>
      <xdr:rowOff>152400</xdr:rowOff>
    </xdr:to>
    <xdr:graphicFrame macro="">
      <xdr:nvGraphicFramePr>
        <xdr:cNvPr id="27656" name="Chart 2">
          <a:extLst>
            <a:ext uri="{FF2B5EF4-FFF2-40B4-BE49-F238E27FC236}">
              <a16:creationId xmlns:a16="http://schemas.microsoft.com/office/drawing/2014/main" id="{00000000-0008-0000-0900-000008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29</xdr:row>
      <xdr:rowOff>0</xdr:rowOff>
    </xdr:to>
    <xdr:graphicFrame macro="">
      <xdr:nvGraphicFramePr>
        <xdr:cNvPr id="30727" name="Chart 1">
          <a:extLst>
            <a:ext uri="{FF2B5EF4-FFF2-40B4-BE49-F238E27FC236}">
              <a16:creationId xmlns:a16="http://schemas.microsoft.com/office/drawing/2014/main" id="{00000000-0008-0000-0A00-000007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0</xdr:col>
      <xdr:colOff>0</xdr:colOff>
      <xdr:row>29</xdr:row>
      <xdr:rowOff>0</xdr:rowOff>
    </xdr:to>
    <xdr:graphicFrame macro="">
      <xdr:nvGraphicFramePr>
        <xdr:cNvPr id="30728" name="Chart 2">
          <a:extLst>
            <a:ext uri="{FF2B5EF4-FFF2-40B4-BE49-F238E27FC236}">
              <a16:creationId xmlns:a16="http://schemas.microsoft.com/office/drawing/2014/main" id="{00000000-0008-0000-0A00-000008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619125</xdr:colOff>
      <xdr:row>29</xdr:row>
      <xdr:rowOff>0</xdr:rowOff>
    </xdr:from>
    <xdr:to>
      <xdr:col>11</xdr:col>
      <xdr:colOff>590550</xdr:colOff>
      <xdr:row>29</xdr:row>
      <xdr:rowOff>0</xdr:rowOff>
    </xdr:to>
    <xdr:graphicFrame macro="">
      <xdr:nvGraphicFramePr>
        <xdr:cNvPr id="33799" name="Chart 1">
          <a:extLst>
            <a:ext uri="{FF2B5EF4-FFF2-40B4-BE49-F238E27FC236}">
              <a16:creationId xmlns:a16="http://schemas.microsoft.com/office/drawing/2014/main" id="{00000000-0008-0000-0B00-000007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29</xdr:row>
      <xdr:rowOff>0</xdr:rowOff>
    </xdr:from>
    <xdr:to>
      <xdr:col>12</xdr:col>
      <xdr:colOff>9525</xdr:colOff>
      <xdr:row>29</xdr:row>
      <xdr:rowOff>0</xdr:rowOff>
    </xdr:to>
    <xdr:graphicFrame macro="">
      <xdr:nvGraphicFramePr>
        <xdr:cNvPr id="33800" name="Chart 2">
          <a:extLst>
            <a:ext uri="{FF2B5EF4-FFF2-40B4-BE49-F238E27FC236}">
              <a16:creationId xmlns:a16="http://schemas.microsoft.com/office/drawing/2014/main" id="{00000000-0008-0000-0B00-000008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31</xdr:row>
      <xdr:rowOff>104775</xdr:rowOff>
    </xdr:from>
    <xdr:to>
      <xdr:col>12</xdr:col>
      <xdr:colOff>171450</xdr:colOff>
      <xdr:row>57</xdr:row>
      <xdr:rowOff>133350</xdr:rowOff>
    </xdr:to>
    <xdr:graphicFrame macro="">
      <xdr:nvGraphicFramePr>
        <xdr:cNvPr id="36871" name="Chart 1">
          <a:extLst>
            <a:ext uri="{FF2B5EF4-FFF2-40B4-BE49-F238E27FC236}">
              <a16:creationId xmlns:a16="http://schemas.microsoft.com/office/drawing/2014/main" id="{00000000-0008-0000-0C00-000007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36872" name="Chart 2">
          <a:extLst>
            <a:ext uri="{FF2B5EF4-FFF2-40B4-BE49-F238E27FC236}">
              <a16:creationId xmlns:a16="http://schemas.microsoft.com/office/drawing/2014/main" id="{00000000-0008-0000-0C00-000008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104775</xdr:rowOff>
    </xdr:from>
    <xdr:to>
      <xdr:col>12</xdr:col>
      <xdr:colOff>171450</xdr:colOff>
      <xdr:row>57</xdr:row>
      <xdr:rowOff>133350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26</xdr:row>
      <xdr:rowOff>76200</xdr:rowOff>
    </xdr:from>
    <xdr:to>
      <xdr:col>13</xdr:col>
      <xdr:colOff>419100</xdr:colOff>
      <xdr:row>61</xdr:row>
      <xdr:rowOff>76200</xdr:rowOff>
    </xdr:to>
    <xdr:graphicFrame macro="">
      <xdr:nvGraphicFramePr>
        <xdr:cNvPr id="39943" name="Chart 1">
          <a:extLst>
            <a:ext uri="{FF2B5EF4-FFF2-40B4-BE49-F238E27FC236}">
              <a16:creationId xmlns:a16="http://schemas.microsoft.com/office/drawing/2014/main" id="{00000000-0008-0000-0D00-000007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64</xdr:row>
      <xdr:rowOff>0</xdr:rowOff>
    </xdr:from>
    <xdr:to>
      <xdr:col>13</xdr:col>
      <xdr:colOff>466725</xdr:colOff>
      <xdr:row>100</xdr:row>
      <xdr:rowOff>38100</xdr:rowOff>
    </xdr:to>
    <xdr:graphicFrame macro="">
      <xdr:nvGraphicFramePr>
        <xdr:cNvPr id="39944" name="Chart 2">
          <a:extLst>
            <a:ext uri="{FF2B5EF4-FFF2-40B4-BE49-F238E27FC236}">
              <a16:creationId xmlns:a16="http://schemas.microsoft.com/office/drawing/2014/main" id="{00000000-0008-0000-0D00-000008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733425</xdr:colOff>
      <xdr:row>26</xdr:row>
      <xdr:rowOff>9525</xdr:rowOff>
    </xdr:from>
    <xdr:to>
      <xdr:col>15</xdr:col>
      <xdr:colOff>114300</xdr:colOff>
      <xdr:row>60</xdr:row>
      <xdr:rowOff>57150</xdr:rowOff>
    </xdr:to>
    <xdr:graphicFrame macro="">
      <xdr:nvGraphicFramePr>
        <xdr:cNvPr id="43015" name="Chart 1">
          <a:extLst>
            <a:ext uri="{FF2B5EF4-FFF2-40B4-BE49-F238E27FC236}">
              <a16:creationId xmlns:a16="http://schemas.microsoft.com/office/drawing/2014/main" id="{00000000-0008-0000-0E00-000007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60</xdr:row>
      <xdr:rowOff>85725</xdr:rowOff>
    </xdr:from>
    <xdr:to>
      <xdr:col>15</xdr:col>
      <xdr:colOff>114300</xdr:colOff>
      <xdr:row>95</xdr:row>
      <xdr:rowOff>0</xdr:rowOff>
    </xdr:to>
    <xdr:graphicFrame macro="">
      <xdr:nvGraphicFramePr>
        <xdr:cNvPr id="43016" name="Chart 2">
          <a:extLst>
            <a:ext uri="{FF2B5EF4-FFF2-40B4-BE49-F238E27FC236}">
              <a16:creationId xmlns:a16="http://schemas.microsoft.com/office/drawing/2014/main" id="{00000000-0008-0000-0E00-000008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28575</xdr:colOff>
      <xdr:row>26</xdr:row>
      <xdr:rowOff>0</xdr:rowOff>
    </xdr:from>
    <xdr:to>
      <xdr:col>7</xdr:col>
      <xdr:colOff>0</xdr:colOff>
      <xdr:row>26</xdr:row>
      <xdr:rowOff>0</xdr:rowOff>
    </xdr:to>
    <xdr:graphicFrame macro="">
      <xdr:nvGraphicFramePr>
        <xdr:cNvPr id="48135" name="Chart 5">
          <a:extLst>
            <a:ext uri="{FF2B5EF4-FFF2-40B4-BE49-F238E27FC236}">
              <a16:creationId xmlns:a16="http://schemas.microsoft.com/office/drawing/2014/main" id="{00000000-0008-0000-1000-000007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26</xdr:row>
      <xdr:rowOff>0</xdr:rowOff>
    </xdr:from>
    <xdr:to>
      <xdr:col>7</xdr:col>
      <xdr:colOff>0</xdr:colOff>
      <xdr:row>26</xdr:row>
      <xdr:rowOff>0</xdr:rowOff>
    </xdr:to>
    <xdr:graphicFrame macro="">
      <xdr:nvGraphicFramePr>
        <xdr:cNvPr id="48136" name="Chart 6">
          <a:extLst>
            <a:ext uri="{FF2B5EF4-FFF2-40B4-BE49-F238E27FC236}">
              <a16:creationId xmlns:a16="http://schemas.microsoft.com/office/drawing/2014/main" id="{00000000-0008-0000-1000-000008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0</xdr:colOff>
      <xdr:row>26</xdr:row>
      <xdr:rowOff>0</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10425545" y="1113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504824</xdr:colOff>
      <xdr:row>27</xdr:row>
      <xdr:rowOff>114300</xdr:rowOff>
    </xdr:from>
    <xdr:to>
      <xdr:col>14</xdr:col>
      <xdr:colOff>361950</xdr:colOff>
      <xdr:row>55</xdr:row>
      <xdr:rowOff>152400</xdr:rowOff>
    </xdr:to>
    <xdr:graphicFrame macro="">
      <xdr:nvGraphicFramePr>
        <xdr:cNvPr id="3" name="Chart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473074</xdr:colOff>
      <xdr:row>58</xdr:row>
      <xdr:rowOff>101600</xdr:rowOff>
    </xdr:from>
    <xdr:to>
      <xdr:col>14</xdr:col>
      <xdr:colOff>387350</xdr:colOff>
      <xdr:row>87</xdr:row>
      <xdr:rowOff>63500</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222250</xdr:colOff>
      <xdr:row>84</xdr:row>
      <xdr:rowOff>111125</xdr:rowOff>
    </xdr:from>
    <xdr:to>
      <xdr:col>9</xdr:col>
      <xdr:colOff>523875</xdr:colOff>
      <xdr:row>86</xdr:row>
      <xdr:rowOff>111125</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4572000" y="14255750"/>
          <a:ext cx="2397125"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Model Year</a:t>
          </a:r>
        </a:p>
      </xdr:txBody>
    </xdr:sp>
    <xdr:clientData/>
  </xdr:twoCellAnchor>
  <xdr:twoCellAnchor>
    <xdr:from>
      <xdr:col>0</xdr:col>
      <xdr:colOff>587375</xdr:colOff>
      <xdr:row>64</xdr:row>
      <xdr:rowOff>142875</xdr:rowOff>
    </xdr:from>
    <xdr:to>
      <xdr:col>1</xdr:col>
      <xdr:colOff>142875</xdr:colOff>
      <xdr:row>80</xdr:row>
      <xdr:rowOff>79375</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rot="16200000">
          <a:off x="-460375" y="12160250"/>
          <a:ext cx="2476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MIL On With DTCs</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0.26177</cdr:x>
      <cdr:y>0.01793</cdr:y>
    </cdr:from>
    <cdr:to>
      <cdr:x>0.72475</cdr:x>
      <cdr:y>0.16019</cdr:y>
    </cdr:to>
    <cdr:sp macro="" textlink="">
      <cdr:nvSpPr>
        <cdr:cNvPr id="2" name="TextBox 1"/>
        <cdr:cNvSpPr txBox="1"/>
      </cdr:nvSpPr>
      <cdr:spPr>
        <a:xfrm xmlns:a="http://schemas.openxmlformats.org/drawingml/2006/main">
          <a:off x="2657875" y="75469"/>
          <a:ext cx="4700940" cy="598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600" b="1" i="0" baseline="0">
              <a:effectLst/>
              <a:latin typeface="+mn-lt"/>
              <a:ea typeface="+mn-ea"/>
              <a:cs typeface="+mn-cs"/>
            </a:rPr>
            <a:t>OBD MIL Commanded off with DTCs Present  </a:t>
          </a:r>
          <a:endParaRPr lang="en-US" sz="1600" b="1">
            <a:effectLst/>
          </a:endParaRPr>
        </a:p>
        <a:p xmlns:a="http://schemas.openxmlformats.org/drawingml/2006/main">
          <a:pPr algn="ctr" rtl="0"/>
          <a:r>
            <a:rPr lang="en-US" sz="1400" b="0" i="0" baseline="0">
              <a:effectLst/>
              <a:latin typeface="+mn-lt"/>
              <a:ea typeface="+mn-ea"/>
              <a:cs typeface="+mn-cs"/>
            </a:rPr>
            <a:t>by Model Year and Vehicle Class </a:t>
          </a:r>
          <a:endParaRPr lang="en-US" sz="1400">
            <a:effectLst/>
          </a:endParaRPr>
        </a:p>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246528</xdr:colOff>
      <xdr:row>297</xdr:row>
      <xdr:rowOff>0</xdr:rowOff>
    </xdr:from>
    <xdr:to>
      <xdr:col>5</xdr:col>
      <xdr:colOff>22411</xdr:colOff>
      <xdr:row>325</xdr:row>
      <xdr:rowOff>11206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27</xdr:row>
      <xdr:rowOff>0</xdr:rowOff>
    </xdr:from>
    <xdr:to>
      <xdr:col>14</xdr:col>
      <xdr:colOff>161925</xdr:colOff>
      <xdr:row>62</xdr:row>
      <xdr:rowOff>9525</xdr:rowOff>
    </xdr:to>
    <xdr:graphicFrame macro="">
      <xdr:nvGraphicFramePr>
        <xdr:cNvPr id="51207" name="Chart 1">
          <a:extLst>
            <a:ext uri="{FF2B5EF4-FFF2-40B4-BE49-F238E27FC236}">
              <a16:creationId xmlns:a16="http://schemas.microsoft.com/office/drawing/2014/main" id="{00000000-0008-0000-1100-000007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macro="">
      <xdr:nvGraphicFramePr>
        <xdr:cNvPr id="51208" name="Chart 2">
          <a:extLst>
            <a:ext uri="{FF2B5EF4-FFF2-40B4-BE49-F238E27FC236}">
              <a16:creationId xmlns:a16="http://schemas.microsoft.com/office/drawing/2014/main" id="{00000000-0008-0000-1100-000008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60</xdr:row>
      <xdr:rowOff>9525</xdr:rowOff>
    </xdr:from>
    <xdr:to>
      <xdr:col>14</xdr:col>
      <xdr:colOff>38100</xdr:colOff>
      <xdr:row>97</xdr:row>
      <xdr:rowOff>123825</xdr:rowOff>
    </xdr:to>
    <xdr:graphicFrame macro="">
      <xdr:nvGraphicFramePr>
        <xdr:cNvPr id="54279" name="Chart 2">
          <a:extLst>
            <a:ext uri="{FF2B5EF4-FFF2-40B4-BE49-F238E27FC236}">
              <a16:creationId xmlns:a16="http://schemas.microsoft.com/office/drawing/2014/main" id="{00000000-0008-0000-1200-000007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76200</xdr:rowOff>
    </xdr:from>
    <xdr:to>
      <xdr:col>14</xdr:col>
      <xdr:colOff>57150</xdr:colOff>
      <xdr:row>58</xdr:row>
      <xdr:rowOff>104775</xdr:rowOff>
    </xdr:to>
    <xdr:graphicFrame macro="">
      <xdr:nvGraphicFramePr>
        <xdr:cNvPr id="54280" name="Chart 3">
          <a:extLst>
            <a:ext uri="{FF2B5EF4-FFF2-40B4-BE49-F238E27FC236}">
              <a16:creationId xmlns:a16="http://schemas.microsoft.com/office/drawing/2014/main" id="{00000000-0008-0000-1200-000008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31</xdr:row>
      <xdr:rowOff>0</xdr:rowOff>
    </xdr:from>
    <xdr:to>
      <xdr:col>14</xdr:col>
      <xdr:colOff>438150</xdr:colOff>
      <xdr:row>64</xdr:row>
      <xdr:rowOff>142875</xdr:rowOff>
    </xdr:to>
    <xdr:graphicFrame macro="">
      <xdr:nvGraphicFramePr>
        <xdr:cNvPr id="57352" name="Chart 5">
          <a:extLst>
            <a:ext uri="{FF2B5EF4-FFF2-40B4-BE49-F238E27FC236}">
              <a16:creationId xmlns:a16="http://schemas.microsoft.com/office/drawing/2014/main" id="{00000000-0008-0000-1300-000008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66</xdr:row>
      <xdr:rowOff>135081</xdr:rowOff>
    </xdr:from>
    <xdr:to>
      <xdr:col>14</xdr:col>
      <xdr:colOff>432954</xdr:colOff>
      <xdr:row>103</xdr:row>
      <xdr:rowOff>69273</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5.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9525</xdr:colOff>
      <xdr:row>64</xdr:row>
      <xdr:rowOff>161925</xdr:rowOff>
    </xdr:from>
    <xdr:to>
      <xdr:col>14</xdr:col>
      <xdr:colOff>371475</xdr:colOff>
      <xdr:row>99</xdr:row>
      <xdr:rowOff>114300</xdr:rowOff>
    </xdr:to>
    <xdr:graphicFrame macro="">
      <xdr:nvGraphicFramePr>
        <xdr:cNvPr id="60423" name="Chart 2">
          <a:extLst>
            <a:ext uri="{FF2B5EF4-FFF2-40B4-BE49-F238E27FC236}">
              <a16:creationId xmlns:a16="http://schemas.microsoft.com/office/drawing/2014/main" id="{00000000-0008-0000-1400-000007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19050</xdr:rowOff>
    </xdr:from>
    <xdr:to>
      <xdr:col>14</xdr:col>
      <xdr:colOff>361950</xdr:colOff>
      <xdr:row>64</xdr:row>
      <xdr:rowOff>28575</xdr:rowOff>
    </xdr:to>
    <xdr:graphicFrame macro="">
      <xdr:nvGraphicFramePr>
        <xdr:cNvPr id="60424" name="Chart 3">
          <a:extLst>
            <a:ext uri="{FF2B5EF4-FFF2-40B4-BE49-F238E27FC236}">
              <a16:creationId xmlns:a16="http://schemas.microsoft.com/office/drawing/2014/main" id="{00000000-0008-0000-1400-000008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64</xdr:row>
      <xdr:rowOff>161925</xdr:rowOff>
    </xdr:from>
    <xdr:to>
      <xdr:col>14</xdr:col>
      <xdr:colOff>371475</xdr:colOff>
      <xdr:row>99</xdr:row>
      <xdr:rowOff>114300</xdr:rowOff>
    </xdr:to>
    <xdr:graphicFrame macro="">
      <xdr:nvGraphicFramePr>
        <xdr:cNvPr id="4" name="Chart 2">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xdr:row>
      <xdr:rowOff>19050</xdr:rowOff>
    </xdr:from>
    <xdr:to>
      <xdr:col>14</xdr:col>
      <xdr:colOff>361950</xdr:colOff>
      <xdr:row>64</xdr:row>
      <xdr:rowOff>28575</xdr:rowOff>
    </xdr:to>
    <xdr:graphicFrame macro="">
      <xdr:nvGraphicFramePr>
        <xdr:cNvPr id="5" name="Chart 3">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8.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67235</xdr:colOff>
      <xdr:row>47</xdr:row>
      <xdr:rowOff>147999</xdr:rowOff>
    </xdr:from>
    <xdr:to>
      <xdr:col>8</xdr:col>
      <xdr:colOff>0</xdr:colOff>
      <xdr:row>69</xdr:row>
      <xdr:rowOff>138473</xdr:rowOff>
    </xdr:to>
    <xdr:graphicFrame macro="">
      <xdr:nvGraphicFramePr>
        <xdr:cNvPr id="6148" name="Chart 4">
          <a:extLst>
            <a:ext uri="{FF2B5EF4-FFF2-40B4-BE49-F238E27FC236}">
              <a16:creationId xmlns:a16="http://schemas.microsoft.com/office/drawing/2014/main" id="{00000000-0008-0000-0300-00000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46</xdr:row>
      <xdr:rowOff>104774</xdr:rowOff>
    </xdr:from>
    <xdr:to>
      <xdr:col>8</xdr:col>
      <xdr:colOff>0</xdr:colOff>
      <xdr:row>71</xdr:row>
      <xdr:rowOff>84364</xdr:rowOff>
    </xdr:to>
    <xdr:graphicFrame macro="">
      <xdr:nvGraphicFramePr>
        <xdr:cNvPr id="8196" name="Chart 8">
          <a:extLst>
            <a:ext uri="{FF2B5EF4-FFF2-40B4-BE49-F238E27FC236}">
              <a16:creationId xmlns:a16="http://schemas.microsoft.com/office/drawing/2014/main" id="{00000000-0008-0000-0400-000004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27</xdr:row>
      <xdr:rowOff>114300</xdr:rowOff>
    </xdr:from>
    <xdr:to>
      <xdr:col>11</xdr:col>
      <xdr:colOff>523875</xdr:colOff>
      <xdr:row>50</xdr:row>
      <xdr:rowOff>85725</xdr:rowOff>
    </xdr:to>
    <xdr:graphicFrame macro="">
      <xdr:nvGraphicFramePr>
        <xdr:cNvPr id="10256" name="Chart 1">
          <a:extLst>
            <a:ext uri="{FF2B5EF4-FFF2-40B4-BE49-F238E27FC236}">
              <a16:creationId xmlns:a16="http://schemas.microsoft.com/office/drawing/2014/main" id="{00000000-0008-0000-0500-000010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10257" name="Chart 2">
          <a:extLst>
            <a:ext uri="{FF2B5EF4-FFF2-40B4-BE49-F238E27FC236}">
              <a16:creationId xmlns:a16="http://schemas.microsoft.com/office/drawing/2014/main" id="{00000000-0008-0000-0500-00001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0260" name="Chart 13">
          <a:extLst>
            <a:ext uri="{FF2B5EF4-FFF2-40B4-BE49-F238E27FC236}">
              <a16:creationId xmlns:a16="http://schemas.microsoft.com/office/drawing/2014/main" id="{00000000-0008-0000-0500-00001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27</xdr:row>
      <xdr:rowOff>114300</xdr:rowOff>
    </xdr:from>
    <xdr:to>
      <xdr:col>11</xdr:col>
      <xdr:colOff>523875</xdr:colOff>
      <xdr:row>50</xdr:row>
      <xdr:rowOff>85725</xdr:rowOff>
    </xdr:to>
    <xdr:graphicFrame macro="">
      <xdr:nvGraphicFramePr>
        <xdr:cNvPr id="7" name="Chart 1">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8" name="Chart 2">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27</xdr:row>
      <xdr:rowOff>107156</xdr:rowOff>
    </xdr:from>
    <xdr:to>
      <xdr:col>24</xdr:col>
      <xdr:colOff>0</xdr:colOff>
      <xdr:row>50</xdr:row>
      <xdr:rowOff>114300</xdr:rowOff>
    </xdr:to>
    <xdr:graphicFrame macro="">
      <xdr:nvGraphicFramePr>
        <xdr:cNvPr id="9" name="Chart 9">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9525</xdr:colOff>
      <xdr:row>51</xdr:row>
      <xdr:rowOff>0</xdr:rowOff>
    </xdr:from>
    <xdr:to>
      <xdr:col>24</xdr:col>
      <xdr:colOff>11906</xdr:colOff>
      <xdr:row>73</xdr:row>
      <xdr:rowOff>47625</xdr:rowOff>
    </xdr:to>
    <xdr:graphicFrame macro="">
      <xdr:nvGraphicFramePr>
        <xdr:cNvPr id="10" name="Chart 11">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1" name="Chart 13">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100853</xdr:colOff>
      <xdr:row>50</xdr:row>
      <xdr:rowOff>56030</xdr:rowOff>
    </xdr:from>
    <xdr:to>
      <xdr:col>11</xdr:col>
      <xdr:colOff>0</xdr:colOff>
      <xdr:row>74</xdr:row>
      <xdr:rowOff>151280</xdr:rowOff>
    </xdr:to>
    <xdr:graphicFrame macro="">
      <xdr:nvGraphicFramePr>
        <xdr:cNvPr id="18439" name="Chart 2">
          <a:extLst>
            <a:ext uri="{FF2B5EF4-FFF2-40B4-BE49-F238E27FC236}">
              <a16:creationId xmlns:a16="http://schemas.microsoft.com/office/drawing/2014/main" id="{00000000-0008-0000-0600-000007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78</xdr:row>
      <xdr:rowOff>47064</xdr:rowOff>
    </xdr:from>
    <xdr:to>
      <xdr:col>11</xdr:col>
      <xdr:colOff>0</xdr:colOff>
      <xdr:row>103</xdr:row>
      <xdr:rowOff>146796</xdr:rowOff>
    </xdr:to>
    <xdr:graphicFrame macro="">
      <xdr:nvGraphicFramePr>
        <xdr:cNvPr id="18440" name="Chart 3">
          <a:extLst>
            <a:ext uri="{FF2B5EF4-FFF2-40B4-BE49-F238E27FC236}">
              <a16:creationId xmlns:a16="http://schemas.microsoft.com/office/drawing/2014/main" id="{00000000-0008-0000-0600-000008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26</xdr:row>
      <xdr:rowOff>142875</xdr:rowOff>
    </xdr:from>
    <xdr:to>
      <xdr:col>18</xdr:col>
      <xdr:colOff>0</xdr:colOff>
      <xdr:row>61</xdr:row>
      <xdr:rowOff>114300</xdr:rowOff>
    </xdr:to>
    <xdr:graphicFrame macro="">
      <xdr:nvGraphicFramePr>
        <xdr:cNvPr id="21511" name="Chart 1">
          <a:extLst>
            <a:ext uri="{FF2B5EF4-FFF2-40B4-BE49-F238E27FC236}">
              <a16:creationId xmlns:a16="http://schemas.microsoft.com/office/drawing/2014/main" id="{00000000-0008-0000-0700-000007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18</xdr:col>
      <xdr:colOff>0</xdr:colOff>
      <xdr:row>97</xdr:row>
      <xdr:rowOff>85725</xdr:rowOff>
    </xdr:to>
    <xdr:graphicFrame macro="">
      <xdr:nvGraphicFramePr>
        <xdr:cNvPr id="21512" name="Chart 2">
          <a:extLst>
            <a:ext uri="{FF2B5EF4-FFF2-40B4-BE49-F238E27FC236}">
              <a16:creationId xmlns:a16="http://schemas.microsoft.com/office/drawing/2014/main" id="{00000000-0008-0000-0700-000008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27</xdr:row>
      <xdr:rowOff>104775</xdr:rowOff>
    </xdr:from>
    <xdr:to>
      <xdr:col>16</xdr:col>
      <xdr:colOff>12700</xdr:colOff>
      <xdr:row>61</xdr:row>
      <xdr:rowOff>76200</xdr:rowOff>
    </xdr:to>
    <xdr:graphicFrame macro="">
      <xdr:nvGraphicFramePr>
        <xdr:cNvPr id="24583" name="Chart 1">
          <a:extLst>
            <a:ext uri="{FF2B5EF4-FFF2-40B4-BE49-F238E27FC236}">
              <a16:creationId xmlns:a16="http://schemas.microsoft.com/office/drawing/2014/main" id="{00000000-0008-0000-0800-000007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16</xdr:col>
      <xdr:colOff>12700</xdr:colOff>
      <xdr:row>97</xdr:row>
      <xdr:rowOff>85725</xdr:rowOff>
    </xdr:to>
    <xdr:graphicFrame macro="">
      <xdr:nvGraphicFramePr>
        <xdr:cNvPr id="24584" name="Chart 2">
          <a:extLst>
            <a:ext uri="{FF2B5EF4-FFF2-40B4-BE49-F238E27FC236}">
              <a16:creationId xmlns:a16="http://schemas.microsoft.com/office/drawing/2014/main" id="{00000000-0008-0000-0800-000008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5"/>
  <sheetViews>
    <sheetView tabSelected="1" zoomScaleNormal="100" workbookViewId="0"/>
  </sheetViews>
  <sheetFormatPr defaultRowHeight="12.5"/>
  <cols>
    <col min="1" max="1" width="21.81640625" customWidth="1"/>
  </cols>
  <sheetData>
    <row r="7" spans="2:2" ht="13">
      <c r="B7" s="3" t="s">
        <v>0</v>
      </c>
    </row>
    <row r="8" spans="2:2" ht="13">
      <c r="B8" s="3" t="s">
        <v>1</v>
      </c>
    </row>
    <row r="9" spans="2:2">
      <c r="B9" s="4" t="s">
        <v>2</v>
      </c>
    </row>
    <row r="10" spans="2:2">
      <c r="B10" s="4"/>
    </row>
    <row r="11" spans="2:2" ht="15.5">
      <c r="B11" s="5"/>
    </row>
    <row r="12" spans="2:2" ht="15.5">
      <c r="B12" s="5"/>
    </row>
    <row r="13" spans="2:2" ht="15.5">
      <c r="B13" s="5"/>
    </row>
    <row r="14" spans="2:2" ht="15.5">
      <c r="B14" s="5"/>
    </row>
    <row r="15" spans="2:2" ht="15.5">
      <c r="B15" s="5"/>
    </row>
    <row r="16" spans="2:2" ht="15.5">
      <c r="B16" s="5"/>
    </row>
    <row r="17" spans="2:2" ht="28">
      <c r="B17" s="6"/>
    </row>
    <row r="18" spans="2:2" ht="28">
      <c r="B18" s="6"/>
    </row>
    <row r="19" spans="2:2" ht="25">
      <c r="B19" s="7" t="s">
        <v>3</v>
      </c>
    </row>
    <row r="20" spans="2:2" s="39" customFormat="1" ht="15.5">
      <c r="B20" s="308"/>
    </row>
    <row r="22" spans="2:2" ht="15.5">
      <c r="B22" s="8" t="s">
        <v>4</v>
      </c>
    </row>
    <row r="24" spans="2:2" ht="17.5">
      <c r="B24" s="9"/>
    </row>
    <row r="25" spans="2:2" ht="17.5">
      <c r="B25" s="9"/>
    </row>
  </sheetData>
  <phoneticPr fontId="0" type="noConversion"/>
  <pageMargins left="0.75" right="0.75" top="1" bottom="1" header="0.5" footer="0.5"/>
  <pageSetup scale="79"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pageSetUpPr fitToPage="1"/>
  </sheetPr>
  <dimension ref="A1:AF100"/>
  <sheetViews>
    <sheetView zoomScaleNormal="100" workbookViewId="0"/>
  </sheetViews>
  <sheetFormatPr defaultColWidth="9.1796875" defaultRowHeight="12.5"/>
  <cols>
    <col min="1" max="1" width="9.81640625" style="17" customWidth="1"/>
    <col min="2" max="2" width="9.453125" style="17" customWidth="1"/>
    <col min="3" max="3" width="8.7265625" style="17" bestFit="1" customWidth="1"/>
    <col min="4" max="4" width="10.453125" style="17" customWidth="1"/>
    <col min="5" max="5" width="9.453125" style="17" bestFit="1" customWidth="1"/>
    <col min="6" max="6" width="8.7265625" style="17" bestFit="1" customWidth="1"/>
    <col min="7" max="7" width="10.453125" style="17" customWidth="1"/>
    <col min="8" max="8" width="9.453125" style="17" bestFit="1" customWidth="1"/>
    <col min="9" max="9" width="8.7265625" style="17" bestFit="1" customWidth="1"/>
    <col min="10" max="10" width="10.453125" style="17" customWidth="1"/>
    <col min="11" max="11" width="9.453125" style="17" bestFit="1" customWidth="1"/>
    <col min="12" max="12" width="8.7265625" style="17" bestFit="1" customWidth="1"/>
    <col min="13" max="13" width="10.453125" style="17" customWidth="1"/>
    <col min="14" max="14" width="9.54296875" style="17" bestFit="1" customWidth="1"/>
    <col min="15" max="15" width="8.26953125" style="17" bestFit="1" customWidth="1"/>
    <col min="16" max="16" width="10.453125" style="17" customWidth="1"/>
    <col min="17" max="17" width="9" style="17" customWidth="1"/>
    <col min="18" max="16384" width="9.1796875" style="17"/>
  </cols>
  <sheetData>
    <row r="1" spans="1:17" ht="25">
      <c r="A1" s="40" t="s">
        <v>197</v>
      </c>
      <c r="B1" s="77"/>
      <c r="C1" s="77"/>
      <c r="D1" s="77"/>
      <c r="E1" s="77"/>
      <c r="F1" s="77"/>
      <c r="G1" s="77"/>
      <c r="H1" s="77"/>
      <c r="I1" s="77"/>
      <c r="J1" s="77"/>
      <c r="K1" s="77"/>
      <c r="L1" s="77"/>
      <c r="M1" s="77"/>
      <c r="N1" s="77"/>
      <c r="O1" s="77"/>
      <c r="P1" s="77"/>
      <c r="Q1" s="77"/>
    </row>
    <row r="2" spans="1:17" ht="18">
      <c r="A2" s="13" t="s">
        <v>230</v>
      </c>
      <c r="B2" s="14"/>
      <c r="C2" s="14"/>
      <c r="D2" s="14"/>
      <c r="E2" s="14"/>
      <c r="F2" s="14"/>
      <c r="G2" s="14"/>
      <c r="H2" s="14"/>
      <c r="I2" s="14"/>
      <c r="J2" s="14"/>
      <c r="K2" s="14"/>
      <c r="L2" s="14"/>
      <c r="M2" s="14"/>
      <c r="N2" s="14"/>
      <c r="O2" s="14"/>
      <c r="P2" s="14"/>
      <c r="Q2" s="77"/>
    </row>
    <row r="3" spans="1:17" ht="14">
      <c r="A3" s="18"/>
      <c r="B3" s="14"/>
      <c r="C3" s="14"/>
      <c r="D3" s="14"/>
      <c r="E3" s="14"/>
      <c r="F3" s="14"/>
      <c r="G3" s="14"/>
      <c r="H3" s="14"/>
      <c r="I3" s="14"/>
      <c r="J3" s="14"/>
      <c r="K3" s="14"/>
      <c r="L3" s="14"/>
      <c r="M3" s="14"/>
      <c r="N3" s="14"/>
      <c r="O3" s="14"/>
      <c r="P3" s="14"/>
      <c r="Q3" s="77"/>
    </row>
    <row r="4" spans="1:17" ht="15" customHeight="1">
      <c r="A4" s="438" t="s">
        <v>231</v>
      </c>
      <c r="B4" s="438"/>
      <c r="C4" s="438"/>
      <c r="D4" s="438"/>
      <c r="E4" s="438"/>
      <c r="F4" s="438"/>
      <c r="G4" s="438"/>
      <c r="H4" s="438"/>
      <c r="I4" s="438"/>
      <c r="J4" s="438"/>
      <c r="K4" s="438"/>
      <c r="L4" s="438"/>
      <c r="M4" s="438"/>
      <c r="N4" s="438"/>
      <c r="O4" s="438"/>
      <c r="P4" s="438"/>
      <c r="Q4" s="438"/>
    </row>
    <row r="5" spans="1:17" ht="15" customHeight="1">
      <c r="A5" s="438"/>
      <c r="B5" s="438"/>
      <c r="C5" s="438"/>
      <c r="D5" s="438"/>
      <c r="E5" s="438"/>
      <c r="F5" s="438"/>
      <c r="G5" s="438"/>
      <c r="H5" s="438"/>
      <c r="I5" s="438"/>
      <c r="J5" s="438"/>
      <c r="K5" s="438"/>
      <c r="L5" s="438"/>
      <c r="M5" s="438"/>
      <c r="N5" s="438"/>
      <c r="O5" s="438"/>
      <c r="P5" s="438"/>
      <c r="Q5" s="438"/>
    </row>
    <row r="6" spans="1:17" ht="15" customHeight="1">
      <c r="A6" s="438"/>
      <c r="B6" s="438"/>
      <c r="C6" s="438"/>
      <c r="D6" s="438"/>
      <c r="E6" s="438"/>
      <c r="F6" s="438"/>
      <c r="G6" s="438"/>
      <c r="H6" s="438"/>
      <c r="I6" s="438"/>
      <c r="J6" s="438"/>
      <c r="K6" s="438"/>
      <c r="L6" s="438"/>
      <c r="M6" s="438"/>
      <c r="N6" s="438"/>
      <c r="O6" s="438"/>
      <c r="P6" s="438"/>
      <c r="Q6" s="438"/>
    </row>
    <row r="7" spans="1:17" ht="14.5" thickBot="1">
      <c r="A7" s="14"/>
      <c r="B7" s="14"/>
      <c r="C7" s="14"/>
      <c r="D7" s="14"/>
      <c r="E7" s="14"/>
      <c r="F7" s="14"/>
      <c r="G7" s="14"/>
      <c r="H7" s="14"/>
      <c r="I7" s="14"/>
      <c r="J7" s="14"/>
      <c r="K7" s="14"/>
      <c r="L7" s="14"/>
      <c r="M7" s="14"/>
      <c r="N7" s="14"/>
      <c r="O7" s="14"/>
      <c r="P7" s="14"/>
      <c r="Q7" s="77"/>
    </row>
    <row r="8" spans="1:17" ht="12.75" customHeight="1">
      <c r="A8" s="427" t="s">
        <v>200</v>
      </c>
      <c r="B8" s="434" t="s">
        <v>204</v>
      </c>
      <c r="C8" s="435"/>
      <c r="D8" s="436"/>
      <c r="E8" s="434" t="s">
        <v>205</v>
      </c>
      <c r="F8" s="435"/>
      <c r="G8" s="436"/>
      <c r="H8" s="434" t="s">
        <v>206</v>
      </c>
      <c r="I8" s="435"/>
      <c r="J8" s="436"/>
      <c r="K8" s="434" t="s">
        <v>207</v>
      </c>
      <c r="L8" s="435"/>
      <c r="M8" s="436"/>
      <c r="N8" s="434" t="s">
        <v>203</v>
      </c>
      <c r="O8" s="435"/>
      <c r="P8" s="436"/>
      <c r="Q8" s="77"/>
    </row>
    <row r="9" spans="1:17" s="31" customFormat="1" ht="26.25" customHeight="1" thickBot="1">
      <c r="A9" s="428"/>
      <c r="B9" s="124" t="s">
        <v>228</v>
      </c>
      <c r="C9" s="22" t="s">
        <v>221</v>
      </c>
      <c r="D9" s="23" t="s">
        <v>229</v>
      </c>
      <c r="E9" s="124" t="s">
        <v>228</v>
      </c>
      <c r="F9" s="22" t="s">
        <v>221</v>
      </c>
      <c r="G9" s="23" t="s">
        <v>229</v>
      </c>
      <c r="H9" s="124" t="s">
        <v>228</v>
      </c>
      <c r="I9" s="22" t="s">
        <v>221</v>
      </c>
      <c r="J9" s="23" t="s">
        <v>229</v>
      </c>
      <c r="K9" s="124" t="s">
        <v>228</v>
      </c>
      <c r="L9" s="22" t="s">
        <v>221</v>
      </c>
      <c r="M9" s="23" t="s">
        <v>229</v>
      </c>
      <c r="N9" s="124" t="s">
        <v>228</v>
      </c>
      <c r="O9" s="22" t="s">
        <v>221</v>
      </c>
      <c r="P9" s="23" t="s">
        <v>229</v>
      </c>
      <c r="Q9" s="84"/>
    </row>
    <row r="10" spans="1:17">
      <c r="A10" s="86">
        <v>2006</v>
      </c>
      <c r="B10" s="100">
        <v>159</v>
      </c>
      <c r="C10" s="101">
        <v>200</v>
      </c>
      <c r="D10" s="83">
        <f t="shared" ref="D10:D24" si="0">IF(C10=0, "NA", B10/C10)</f>
        <v>0.79500000000000004</v>
      </c>
      <c r="E10" s="100"/>
      <c r="F10" s="101"/>
      <c r="G10" s="83"/>
      <c r="H10" s="100"/>
      <c r="I10" s="101"/>
      <c r="J10" s="83"/>
      <c r="K10" s="100"/>
      <c r="L10" s="101"/>
      <c r="M10" s="83"/>
      <c r="N10" s="100">
        <f>SUM(B10,E10,H10,K10)</f>
        <v>159</v>
      </c>
      <c r="O10" s="101">
        <f>SUM(C10,F10,I10,L10)</f>
        <v>200</v>
      </c>
      <c r="P10" s="83">
        <f t="shared" ref="P10:P24" si="1">IF(O10=0, "NA", N10/O10)</f>
        <v>0.79500000000000004</v>
      </c>
      <c r="Q10" s="77"/>
    </row>
    <row r="11" spans="1:17">
      <c r="A11" s="86">
        <v>2007</v>
      </c>
      <c r="B11" s="103">
        <v>144</v>
      </c>
      <c r="C11" s="104">
        <v>172</v>
      </c>
      <c r="D11" s="82">
        <f t="shared" si="0"/>
        <v>0.83720930232558144</v>
      </c>
      <c r="E11" s="103"/>
      <c r="F11" s="104"/>
      <c r="G11" s="82"/>
      <c r="H11" s="103"/>
      <c r="I11" s="104"/>
      <c r="J11" s="82"/>
      <c r="K11" s="103">
        <v>5</v>
      </c>
      <c r="L11" s="104">
        <v>6</v>
      </c>
      <c r="M11" s="82">
        <f t="shared" ref="M11:M23" si="2">IF(L11=0, "NA", K11/L11)</f>
        <v>0.83333333333333337</v>
      </c>
      <c r="N11" s="103">
        <f t="shared" ref="N11:N24" si="3">SUM(B11,E11,H11,K11)</f>
        <v>149</v>
      </c>
      <c r="O11" s="104">
        <f t="shared" ref="O11:O24" si="4">SUM(C11,F11,I11,L11)</f>
        <v>178</v>
      </c>
      <c r="P11" s="82">
        <f t="shared" si="1"/>
        <v>0.8370786516853933</v>
      </c>
      <c r="Q11" s="77"/>
    </row>
    <row r="12" spans="1:17">
      <c r="A12" s="86">
        <v>2008</v>
      </c>
      <c r="B12" s="103">
        <v>122</v>
      </c>
      <c r="C12" s="104">
        <v>149</v>
      </c>
      <c r="D12" s="82">
        <f t="shared" si="0"/>
        <v>0.81879194630872487</v>
      </c>
      <c r="E12" s="103">
        <v>8</v>
      </c>
      <c r="F12" s="104">
        <v>9</v>
      </c>
      <c r="G12" s="82">
        <f t="shared" ref="G12:G23" si="5">IF(F12=0, "NA", E12/F12)</f>
        <v>0.88888888888888884</v>
      </c>
      <c r="H12" s="103"/>
      <c r="I12" s="104"/>
      <c r="J12" s="82"/>
      <c r="K12" s="103">
        <v>3</v>
      </c>
      <c r="L12" s="104">
        <v>3</v>
      </c>
      <c r="M12" s="82">
        <f t="shared" si="2"/>
        <v>1</v>
      </c>
      <c r="N12" s="103">
        <f t="shared" si="3"/>
        <v>133</v>
      </c>
      <c r="O12" s="104">
        <f t="shared" si="4"/>
        <v>161</v>
      </c>
      <c r="P12" s="82">
        <f t="shared" si="1"/>
        <v>0.82608695652173914</v>
      </c>
      <c r="Q12" s="77"/>
    </row>
    <row r="13" spans="1:17">
      <c r="A13" s="86">
        <v>2009</v>
      </c>
      <c r="B13" s="103">
        <v>96</v>
      </c>
      <c r="C13" s="104">
        <v>105</v>
      </c>
      <c r="D13" s="82">
        <f t="shared" si="0"/>
        <v>0.91428571428571426</v>
      </c>
      <c r="E13" s="103">
        <v>9</v>
      </c>
      <c r="F13" s="104">
        <v>10</v>
      </c>
      <c r="G13" s="82">
        <f t="shared" si="5"/>
        <v>0.9</v>
      </c>
      <c r="H13" s="103"/>
      <c r="I13" s="104"/>
      <c r="J13" s="82"/>
      <c r="K13" s="103">
        <v>1</v>
      </c>
      <c r="L13" s="104">
        <v>1</v>
      </c>
      <c r="M13" s="82">
        <f t="shared" si="2"/>
        <v>1</v>
      </c>
      <c r="N13" s="103">
        <f t="shared" si="3"/>
        <v>106</v>
      </c>
      <c r="O13" s="104">
        <f t="shared" si="4"/>
        <v>116</v>
      </c>
      <c r="P13" s="82">
        <f t="shared" si="1"/>
        <v>0.91379310344827591</v>
      </c>
      <c r="Q13" s="77"/>
    </row>
    <row r="14" spans="1:17">
      <c r="A14" s="86">
        <v>2010</v>
      </c>
      <c r="B14" s="103">
        <v>89</v>
      </c>
      <c r="C14" s="104">
        <v>100</v>
      </c>
      <c r="D14" s="82">
        <f t="shared" si="0"/>
        <v>0.89</v>
      </c>
      <c r="E14" s="103">
        <v>7</v>
      </c>
      <c r="F14" s="104">
        <v>7</v>
      </c>
      <c r="G14" s="82">
        <f t="shared" si="5"/>
        <v>1</v>
      </c>
      <c r="H14" s="103"/>
      <c r="I14" s="104"/>
      <c r="J14" s="82"/>
      <c r="K14" s="103"/>
      <c r="L14" s="104"/>
      <c r="M14" s="82"/>
      <c r="N14" s="103">
        <f t="shared" si="3"/>
        <v>96</v>
      </c>
      <c r="O14" s="104">
        <f t="shared" si="4"/>
        <v>107</v>
      </c>
      <c r="P14" s="82">
        <f t="shared" si="1"/>
        <v>0.89719626168224298</v>
      </c>
      <c r="Q14" s="77"/>
    </row>
    <row r="15" spans="1:17">
      <c r="A15" s="86">
        <v>2011</v>
      </c>
      <c r="B15" s="103">
        <v>81</v>
      </c>
      <c r="C15" s="104">
        <v>88</v>
      </c>
      <c r="D15" s="82">
        <f t="shared" si="0"/>
        <v>0.92045454545454541</v>
      </c>
      <c r="E15" s="103">
        <v>4</v>
      </c>
      <c r="F15" s="104">
        <v>4</v>
      </c>
      <c r="G15" s="82">
        <f t="shared" si="5"/>
        <v>1</v>
      </c>
      <c r="H15" s="103">
        <v>3</v>
      </c>
      <c r="I15" s="104">
        <v>5</v>
      </c>
      <c r="J15" s="82">
        <f t="shared" ref="J15:J18" si="6">IF(I15=0, "NA", H15/I15)</f>
        <v>0.6</v>
      </c>
      <c r="K15" s="103">
        <v>1</v>
      </c>
      <c r="L15" s="104">
        <v>1</v>
      </c>
      <c r="M15" s="82">
        <f t="shared" si="2"/>
        <v>1</v>
      </c>
      <c r="N15" s="103">
        <f t="shared" si="3"/>
        <v>89</v>
      </c>
      <c r="O15" s="104">
        <f t="shared" si="4"/>
        <v>98</v>
      </c>
      <c r="P15" s="82">
        <f t="shared" si="1"/>
        <v>0.90816326530612246</v>
      </c>
      <c r="Q15" s="77"/>
    </row>
    <row r="16" spans="1:17">
      <c r="A16" s="86">
        <v>2012</v>
      </c>
      <c r="B16" s="103">
        <v>71</v>
      </c>
      <c r="C16" s="104">
        <v>78</v>
      </c>
      <c r="D16" s="82">
        <f t="shared" si="0"/>
        <v>0.91025641025641024</v>
      </c>
      <c r="E16" s="103">
        <v>6</v>
      </c>
      <c r="F16" s="104">
        <v>7</v>
      </c>
      <c r="G16" s="82">
        <f t="shared" si="5"/>
        <v>0.8571428571428571</v>
      </c>
      <c r="H16" s="103">
        <v>2</v>
      </c>
      <c r="I16" s="104">
        <v>2</v>
      </c>
      <c r="J16" s="82">
        <f t="shared" si="6"/>
        <v>1</v>
      </c>
      <c r="K16" s="103">
        <v>6</v>
      </c>
      <c r="L16" s="104">
        <v>6</v>
      </c>
      <c r="M16" s="82">
        <f t="shared" si="2"/>
        <v>1</v>
      </c>
      <c r="N16" s="103">
        <f t="shared" si="3"/>
        <v>85</v>
      </c>
      <c r="O16" s="104">
        <f t="shared" si="4"/>
        <v>93</v>
      </c>
      <c r="P16" s="82">
        <f t="shared" si="1"/>
        <v>0.91397849462365588</v>
      </c>
      <c r="Q16" s="77"/>
    </row>
    <row r="17" spans="1:18">
      <c r="A17" s="86">
        <v>2013</v>
      </c>
      <c r="B17" s="103">
        <v>38</v>
      </c>
      <c r="C17" s="104">
        <v>39</v>
      </c>
      <c r="D17" s="82">
        <f t="shared" si="0"/>
        <v>0.97435897435897434</v>
      </c>
      <c r="E17" s="103">
        <v>3</v>
      </c>
      <c r="F17" s="104">
        <v>3</v>
      </c>
      <c r="G17" s="82">
        <f t="shared" si="5"/>
        <v>1</v>
      </c>
      <c r="H17" s="103"/>
      <c r="I17" s="104"/>
      <c r="J17" s="82"/>
      <c r="K17" s="103">
        <v>3</v>
      </c>
      <c r="L17" s="104">
        <v>3</v>
      </c>
      <c r="M17" s="82">
        <f t="shared" si="2"/>
        <v>1</v>
      </c>
      <c r="N17" s="103">
        <f t="shared" si="3"/>
        <v>44</v>
      </c>
      <c r="O17" s="104">
        <f t="shared" si="4"/>
        <v>45</v>
      </c>
      <c r="P17" s="82">
        <f t="shared" si="1"/>
        <v>0.97777777777777775</v>
      </c>
      <c r="Q17" s="77"/>
      <c r="R17" s="77"/>
    </row>
    <row r="18" spans="1:18">
      <c r="A18" s="86">
        <v>2014</v>
      </c>
      <c r="B18" s="103">
        <v>37</v>
      </c>
      <c r="C18" s="104">
        <v>47</v>
      </c>
      <c r="D18" s="82">
        <f t="shared" si="0"/>
        <v>0.78723404255319152</v>
      </c>
      <c r="E18" s="103">
        <v>4</v>
      </c>
      <c r="F18" s="104">
        <v>4</v>
      </c>
      <c r="G18" s="82">
        <f t="shared" si="5"/>
        <v>1</v>
      </c>
      <c r="H18" s="103">
        <v>0</v>
      </c>
      <c r="I18" s="104">
        <v>2</v>
      </c>
      <c r="J18" s="82">
        <f t="shared" si="6"/>
        <v>0</v>
      </c>
      <c r="K18" s="103">
        <v>3</v>
      </c>
      <c r="L18" s="104">
        <v>5</v>
      </c>
      <c r="M18" s="82">
        <f t="shared" si="2"/>
        <v>0.6</v>
      </c>
      <c r="N18" s="103">
        <f t="shared" si="3"/>
        <v>44</v>
      </c>
      <c r="O18" s="104">
        <f t="shared" si="4"/>
        <v>58</v>
      </c>
      <c r="P18" s="82">
        <f t="shared" si="1"/>
        <v>0.75862068965517238</v>
      </c>
      <c r="Q18" s="77"/>
      <c r="R18" s="77"/>
    </row>
    <row r="19" spans="1:18">
      <c r="A19" s="86">
        <v>2015</v>
      </c>
      <c r="B19" s="103">
        <v>35</v>
      </c>
      <c r="C19" s="104">
        <v>39</v>
      </c>
      <c r="D19" s="82">
        <f t="shared" si="0"/>
        <v>0.89743589743589747</v>
      </c>
      <c r="E19" s="103">
        <v>4</v>
      </c>
      <c r="F19" s="104">
        <v>8</v>
      </c>
      <c r="G19" s="82">
        <f t="shared" si="5"/>
        <v>0.5</v>
      </c>
      <c r="H19" s="103"/>
      <c r="I19" s="104" t="s">
        <v>20</v>
      </c>
      <c r="J19" s="82"/>
      <c r="K19" s="103">
        <v>8</v>
      </c>
      <c r="L19" s="104">
        <v>10</v>
      </c>
      <c r="M19" s="82">
        <f t="shared" si="2"/>
        <v>0.8</v>
      </c>
      <c r="N19" s="103">
        <f t="shared" si="3"/>
        <v>47</v>
      </c>
      <c r="O19" s="104">
        <f t="shared" si="4"/>
        <v>57</v>
      </c>
      <c r="P19" s="82">
        <f t="shared" si="1"/>
        <v>0.82456140350877194</v>
      </c>
      <c r="Q19" s="77"/>
      <c r="R19" s="77"/>
    </row>
    <row r="20" spans="1:18">
      <c r="A20" s="86">
        <v>2016</v>
      </c>
      <c r="B20" s="103">
        <v>13</v>
      </c>
      <c r="C20" s="104">
        <v>14</v>
      </c>
      <c r="D20" s="82">
        <f t="shared" si="0"/>
        <v>0.9285714285714286</v>
      </c>
      <c r="E20" s="103">
        <v>4</v>
      </c>
      <c r="F20" s="104">
        <v>4</v>
      </c>
      <c r="G20" s="82">
        <f t="shared" si="5"/>
        <v>1</v>
      </c>
      <c r="H20" s="103"/>
      <c r="I20" s="104"/>
      <c r="J20" s="82"/>
      <c r="K20" s="103">
        <v>3</v>
      </c>
      <c r="L20" s="104">
        <v>4</v>
      </c>
      <c r="M20" s="82">
        <f t="shared" si="2"/>
        <v>0.75</v>
      </c>
      <c r="N20" s="103">
        <f t="shared" si="3"/>
        <v>20</v>
      </c>
      <c r="O20" s="104">
        <f t="shared" si="4"/>
        <v>22</v>
      </c>
      <c r="P20" s="82">
        <f t="shared" si="1"/>
        <v>0.90909090909090906</v>
      </c>
      <c r="Q20" s="77"/>
      <c r="R20" s="77"/>
    </row>
    <row r="21" spans="1:18">
      <c r="A21" s="86">
        <v>2017</v>
      </c>
      <c r="B21" s="103">
        <v>11</v>
      </c>
      <c r="C21" s="104">
        <v>13</v>
      </c>
      <c r="D21" s="82">
        <f t="shared" si="0"/>
        <v>0.84615384615384615</v>
      </c>
      <c r="E21" s="103">
        <v>1</v>
      </c>
      <c r="F21" s="104">
        <v>2</v>
      </c>
      <c r="G21" s="82">
        <f t="shared" si="5"/>
        <v>0.5</v>
      </c>
      <c r="H21" s="103"/>
      <c r="I21" s="104"/>
      <c r="J21" s="82"/>
      <c r="K21" s="103">
        <v>1</v>
      </c>
      <c r="L21" s="104">
        <v>1</v>
      </c>
      <c r="M21" s="82">
        <f t="shared" si="2"/>
        <v>1</v>
      </c>
      <c r="N21" s="103">
        <f t="shared" si="3"/>
        <v>13</v>
      </c>
      <c r="O21" s="104">
        <f t="shared" si="4"/>
        <v>16</v>
      </c>
      <c r="P21" s="82">
        <f t="shared" si="1"/>
        <v>0.8125</v>
      </c>
      <c r="Q21" s="77"/>
      <c r="R21" s="77"/>
    </row>
    <row r="22" spans="1:18">
      <c r="A22" s="86">
        <v>2018</v>
      </c>
      <c r="B22" s="103">
        <v>9</v>
      </c>
      <c r="C22" s="104">
        <v>10</v>
      </c>
      <c r="D22" s="82">
        <f t="shared" si="0"/>
        <v>0.9</v>
      </c>
      <c r="E22" s="103">
        <v>2</v>
      </c>
      <c r="F22" s="104">
        <v>2</v>
      </c>
      <c r="G22" s="82">
        <f t="shared" si="5"/>
        <v>1</v>
      </c>
      <c r="H22" s="103"/>
      <c r="I22" s="104"/>
      <c r="J22" s="82"/>
      <c r="K22" s="103">
        <v>0</v>
      </c>
      <c r="L22" s="104">
        <v>1</v>
      </c>
      <c r="M22" s="82">
        <f t="shared" si="2"/>
        <v>0</v>
      </c>
      <c r="N22" s="103">
        <f t="shared" si="3"/>
        <v>11</v>
      </c>
      <c r="O22" s="104">
        <f t="shared" si="4"/>
        <v>13</v>
      </c>
      <c r="P22" s="82">
        <f t="shared" si="1"/>
        <v>0.84615384615384615</v>
      </c>
      <c r="Q22" s="77"/>
      <c r="R22" s="77"/>
    </row>
    <row r="23" spans="1:18">
      <c r="A23" s="86">
        <v>2019</v>
      </c>
      <c r="B23" s="103">
        <v>10</v>
      </c>
      <c r="C23" s="104">
        <v>11</v>
      </c>
      <c r="D23" s="82">
        <f t="shared" si="0"/>
        <v>0.90909090909090906</v>
      </c>
      <c r="E23" s="103">
        <v>2</v>
      </c>
      <c r="F23" s="104">
        <v>2</v>
      </c>
      <c r="G23" s="82">
        <f t="shared" si="5"/>
        <v>1</v>
      </c>
      <c r="H23" s="103"/>
      <c r="I23" s="104"/>
      <c r="J23" s="82"/>
      <c r="K23" s="103">
        <v>1</v>
      </c>
      <c r="L23" s="104">
        <v>2</v>
      </c>
      <c r="M23" s="82">
        <f t="shared" si="2"/>
        <v>0.5</v>
      </c>
      <c r="N23" s="103">
        <f t="shared" si="3"/>
        <v>13</v>
      </c>
      <c r="O23" s="104">
        <f t="shared" si="4"/>
        <v>15</v>
      </c>
      <c r="P23" s="82">
        <f t="shared" si="1"/>
        <v>0.8666666666666667</v>
      </c>
      <c r="Q23" s="77"/>
      <c r="R23" s="77"/>
    </row>
    <row r="24" spans="1:18">
      <c r="A24" s="86">
        <v>2020</v>
      </c>
      <c r="B24" s="103">
        <v>19</v>
      </c>
      <c r="C24" s="104">
        <v>28</v>
      </c>
      <c r="D24" s="82">
        <f t="shared" si="0"/>
        <v>0.6785714285714286</v>
      </c>
      <c r="E24" s="103"/>
      <c r="F24" s="104"/>
      <c r="G24" s="82"/>
      <c r="H24" s="103"/>
      <c r="I24" s="104"/>
      <c r="J24" s="82"/>
      <c r="K24" s="103"/>
      <c r="L24" s="104"/>
      <c r="M24" s="82"/>
      <c r="N24" s="103">
        <f t="shared" si="3"/>
        <v>19</v>
      </c>
      <c r="O24" s="104">
        <f t="shared" si="4"/>
        <v>28</v>
      </c>
      <c r="P24" s="82">
        <f t="shared" si="1"/>
        <v>0.6785714285714286</v>
      </c>
      <c r="Q24" s="77"/>
      <c r="R24" s="77"/>
    </row>
    <row r="25" spans="1:18" ht="13" thickBot="1">
      <c r="A25" s="86">
        <v>2021</v>
      </c>
      <c r="B25" s="105"/>
      <c r="C25" s="106"/>
      <c r="D25" s="107"/>
      <c r="E25" s="105"/>
      <c r="F25" s="106"/>
      <c r="G25" s="107"/>
      <c r="H25" s="105"/>
      <c r="I25" s="106"/>
      <c r="J25" s="107"/>
      <c r="K25" s="105"/>
      <c r="L25" s="106"/>
      <c r="M25" s="107"/>
      <c r="N25" s="105"/>
      <c r="O25" s="106"/>
      <c r="P25" s="107"/>
      <c r="Q25" s="77"/>
      <c r="R25" s="77"/>
    </row>
    <row r="26" spans="1:18" ht="13.5" thickBot="1">
      <c r="A26" s="66" t="s">
        <v>203</v>
      </c>
      <c r="B26" s="151">
        <f>SUM(B10:B25)</f>
        <v>934</v>
      </c>
      <c r="C26" s="152">
        <f>SUM(C10:C25)</f>
        <v>1093</v>
      </c>
      <c r="D26" s="153">
        <f>B26/C26</f>
        <v>0.85452881976212258</v>
      </c>
      <c r="E26" s="151">
        <f>SUM(E10:E25)</f>
        <v>54</v>
      </c>
      <c r="F26" s="152">
        <f>SUM(F10:F25)</f>
        <v>62</v>
      </c>
      <c r="G26" s="153">
        <f>E26/F26</f>
        <v>0.87096774193548387</v>
      </c>
      <c r="H26" s="151">
        <f>SUM(H10:H25)</f>
        <v>5</v>
      </c>
      <c r="I26" s="152">
        <f>SUM(I10:I25)</f>
        <v>9</v>
      </c>
      <c r="J26" s="153">
        <f>H26/I26</f>
        <v>0.55555555555555558</v>
      </c>
      <c r="K26" s="151">
        <f>SUM(K10:K25)</f>
        <v>35</v>
      </c>
      <c r="L26" s="152">
        <f>SUM(L10:L25)</f>
        <v>43</v>
      </c>
      <c r="M26" s="153">
        <f>K26/L26</f>
        <v>0.81395348837209303</v>
      </c>
      <c r="N26" s="151">
        <f>SUM(N10:N25)</f>
        <v>1028</v>
      </c>
      <c r="O26" s="152">
        <f>SUM(O10:O25)</f>
        <v>1207</v>
      </c>
      <c r="P26" s="153">
        <f>N26/O26</f>
        <v>0.85169842584921296</v>
      </c>
      <c r="Q26" s="77"/>
      <c r="R26" s="77"/>
    </row>
    <row r="27" spans="1:18" ht="13">
      <c r="A27" s="125"/>
      <c r="B27" s="95"/>
      <c r="C27" s="95"/>
      <c r="D27" s="126"/>
      <c r="E27" s="95"/>
      <c r="F27" s="95"/>
      <c r="G27" s="126"/>
      <c r="H27" s="95"/>
      <c r="I27" s="95"/>
      <c r="J27" s="126"/>
      <c r="K27" s="95"/>
      <c r="L27" s="95"/>
      <c r="M27" s="126"/>
      <c r="N27" s="95"/>
      <c r="O27" s="95"/>
      <c r="P27" s="126"/>
      <c r="Q27" s="77"/>
      <c r="R27" s="77"/>
    </row>
    <row r="28" spans="1:18">
      <c r="A28" s="109"/>
      <c r="B28" s="77"/>
      <c r="C28" s="77"/>
      <c r="D28" s="77"/>
      <c r="E28" s="77"/>
      <c r="F28" s="77"/>
      <c r="G28" s="77"/>
      <c r="H28" s="77"/>
      <c r="I28" s="77"/>
      <c r="J28" s="77"/>
      <c r="K28" s="77"/>
      <c r="L28" s="77"/>
      <c r="M28" s="77"/>
      <c r="N28" s="77"/>
      <c r="O28" s="77"/>
      <c r="P28" s="77"/>
      <c r="Q28" s="77"/>
      <c r="R28" s="77"/>
    </row>
    <row r="29" spans="1:18" ht="12.75" customHeight="1">
      <c r="A29" s="77"/>
      <c r="B29" s="77"/>
      <c r="C29" s="77"/>
      <c r="D29" s="77"/>
      <c r="E29" s="77"/>
      <c r="F29" s="77"/>
      <c r="G29" s="77"/>
      <c r="H29" s="77"/>
      <c r="I29" s="77"/>
      <c r="J29" s="77"/>
      <c r="K29" s="77"/>
      <c r="L29" s="77"/>
      <c r="M29" s="77"/>
      <c r="N29" s="77"/>
      <c r="O29" s="77"/>
      <c r="P29" s="77"/>
      <c r="Q29" s="76"/>
      <c r="R29" s="77"/>
    </row>
    <row r="30" spans="1:18" ht="13">
      <c r="A30" s="77"/>
      <c r="B30" s="77"/>
      <c r="C30" s="77"/>
      <c r="D30" s="77"/>
      <c r="E30" s="77"/>
      <c r="F30" s="77"/>
      <c r="G30" s="77"/>
      <c r="H30" s="77"/>
      <c r="I30" s="77"/>
      <c r="J30" s="77"/>
      <c r="K30" s="77"/>
      <c r="L30" s="77"/>
      <c r="M30" s="77"/>
      <c r="N30" s="77"/>
      <c r="O30" s="77"/>
      <c r="P30" s="76"/>
      <c r="Q30" s="345"/>
      <c r="R30" s="77"/>
    </row>
    <row r="31" spans="1:18" ht="13">
      <c r="A31" s="77"/>
      <c r="B31" s="77"/>
      <c r="C31" s="77"/>
      <c r="D31" s="77"/>
      <c r="E31" s="77"/>
      <c r="F31" s="77"/>
      <c r="G31" s="77"/>
      <c r="H31" s="77"/>
      <c r="I31" s="77"/>
      <c r="J31" s="77"/>
      <c r="K31" s="77"/>
      <c r="L31" s="77"/>
      <c r="M31" s="77"/>
      <c r="N31" s="77"/>
      <c r="O31" s="77"/>
      <c r="P31" s="346"/>
      <c r="Q31" s="347"/>
      <c r="R31" s="76"/>
    </row>
    <row r="32" spans="1:18" ht="13">
      <c r="A32" s="77"/>
      <c r="B32" s="77"/>
      <c r="C32" s="77"/>
      <c r="D32" s="77"/>
      <c r="E32" s="77"/>
      <c r="F32" s="77"/>
      <c r="G32" s="77"/>
      <c r="H32" s="77"/>
      <c r="I32" s="77"/>
      <c r="J32" s="77"/>
      <c r="K32" s="77"/>
      <c r="L32" s="77"/>
      <c r="M32" s="77"/>
      <c r="N32" s="77"/>
      <c r="O32" s="77"/>
      <c r="P32" s="348"/>
      <c r="Q32" s="347"/>
      <c r="R32" s="76"/>
    </row>
    <row r="33" spans="16:32" ht="13">
      <c r="P33" s="348"/>
      <c r="Q33" s="347"/>
      <c r="R33" s="76"/>
      <c r="S33" s="77"/>
      <c r="T33" s="77"/>
      <c r="U33" s="77"/>
      <c r="V33" s="77"/>
      <c r="W33" s="77"/>
      <c r="X33" s="77"/>
      <c r="Y33" s="77"/>
      <c r="Z33" s="77"/>
      <c r="AA33" s="77"/>
      <c r="AB33" s="77"/>
      <c r="AC33" s="77"/>
      <c r="AD33" s="77"/>
      <c r="AE33" s="77"/>
      <c r="AF33" s="77"/>
    </row>
    <row r="34" spans="16:32" ht="13">
      <c r="P34" s="348"/>
      <c r="Q34" s="347"/>
      <c r="R34" s="76"/>
      <c r="S34" s="77"/>
      <c r="T34" s="77"/>
      <c r="U34" s="77"/>
      <c r="V34" s="77"/>
      <c r="W34" s="77"/>
      <c r="X34" s="77"/>
      <c r="Y34" s="77"/>
      <c r="Z34" s="77"/>
      <c r="AA34" s="77"/>
      <c r="AB34" s="77"/>
      <c r="AC34" s="77"/>
      <c r="AD34" s="77"/>
      <c r="AE34" s="77"/>
      <c r="AF34" s="77"/>
    </row>
    <row r="35" spans="16:32" ht="13">
      <c r="P35" s="348"/>
      <c r="Q35" s="347"/>
      <c r="R35" s="76"/>
      <c r="S35" s="77"/>
      <c r="T35" s="77"/>
      <c r="U35" s="77"/>
      <c r="V35" s="77"/>
      <c r="W35" s="77"/>
      <c r="X35" s="77"/>
      <c r="Y35" s="77"/>
      <c r="Z35" s="77"/>
      <c r="AA35" s="77"/>
      <c r="AB35" s="77"/>
      <c r="AC35" s="77"/>
      <c r="AD35" s="77"/>
      <c r="AE35" s="77"/>
      <c r="AF35" s="77"/>
    </row>
    <row r="36" spans="16:32" ht="13">
      <c r="P36" s="348"/>
      <c r="Q36" s="347"/>
      <c r="R36" s="76"/>
      <c r="S36" s="77"/>
      <c r="T36" s="77"/>
      <c r="U36" s="77"/>
      <c r="V36" s="77"/>
      <c r="W36" s="77"/>
      <c r="X36" s="77"/>
      <c r="Y36" s="77"/>
      <c r="Z36" s="77"/>
      <c r="AA36" s="77"/>
      <c r="AB36" s="77"/>
      <c r="AC36" s="77"/>
      <c r="AD36" s="77"/>
      <c r="AE36" s="77"/>
      <c r="AF36" s="77"/>
    </row>
    <row r="37" spans="16:32" ht="13">
      <c r="P37" s="348"/>
      <c r="Q37" s="347"/>
      <c r="R37" s="76"/>
      <c r="S37" s="77"/>
      <c r="T37" s="77"/>
      <c r="U37" s="77"/>
      <c r="V37" s="77"/>
      <c r="W37" s="77"/>
      <c r="X37" s="77"/>
      <c r="Y37" s="77"/>
      <c r="Z37" s="77"/>
      <c r="AA37" s="77"/>
      <c r="AB37" s="77"/>
      <c r="AC37" s="77"/>
      <c r="AD37" s="77"/>
      <c r="AE37" s="77"/>
      <c r="AF37" s="77"/>
    </row>
    <row r="38" spans="16:32" ht="13">
      <c r="P38" s="348"/>
      <c r="Q38" s="347"/>
      <c r="R38" s="76"/>
      <c r="S38" s="77"/>
      <c r="T38" s="77"/>
      <c r="U38" s="77"/>
      <c r="V38" s="77"/>
      <c r="W38" s="77"/>
      <c r="X38" s="77"/>
      <c r="Y38" s="77"/>
      <c r="Z38" s="77"/>
      <c r="AA38" s="77"/>
      <c r="AB38" s="77"/>
      <c r="AC38" s="77"/>
      <c r="AD38" s="77"/>
      <c r="AE38" s="77"/>
      <c r="AF38" s="77"/>
    </row>
    <row r="39" spans="16:32" ht="13">
      <c r="P39" s="348"/>
      <c r="Q39" s="347"/>
      <c r="R39" s="76"/>
      <c r="S39" s="77"/>
      <c r="T39" s="77"/>
      <c r="U39" s="77"/>
      <c r="V39" s="77"/>
      <c r="W39" s="77"/>
      <c r="X39" s="77"/>
      <c r="Y39" s="77"/>
      <c r="Z39" s="77"/>
      <c r="AA39" s="77"/>
      <c r="AB39" s="77"/>
      <c r="AC39" s="77"/>
      <c r="AD39" s="77"/>
      <c r="AE39" s="77"/>
      <c r="AF39" s="77"/>
    </row>
    <row r="40" spans="16:32" ht="13">
      <c r="P40" s="348"/>
      <c r="Q40" s="347"/>
      <c r="R40" s="76"/>
      <c r="S40" s="77"/>
      <c r="T40" s="77"/>
      <c r="U40" s="77"/>
      <c r="V40" s="77"/>
      <c r="W40" s="77"/>
      <c r="X40" s="77"/>
      <c r="Y40" s="77"/>
      <c r="Z40" s="77"/>
      <c r="AA40" s="77"/>
      <c r="AB40" s="77"/>
      <c r="AC40" s="77"/>
      <c r="AD40" s="77"/>
      <c r="AE40" s="77"/>
      <c r="AF40" s="77"/>
    </row>
    <row r="41" spans="16:32" ht="13">
      <c r="P41" s="348"/>
      <c r="Q41" s="347"/>
      <c r="R41" s="76"/>
      <c r="S41" s="77"/>
      <c r="T41" s="77"/>
      <c r="U41" s="77"/>
      <c r="V41" s="77"/>
      <c r="W41" s="77"/>
      <c r="X41" s="77"/>
      <c r="Y41" s="77"/>
      <c r="Z41" s="77"/>
      <c r="AA41" s="77"/>
      <c r="AB41" s="77"/>
      <c r="AC41" s="77"/>
      <c r="AD41" s="77"/>
      <c r="AE41" s="77"/>
      <c r="AF41" s="77"/>
    </row>
    <row r="42" spans="16:32" ht="13">
      <c r="P42" s="348"/>
      <c r="Q42" s="347"/>
      <c r="R42" s="76"/>
      <c r="S42" s="77"/>
      <c r="T42" s="77"/>
      <c r="U42" s="77"/>
      <c r="V42" s="77"/>
      <c r="W42" s="77"/>
      <c r="X42" s="77"/>
      <c r="Y42" s="77"/>
      <c r="Z42" s="77"/>
      <c r="AA42" s="77"/>
      <c r="AB42" s="77"/>
      <c r="AC42" s="77"/>
      <c r="AD42" s="77"/>
      <c r="AE42" s="77"/>
      <c r="AF42" s="77"/>
    </row>
    <row r="43" spans="16:32" ht="13">
      <c r="P43" s="348"/>
      <c r="Q43" s="347"/>
      <c r="R43" s="127"/>
      <c r="S43" s="93"/>
      <c r="T43" s="127"/>
      <c r="U43" s="127"/>
      <c r="V43" s="93"/>
      <c r="W43" s="127"/>
      <c r="X43" s="127"/>
      <c r="Y43" s="93"/>
      <c r="Z43" s="127"/>
      <c r="AA43" s="127"/>
      <c r="AB43" s="93"/>
      <c r="AC43" s="76"/>
      <c r="AD43" s="76"/>
      <c r="AE43" s="76"/>
      <c r="AF43" s="76"/>
    </row>
    <row r="44" spans="16:32" ht="13">
      <c r="P44" s="348"/>
      <c r="Q44" s="347"/>
      <c r="R44" s="127"/>
      <c r="S44" s="93"/>
      <c r="T44" s="127"/>
      <c r="U44" s="127"/>
      <c r="V44" s="93"/>
      <c r="W44" s="127"/>
      <c r="X44" s="127"/>
      <c r="Y44" s="93"/>
      <c r="Z44" s="127"/>
      <c r="AA44" s="127"/>
      <c r="AB44" s="93"/>
      <c r="AC44" s="76"/>
      <c r="AD44" s="76"/>
      <c r="AE44" s="76"/>
      <c r="AF44" s="76"/>
    </row>
    <row r="45" spans="16:32" ht="13">
      <c r="P45" s="348"/>
      <c r="Q45" s="347"/>
      <c r="R45" s="127"/>
      <c r="S45" s="93"/>
      <c r="T45" s="127"/>
      <c r="U45" s="127"/>
      <c r="V45" s="93"/>
      <c r="W45" s="127"/>
      <c r="X45" s="127"/>
      <c r="Y45" s="93"/>
      <c r="Z45" s="127"/>
      <c r="AA45" s="127"/>
      <c r="AB45" s="93"/>
      <c r="AC45" s="76"/>
      <c r="AD45" s="76"/>
      <c r="AE45" s="76"/>
      <c r="AF45" s="76"/>
    </row>
    <row r="46" spans="16:32" ht="13">
      <c r="P46" s="348"/>
      <c r="Q46" s="347"/>
      <c r="R46" s="127"/>
      <c r="S46" s="93"/>
      <c r="T46" s="127"/>
      <c r="U46" s="127"/>
      <c r="V46" s="93"/>
      <c r="W46" s="127"/>
      <c r="X46" s="127"/>
      <c r="Y46" s="93"/>
      <c r="Z46" s="127"/>
      <c r="AA46" s="127"/>
      <c r="AB46" s="93"/>
      <c r="AC46" s="76"/>
      <c r="AD46" s="76"/>
      <c r="AE46" s="76"/>
      <c r="AF46" s="76"/>
    </row>
    <row r="47" spans="16:32" ht="13">
      <c r="P47" s="348"/>
      <c r="Q47" s="94"/>
      <c r="R47" s="127"/>
      <c r="S47" s="93"/>
      <c r="T47" s="127"/>
      <c r="U47" s="127"/>
      <c r="V47" s="93"/>
      <c r="W47" s="127"/>
      <c r="X47" s="127"/>
      <c r="Y47" s="93"/>
      <c r="Z47" s="127"/>
      <c r="AA47" s="127"/>
      <c r="AB47" s="93"/>
      <c r="AC47" s="76"/>
      <c r="AD47" s="76"/>
      <c r="AE47" s="76"/>
      <c r="AF47" s="76"/>
    </row>
    <row r="48" spans="16:32">
      <c r="P48" s="76"/>
      <c r="Q48" s="76"/>
      <c r="R48" s="127"/>
      <c r="S48" s="93"/>
      <c r="T48" s="127"/>
      <c r="U48" s="127"/>
      <c r="V48" s="93"/>
      <c r="W48" s="127"/>
      <c r="X48" s="127"/>
      <c r="Y48" s="93"/>
      <c r="Z48" s="127"/>
      <c r="AA48" s="127"/>
      <c r="AB48" s="93"/>
      <c r="AC48" s="76"/>
      <c r="AD48" s="76"/>
      <c r="AE48" s="76"/>
      <c r="AF48" s="76"/>
    </row>
    <row r="49" spans="16:32" ht="13">
      <c r="P49" s="76"/>
      <c r="Q49" s="345"/>
      <c r="R49" s="95"/>
      <c r="S49" s="126"/>
      <c r="T49" s="95"/>
      <c r="U49" s="95"/>
      <c r="V49" s="126"/>
      <c r="W49" s="95"/>
      <c r="X49" s="95"/>
      <c r="Y49" s="126"/>
      <c r="Z49" s="95"/>
      <c r="AA49" s="95"/>
      <c r="AB49" s="126"/>
      <c r="AC49" s="76"/>
      <c r="AD49" s="76"/>
      <c r="AE49" s="76"/>
      <c r="AF49" s="76"/>
    </row>
    <row r="50" spans="16:32" ht="12.75" customHeight="1">
      <c r="P50" s="76"/>
      <c r="Q50" s="347"/>
      <c r="R50" s="76"/>
      <c r="S50" s="76"/>
      <c r="T50" s="76"/>
      <c r="U50" s="76"/>
      <c r="V50" s="76"/>
      <c r="W50" s="76"/>
      <c r="X50" s="76"/>
      <c r="Y50" s="76"/>
      <c r="Z50" s="76"/>
      <c r="AA50" s="76"/>
      <c r="AB50" s="76"/>
      <c r="AC50" s="76"/>
      <c r="AD50" s="76"/>
      <c r="AE50" s="76"/>
      <c r="AF50" s="76"/>
    </row>
    <row r="51" spans="16:32" ht="13">
      <c r="P51" s="346"/>
      <c r="Q51" s="347"/>
      <c r="R51" s="77"/>
      <c r="S51" s="77"/>
      <c r="T51" s="77"/>
      <c r="U51" s="77"/>
      <c r="V51" s="77"/>
      <c r="W51" s="77"/>
      <c r="X51" s="77"/>
      <c r="Y51" s="77"/>
      <c r="Z51" s="77"/>
      <c r="AA51" s="77"/>
      <c r="AB51" s="77"/>
      <c r="AC51" s="77"/>
      <c r="AD51" s="77"/>
      <c r="AE51" s="77"/>
      <c r="AF51" s="77"/>
    </row>
    <row r="52" spans="16:32" ht="13">
      <c r="P52" s="348"/>
      <c r="Q52" s="347"/>
      <c r="R52" s="77"/>
      <c r="S52" s="77"/>
      <c r="T52" s="77"/>
      <c r="U52" s="77"/>
      <c r="V52" s="77"/>
      <c r="W52" s="77"/>
      <c r="X52" s="77"/>
      <c r="Y52" s="77"/>
      <c r="Z52" s="77"/>
      <c r="AA52" s="77"/>
      <c r="AB52" s="77"/>
      <c r="AC52" s="77"/>
      <c r="AD52" s="77"/>
      <c r="AE52" s="77"/>
      <c r="AF52" s="77"/>
    </row>
    <row r="53" spans="16:32" ht="13">
      <c r="P53" s="348"/>
      <c r="Q53" s="347"/>
      <c r="R53" s="77"/>
      <c r="S53" s="77"/>
      <c r="T53" s="77"/>
      <c r="U53" s="77"/>
      <c r="V53" s="77"/>
      <c r="W53" s="77"/>
      <c r="X53" s="77"/>
      <c r="Y53" s="77"/>
      <c r="Z53" s="77"/>
      <c r="AA53" s="77"/>
      <c r="AB53" s="77"/>
      <c r="AC53" s="77"/>
      <c r="AD53" s="77"/>
      <c r="AE53" s="77"/>
      <c r="AF53" s="77"/>
    </row>
    <row r="54" spans="16:32" ht="13">
      <c r="P54" s="348"/>
      <c r="Q54" s="347"/>
      <c r="R54" s="77"/>
      <c r="S54" s="77"/>
      <c r="T54" s="77"/>
      <c r="U54" s="77"/>
      <c r="V54" s="77"/>
      <c r="W54" s="77"/>
      <c r="X54" s="77"/>
      <c r="Y54" s="77"/>
      <c r="Z54" s="77"/>
      <c r="AA54" s="77"/>
      <c r="AB54" s="77"/>
      <c r="AC54" s="77"/>
      <c r="AD54" s="77"/>
      <c r="AE54" s="77"/>
      <c r="AF54" s="77"/>
    </row>
    <row r="55" spans="16:32" ht="13">
      <c r="P55" s="348"/>
      <c r="Q55" s="347"/>
      <c r="R55" s="77"/>
      <c r="S55" s="77"/>
      <c r="T55" s="77"/>
      <c r="U55" s="77"/>
      <c r="V55" s="77"/>
      <c r="W55" s="77"/>
      <c r="X55" s="77"/>
      <c r="Y55" s="77"/>
      <c r="Z55" s="77"/>
      <c r="AA55" s="77"/>
      <c r="AB55" s="77"/>
      <c r="AC55" s="77"/>
      <c r="AD55" s="77"/>
      <c r="AE55" s="77"/>
      <c r="AF55" s="77"/>
    </row>
    <row r="56" spans="16:32" ht="13">
      <c r="P56" s="348"/>
      <c r="Q56" s="347"/>
      <c r="R56" s="77"/>
      <c r="S56" s="77"/>
      <c r="T56" s="77"/>
      <c r="U56" s="77"/>
      <c r="V56" s="77"/>
      <c r="W56" s="77"/>
      <c r="X56" s="77"/>
      <c r="Y56" s="77"/>
      <c r="Z56" s="77"/>
      <c r="AA56" s="77"/>
      <c r="AB56" s="77"/>
      <c r="AC56" s="77"/>
      <c r="AD56" s="77"/>
      <c r="AE56" s="77"/>
      <c r="AF56" s="77"/>
    </row>
    <row r="57" spans="16:32" ht="13">
      <c r="P57" s="348"/>
      <c r="Q57" s="347"/>
      <c r="R57" s="77"/>
      <c r="S57" s="77"/>
      <c r="T57" s="77"/>
      <c r="U57" s="77"/>
      <c r="V57" s="77"/>
      <c r="W57" s="77"/>
      <c r="X57" s="77"/>
      <c r="Y57" s="77"/>
      <c r="Z57" s="77"/>
      <c r="AA57" s="77"/>
      <c r="AB57" s="77"/>
      <c r="AC57" s="77"/>
      <c r="AD57" s="77"/>
      <c r="AE57" s="77"/>
      <c r="AF57" s="77"/>
    </row>
    <row r="58" spans="16:32" ht="13">
      <c r="P58" s="348"/>
      <c r="Q58" s="347"/>
      <c r="R58" s="77"/>
      <c r="S58" s="77"/>
      <c r="T58" s="77"/>
      <c r="U58" s="77"/>
      <c r="V58" s="77"/>
      <c r="W58" s="77"/>
      <c r="X58" s="77"/>
      <c r="Y58" s="77"/>
      <c r="Z58" s="77"/>
      <c r="AA58" s="77"/>
      <c r="AB58" s="77"/>
      <c r="AC58" s="77"/>
      <c r="AD58" s="77"/>
      <c r="AE58" s="77"/>
      <c r="AF58" s="77"/>
    </row>
    <row r="59" spans="16:32" ht="13">
      <c r="P59" s="348"/>
      <c r="Q59" s="347"/>
      <c r="R59" s="77"/>
      <c r="S59" s="77"/>
      <c r="T59" s="77"/>
      <c r="U59" s="77"/>
      <c r="V59" s="77"/>
      <c r="W59" s="77"/>
      <c r="X59" s="77"/>
      <c r="Y59" s="77"/>
      <c r="Z59" s="77"/>
      <c r="AA59" s="77"/>
      <c r="AB59" s="77"/>
      <c r="AC59" s="77"/>
      <c r="AD59" s="77"/>
      <c r="AE59" s="77"/>
      <c r="AF59" s="77"/>
    </row>
    <row r="60" spans="16:32" ht="13">
      <c r="P60" s="348"/>
      <c r="Q60" s="347"/>
      <c r="R60" s="77"/>
      <c r="S60" s="77"/>
      <c r="T60" s="77"/>
      <c r="U60" s="77"/>
      <c r="V60" s="77"/>
      <c r="W60" s="77"/>
      <c r="X60" s="77"/>
      <c r="Y60" s="77"/>
      <c r="Z60" s="77"/>
      <c r="AA60" s="77"/>
      <c r="AB60" s="77"/>
      <c r="AC60" s="77"/>
      <c r="AD60" s="77"/>
      <c r="AE60" s="77"/>
      <c r="AF60" s="77"/>
    </row>
    <row r="61" spans="16:32" ht="13">
      <c r="P61" s="348"/>
      <c r="Q61" s="347"/>
      <c r="R61" s="77"/>
      <c r="S61" s="77"/>
      <c r="T61" s="77"/>
      <c r="U61" s="77"/>
      <c r="V61" s="77"/>
      <c r="W61" s="77"/>
      <c r="X61" s="77"/>
      <c r="Y61" s="77"/>
      <c r="Z61" s="77"/>
      <c r="AA61" s="77"/>
      <c r="AB61" s="77"/>
      <c r="AC61" s="77"/>
      <c r="AD61" s="77"/>
      <c r="AE61" s="77"/>
      <c r="AF61" s="77"/>
    </row>
    <row r="62" spans="16:32" ht="13">
      <c r="P62" s="348"/>
      <c r="Q62" s="347"/>
      <c r="R62" s="77"/>
      <c r="S62" s="77"/>
      <c r="T62" s="77"/>
      <c r="U62" s="77"/>
      <c r="V62" s="77"/>
      <c r="W62" s="77"/>
      <c r="X62" s="77"/>
      <c r="Y62" s="77"/>
      <c r="Z62" s="77"/>
      <c r="AA62" s="77"/>
      <c r="AB62" s="77"/>
      <c r="AC62" s="77"/>
      <c r="AD62" s="77"/>
      <c r="AE62" s="77"/>
      <c r="AF62" s="77"/>
    </row>
    <row r="63" spans="16:32" ht="13">
      <c r="P63" s="348"/>
      <c r="Q63" s="347"/>
      <c r="R63" s="77"/>
      <c r="S63" s="77"/>
      <c r="T63" s="77"/>
      <c r="U63" s="77"/>
      <c r="V63" s="77"/>
      <c r="W63" s="77"/>
      <c r="X63" s="77"/>
      <c r="Y63" s="77"/>
      <c r="Z63" s="77"/>
      <c r="AA63" s="77"/>
      <c r="AB63" s="77"/>
      <c r="AC63" s="77"/>
      <c r="AD63" s="77"/>
      <c r="AE63" s="77"/>
      <c r="AF63" s="77"/>
    </row>
    <row r="64" spans="16:32" ht="13">
      <c r="P64" s="348"/>
      <c r="Q64" s="347"/>
      <c r="R64" s="77"/>
      <c r="S64" s="77"/>
      <c r="T64" s="77"/>
      <c r="U64" s="77"/>
      <c r="V64" s="77"/>
      <c r="W64" s="77"/>
      <c r="X64" s="77"/>
      <c r="Y64" s="77"/>
      <c r="Z64" s="77"/>
      <c r="AA64" s="77"/>
      <c r="AB64" s="77"/>
      <c r="AC64" s="77"/>
      <c r="AD64" s="77"/>
      <c r="AE64" s="77"/>
      <c r="AF64" s="77"/>
    </row>
    <row r="65" spans="16:17" ht="13">
      <c r="P65" s="348"/>
      <c r="Q65" s="347"/>
    </row>
    <row r="66" spans="16:17" ht="13">
      <c r="P66" s="348"/>
      <c r="Q66" s="348"/>
    </row>
    <row r="67" spans="16:17" ht="13">
      <c r="P67" s="348"/>
      <c r="Q67" s="94"/>
    </row>
    <row r="68" spans="16:17">
      <c r="P68" s="76"/>
      <c r="Q68" s="76"/>
    </row>
    <row r="69" spans="16:17">
      <c r="P69" s="76"/>
      <c r="Q69" s="76"/>
    </row>
    <row r="70" spans="16:17">
      <c r="P70" s="76"/>
      <c r="Q70" s="76"/>
    </row>
    <row r="71" spans="16:17">
      <c r="P71" s="76"/>
      <c r="Q71" s="76"/>
    </row>
    <row r="72" spans="16:17">
      <c r="P72" s="76"/>
      <c r="Q72" s="76"/>
    </row>
    <row r="73" spans="16:17">
      <c r="P73" s="76"/>
      <c r="Q73" s="76"/>
    </row>
    <row r="74" spans="16:17">
      <c r="P74" s="76"/>
      <c r="Q74" s="76"/>
    </row>
    <row r="75" spans="16:17">
      <c r="P75" s="76"/>
      <c r="Q75" s="76"/>
    </row>
    <row r="76" spans="16:17">
      <c r="P76" s="76"/>
      <c r="Q76" s="76"/>
    </row>
    <row r="77" spans="16:17">
      <c r="P77" s="76"/>
      <c r="Q77" s="76"/>
    </row>
    <row r="78" spans="16:17">
      <c r="P78" s="77"/>
      <c r="Q78" s="76"/>
    </row>
    <row r="79" spans="16:17">
      <c r="P79" s="77"/>
      <c r="Q79" s="76"/>
    </row>
    <row r="80" spans="16:17">
      <c r="P80" s="77"/>
      <c r="Q80" s="76"/>
    </row>
    <row r="81" spans="17:17">
      <c r="Q81" s="76"/>
    </row>
    <row r="82" spans="17:17">
      <c r="Q82" s="76"/>
    </row>
    <row r="83" spans="17:17">
      <c r="Q83" s="76"/>
    </row>
    <row r="84" spans="17:17">
      <c r="Q84" s="76"/>
    </row>
    <row r="85" spans="17:17">
      <c r="Q85" s="76"/>
    </row>
    <row r="86" spans="17:17">
      <c r="Q86" s="76"/>
    </row>
    <row r="87" spans="17:17">
      <c r="Q87" s="76"/>
    </row>
    <row r="88" spans="17:17">
      <c r="Q88" s="76"/>
    </row>
    <row r="89" spans="17:17">
      <c r="Q89" s="76"/>
    </row>
    <row r="90" spans="17:17">
      <c r="Q90" s="76"/>
    </row>
    <row r="91" spans="17:17">
      <c r="Q91" s="76"/>
    </row>
    <row r="92" spans="17:17">
      <c r="Q92" s="76"/>
    </row>
    <row r="93" spans="17:17">
      <c r="Q93" s="76"/>
    </row>
    <row r="94" spans="17:17">
      <c r="Q94" s="76"/>
    </row>
    <row r="95" spans="17:17">
      <c r="Q95" s="76"/>
    </row>
    <row r="96" spans="17:17">
      <c r="Q96" s="76"/>
    </row>
    <row r="97" spans="17:17">
      <c r="Q97" s="76"/>
    </row>
    <row r="98" spans="17:17">
      <c r="Q98" s="76"/>
    </row>
    <row r="99" spans="17:17">
      <c r="Q99" s="76"/>
    </row>
    <row r="100" spans="17:17">
      <c r="Q100" s="76"/>
    </row>
  </sheetData>
  <mergeCells count="7">
    <mergeCell ref="A4:Q6"/>
    <mergeCell ref="E8:G8"/>
    <mergeCell ref="N8:P8"/>
    <mergeCell ref="K8:M8"/>
    <mergeCell ref="H8:J8"/>
    <mergeCell ref="A8:A9"/>
    <mergeCell ref="B8:D8"/>
  </mergeCells>
  <phoneticPr fontId="0" type="noConversion"/>
  <pageMargins left="0.75" right="0.75" top="1" bottom="1" header="0.5" footer="0.5"/>
  <pageSetup scale="46" orientation="portrait" r:id="rId1"/>
  <headerFooter alignWithMargins="0">
    <oddFooter>&amp;C&amp;14B-&amp;P-4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R29"/>
  <sheetViews>
    <sheetView zoomScaleNormal="100" workbookViewId="0"/>
  </sheetViews>
  <sheetFormatPr defaultColWidth="9.1796875" defaultRowHeight="12.5"/>
  <cols>
    <col min="1" max="1" width="10.1796875" style="17" customWidth="1"/>
    <col min="2" max="2" width="10.453125" style="17" customWidth="1"/>
    <col min="3" max="3" width="9.54296875" style="17" customWidth="1"/>
    <col min="4" max="4" width="12" style="17" customWidth="1"/>
    <col min="5" max="5" width="9.26953125" style="17" customWidth="1"/>
    <col min="6" max="6" width="9" style="17" customWidth="1"/>
    <col min="7" max="10" width="9.453125" style="17" customWidth="1"/>
    <col min="11" max="11" width="9.54296875" style="17" customWidth="1"/>
    <col min="12" max="12" width="8.81640625" style="17" customWidth="1"/>
    <col min="13" max="13" width="10.453125" style="17" customWidth="1"/>
    <col min="14" max="14" width="10" style="17" customWidth="1"/>
    <col min="15" max="15" width="14.1796875" style="17" bestFit="1" customWidth="1"/>
    <col min="16" max="16" width="9.7265625" style="17" customWidth="1"/>
    <col min="17" max="17" width="10.7265625" style="17" customWidth="1"/>
    <col min="18" max="18" width="9.26953125" style="17" bestFit="1" customWidth="1"/>
    <col min="19" max="16384" width="9.1796875" style="17"/>
  </cols>
  <sheetData>
    <row r="1" spans="1:18" ht="25">
      <c r="A1" s="40" t="s">
        <v>197</v>
      </c>
      <c r="B1" s="77"/>
      <c r="C1" s="77"/>
      <c r="D1" s="77"/>
      <c r="E1" s="77"/>
      <c r="F1" s="77"/>
      <c r="G1" s="77"/>
      <c r="H1" s="77"/>
      <c r="I1" s="77"/>
      <c r="J1" s="77"/>
      <c r="K1" s="77"/>
      <c r="L1" s="77"/>
      <c r="M1" s="77"/>
      <c r="N1" s="77"/>
      <c r="O1" s="77"/>
      <c r="P1" s="77"/>
      <c r="Q1" s="77"/>
      <c r="R1" s="77"/>
    </row>
    <row r="2" spans="1:18" ht="18">
      <c r="A2" s="13" t="s">
        <v>232</v>
      </c>
      <c r="B2" s="77"/>
      <c r="C2" s="77"/>
      <c r="D2" s="77"/>
      <c r="E2" s="77"/>
      <c r="F2" s="77"/>
      <c r="G2" s="77"/>
      <c r="H2" s="77"/>
      <c r="I2" s="77"/>
      <c r="J2" s="77"/>
      <c r="K2" s="77"/>
      <c r="L2" s="77"/>
      <c r="M2" s="77"/>
      <c r="N2" s="77"/>
      <c r="O2" s="77"/>
      <c r="P2" s="77"/>
      <c r="Q2" s="14"/>
      <c r="R2" s="77"/>
    </row>
    <row r="3" spans="1:18" ht="14">
      <c r="A3" s="16"/>
      <c r="B3" s="77"/>
      <c r="C3" s="77"/>
      <c r="D3" s="77"/>
      <c r="E3" s="77"/>
      <c r="F3" s="77"/>
      <c r="G3" s="77"/>
      <c r="H3" s="77"/>
      <c r="I3" s="77"/>
      <c r="J3" s="77"/>
      <c r="K3" s="77"/>
      <c r="L3" s="77"/>
      <c r="M3" s="77"/>
      <c r="N3" s="77"/>
      <c r="O3" s="77"/>
      <c r="P3" s="77"/>
      <c r="Q3" s="14"/>
      <c r="R3" s="77"/>
    </row>
    <row r="4" spans="1:18" ht="15" customHeight="1">
      <c r="A4" s="444" t="s">
        <v>295</v>
      </c>
      <c r="B4" s="444"/>
      <c r="C4" s="444"/>
      <c r="D4" s="444"/>
      <c r="E4" s="444"/>
      <c r="F4" s="444"/>
      <c r="G4" s="444"/>
      <c r="H4" s="444"/>
      <c r="I4" s="444"/>
      <c r="J4" s="444"/>
      <c r="K4" s="444"/>
      <c r="L4" s="444"/>
      <c r="M4" s="444"/>
      <c r="N4" s="444"/>
      <c r="O4" s="444"/>
      <c r="P4" s="444"/>
      <c r="Q4" s="444"/>
      <c r="R4" s="444"/>
    </row>
    <row r="5" spans="1:18" ht="15" customHeight="1">
      <c r="A5" s="444"/>
      <c r="B5" s="444"/>
      <c r="C5" s="444"/>
      <c r="D5" s="444"/>
      <c r="E5" s="444"/>
      <c r="F5" s="444"/>
      <c r="G5" s="444"/>
      <c r="H5" s="444"/>
      <c r="I5" s="444"/>
      <c r="J5" s="444"/>
      <c r="K5" s="444"/>
      <c r="L5" s="444"/>
      <c r="M5" s="444"/>
      <c r="N5" s="444"/>
      <c r="O5" s="444"/>
      <c r="P5" s="444"/>
      <c r="Q5" s="444"/>
      <c r="R5" s="444"/>
    </row>
    <row r="6" spans="1:18" ht="15" customHeight="1">
      <c r="A6" s="444"/>
      <c r="B6" s="444"/>
      <c r="C6" s="444"/>
      <c r="D6" s="444"/>
      <c r="E6" s="444"/>
      <c r="F6" s="444"/>
      <c r="G6" s="444"/>
      <c r="H6" s="444"/>
      <c r="I6" s="444"/>
      <c r="J6" s="444"/>
      <c r="K6" s="444"/>
      <c r="L6" s="444"/>
      <c r="M6" s="444"/>
      <c r="N6" s="444"/>
      <c r="O6" s="444"/>
      <c r="P6" s="444"/>
      <c r="Q6" s="444"/>
      <c r="R6" s="444"/>
    </row>
    <row r="7" spans="1:18" ht="15" customHeight="1">
      <c r="A7" s="444"/>
      <c r="B7" s="444"/>
      <c r="C7" s="444"/>
      <c r="D7" s="444"/>
      <c r="E7" s="444"/>
      <c r="F7" s="444"/>
      <c r="G7" s="444"/>
      <c r="H7" s="444"/>
      <c r="I7" s="444"/>
      <c r="J7" s="444"/>
      <c r="K7" s="444"/>
      <c r="L7" s="444"/>
      <c r="M7" s="444"/>
      <c r="N7" s="444"/>
      <c r="O7" s="444"/>
      <c r="P7" s="444"/>
      <c r="Q7" s="444"/>
      <c r="R7" s="444"/>
    </row>
    <row r="8" spans="1:18" ht="18" customHeight="1">
      <c r="A8" s="169"/>
      <c r="B8" s="169"/>
      <c r="C8" s="169"/>
      <c r="D8" s="169"/>
      <c r="E8" s="169"/>
      <c r="F8" s="169"/>
      <c r="G8" s="169"/>
      <c r="H8" s="169"/>
      <c r="I8" s="169"/>
      <c r="J8" s="169"/>
      <c r="K8" s="169"/>
      <c r="L8" s="169"/>
      <c r="M8" s="169"/>
      <c r="N8" s="169"/>
      <c r="O8" s="169"/>
      <c r="P8" s="169"/>
      <c r="Q8" s="286"/>
      <c r="R8" s="77"/>
    </row>
    <row r="9" spans="1:18" ht="13" thickBot="1">
      <c r="A9" s="77"/>
      <c r="B9" s="77"/>
      <c r="C9" s="77"/>
      <c r="D9" s="77"/>
      <c r="E9" s="77"/>
      <c r="F9" s="77"/>
      <c r="G9" s="77"/>
      <c r="H9" s="77"/>
      <c r="I9" s="77"/>
      <c r="J9" s="77"/>
      <c r="K9" s="77"/>
      <c r="L9" s="77"/>
      <c r="M9" s="77"/>
      <c r="N9" s="77"/>
      <c r="O9" s="77"/>
      <c r="P9" s="77"/>
      <c r="Q9" s="77"/>
      <c r="R9" s="77"/>
    </row>
    <row r="10" spans="1:18" ht="12.75" customHeight="1" thickBot="1">
      <c r="A10" s="445" t="s">
        <v>219</v>
      </c>
      <c r="B10" s="429" t="s">
        <v>204</v>
      </c>
      <c r="C10" s="430"/>
      <c r="D10" s="431"/>
      <c r="E10" s="429" t="s">
        <v>205</v>
      </c>
      <c r="F10" s="430"/>
      <c r="G10" s="431"/>
      <c r="H10" s="429" t="s">
        <v>206</v>
      </c>
      <c r="I10" s="430"/>
      <c r="J10" s="431"/>
      <c r="K10" s="429" t="s">
        <v>207</v>
      </c>
      <c r="L10" s="430"/>
      <c r="M10" s="431"/>
      <c r="N10" s="429" t="s">
        <v>203</v>
      </c>
      <c r="O10" s="430"/>
      <c r="P10" s="431"/>
      <c r="Q10" s="77"/>
      <c r="R10" s="77"/>
    </row>
    <row r="11" spans="1:18" ht="30" customHeight="1" thickBot="1">
      <c r="A11" s="446"/>
      <c r="B11" s="58" t="s">
        <v>233</v>
      </c>
      <c r="C11" s="71" t="s">
        <v>234</v>
      </c>
      <c r="D11" s="59" t="s">
        <v>222</v>
      </c>
      <c r="E11" s="58" t="s">
        <v>233</v>
      </c>
      <c r="F11" s="71" t="s">
        <v>234</v>
      </c>
      <c r="G11" s="59" t="s">
        <v>222</v>
      </c>
      <c r="H11" s="58" t="s">
        <v>233</v>
      </c>
      <c r="I11" s="71" t="s">
        <v>234</v>
      </c>
      <c r="J11" s="59" t="s">
        <v>222</v>
      </c>
      <c r="K11" s="58" t="s">
        <v>233</v>
      </c>
      <c r="L11" s="71" t="s">
        <v>234</v>
      </c>
      <c r="M11" s="59" t="s">
        <v>222</v>
      </c>
      <c r="N11" s="58" t="s">
        <v>233</v>
      </c>
      <c r="O11" s="71" t="s">
        <v>234</v>
      </c>
      <c r="P11" s="59" t="s">
        <v>222</v>
      </c>
      <c r="Q11" s="77"/>
      <c r="R11" s="77"/>
    </row>
    <row r="12" spans="1:18">
      <c r="A12" s="86">
        <v>2006</v>
      </c>
      <c r="B12" s="268">
        <v>0</v>
      </c>
      <c r="C12" s="89">
        <v>16145</v>
      </c>
      <c r="D12" s="83">
        <f t="shared" ref="D12:D27" si="0">IF(C12=0, "NA", B12/C12)</f>
        <v>0</v>
      </c>
      <c r="E12" s="158"/>
      <c r="F12" s="89"/>
      <c r="G12" s="83"/>
      <c r="H12" s="158">
        <v>0</v>
      </c>
      <c r="I12" s="89">
        <v>14</v>
      </c>
      <c r="J12" s="83">
        <f t="shared" ref="J12:J27" si="1">IF(I12=0, "NA", H12/I12)</f>
        <v>0</v>
      </c>
      <c r="K12" s="158"/>
      <c r="L12" s="89"/>
      <c r="M12" s="83"/>
      <c r="N12" s="158">
        <f>SUM(K12,H12,E12,B12)</f>
        <v>0</v>
      </c>
      <c r="O12" s="89">
        <f>SUM(L12,I12,F12,C12)</f>
        <v>16159</v>
      </c>
      <c r="P12" s="83">
        <f>IF(O12=0, "NA", N12/O12)</f>
        <v>0</v>
      </c>
      <c r="Q12" s="77"/>
      <c r="R12" s="77"/>
    </row>
    <row r="13" spans="1:18">
      <c r="A13" s="86">
        <v>2007</v>
      </c>
      <c r="B13" s="269">
        <v>0</v>
      </c>
      <c r="C13" s="87">
        <v>14814</v>
      </c>
      <c r="D13" s="82">
        <f t="shared" si="0"/>
        <v>0</v>
      </c>
      <c r="E13" s="159"/>
      <c r="F13" s="87"/>
      <c r="G13" s="82"/>
      <c r="H13" s="159">
        <v>0</v>
      </c>
      <c r="I13" s="87">
        <v>4</v>
      </c>
      <c r="J13" s="82">
        <f t="shared" si="1"/>
        <v>0</v>
      </c>
      <c r="K13" s="159">
        <v>0</v>
      </c>
      <c r="L13" s="87">
        <v>176</v>
      </c>
      <c r="M13" s="82">
        <f t="shared" ref="M13:M27" si="2">IF(L13=0, "NA", K13/L13)</f>
        <v>0</v>
      </c>
      <c r="N13" s="159">
        <f t="shared" ref="N13:N27" si="3">SUM(K13,H13,E13,B13)</f>
        <v>0</v>
      </c>
      <c r="O13" s="87">
        <f t="shared" ref="O13:O27" si="4">SUM(L13,I13,F13,C13)</f>
        <v>14994</v>
      </c>
      <c r="P13" s="82">
        <f>IF(O13=0, "NA", N13/O13)</f>
        <v>0</v>
      </c>
      <c r="Q13" s="77"/>
      <c r="R13" s="77"/>
    </row>
    <row r="14" spans="1:18">
      <c r="A14" s="86">
        <v>2008</v>
      </c>
      <c r="B14" s="269">
        <v>1</v>
      </c>
      <c r="C14" s="87">
        <v>13937</v>
      </c>
      <c r="D14" s="82">
        <f t="shared" si="0"/>
        <v>7.1751452966922581E-5</v>
      </c>
      <c r="E14" s="159">
        <v>0</v>
      </c>
      <c r="F14" s="87">
        <v>926</v>
      </c>
      <c r="G14" s="82">
        <f t="shared" ref="G14:G27" si="5">IF(F14=0, "NA", E14/F14)</f>
        <v>0</v>
      </c>
      <c r="H14" s="159">
        <v>0</v>
      </c>
      <c r="I14" s="87">
        <v>4</v>
      </c>
      <c r="J14" s="82">
        <f t="shared" si="1"/>
        <v>0</v>
      </c>
      <c r="K14" s="159">
        <v>0</v>
      </c>
      <c r="L14" s="87">
        <v>243</v>
      </c>
      <c r="M14" s="82">
        <f t="shared" si="2"/>
        <v>0</v>
      </c>
      <c r="N14" s="159">
        <f t="shared" si="3"/>
        <v>1</v>
      </c>
      <c r="O14" s="87">
        <f t="shared" si="4"/>
        <v>15110</v>
      </c>
      <c r="P14" s="82">
        <f t="shared" ref="P14:P27" si="6">IF(O14=0, "NA", N14/O14)</f>
        <v>6.6181336863004636E-5</v>
      </c>
      <c r="Q14" s="77"/>
      <c r="R14" s="77"/>
    </row>
    <row r="15" spans="1:18">
      <c r="A15" s="86">
        <v>2009</v>
      </c>
      <c r="B15" s="269">
        <v>1</v>
      </c>
      <c r="C15" s="87">
        <v>9840</v>
      </c>
      <c r="D15" s="82">
        <f t="shared" si="0"/>
        <v>1.016260162601626E-4</v>
      </c>
      <c r="E15" s="159">
        <v>0</v>
      </c>
      <c r="F15" s="87">
        <v>717</v>
      </c>
      <c r="G15" s="82">
        <f t="shared" si="5"/>
        <v>0</v>
      </c>
      <c r="H15" s="159">
        <v>0</v>
      </c>
      <c r="I15" s="87">
        <v>30</v>
      </c>
      <c r="J15" s="82">
        <f t="shared" si="1"/>
        <v>0</v>
      </c>
      <c r="K15" s="159">
        <v>0</v>
      </c>
      <c r="L15" s="87">
        <v>76</v>
      </c>
      <c r="M15" s="82">
        <f t="shared" si="2"/>
        <v>0</v>
      </c>
      <c r="N15" s="159">
        <f t="shared" si="3"/>
        <v>1</v>
      </c>
      <c r="O15" s="87">
        <f t="shared" si="4"/>
        <v>10663</v>
      </c>
      <c r="P15" s="82">
        <f t="shared" si="6"/>
        <v>9.3782237644190192E-5</v>
      </c>
      <c r="Q15" s="77"/>
      <c r="R15" s="77"/>
    </row>
    <row r="16" spans="1:18">
      <c r="A16" s="86">
        <v>2010</v>
      </c>
      <c r="B16" s="269">
        <v>0</v>
      </c>
      <c r="C16" s="87">
        <v>10884</v>
      </c>
      <c r="D16" s="82">
        <f t="shared" si="0"/>
        <v>0</v>
      </c>
      <c r="E16" s="159">
        <v>0</v>
      </c>
      <c r="F16" s="87">
        <v>657</v>
      </c>
      <c r="G16" s="82">
        <f t="shared" si="5"/>
        <v>0</v>
      </c>
      <c r="H16" s="159">
        <v>0</v>
      </c>
      <c r="I16" s="87">
        <v>65</v>
      </c>
      <c r="J16" s="82">
        <f t="shared" si="1"/>
        <v>0</v>
      </c>
      <c r="K16" s="159">
        <v>0</v>
      </c>
      <c r="L16" s="87">
        <v>72</v>
      </c>
      <c r="M16" s="82">
        <f t="shared" si="2"/>
        <v>0</v>
      </c>
      <c r="N16" s="159">
        <f t="shared" si="3"/>
        <v>0</v>
      </c>
      <c r="O16" s="87">
        <f t="shared" si="4"/>
        <v>11678</v>
      </c>
      <c r="P16" s="82">
        <f t="shared" si="6"/>
        <v>0</v>
      </c>
      <c r="Q16" s="77"/>
      <c r="R16" s="77"/>
    </row>
    <row r="17" spans="1:16">
      <c r="A17" s="86">
        <v>2011</v>
      </c>
      <c r="B17" s="269">
        <v>1</v>
      </c>
      <c r="C17" s="87">
        <v>10399</v>
      </c>
      <c r="D17" s="82">
        <f t="shared" si="0"/>
        <v>9.6163092605058178E-5</v>
      </c>
      <c r="E17" s="159">
        <v>0</v>
      </c>
      <c r="F17" s="87">
        <v>994</v>
      </c>
      <c r="G17" s="82">
        <f t="shared" si="5"/>
        <v>0</v>
      </c>
      <c r="H17" s="159">
        <v>0</v>
      </c>
      <c r="I17" s="87">
        <v>113</v>
      </c>
      <c r="J17" s="82">
        <f t="shared" si="1"/>
        <v>0</v>
      </c>
      <c r="K17" s="159">
        <v>0</v>
      </c>
      <c r="L17" s="87">
        <v>361</v>
      </c>
      <c r="M17" s="82">
        <f t="shared" si="2"/>
        <v>0</v>
      </c>
      <c r="N17" s="159">
        <f t="shared" si="3"/>
        <v>1</v>
      </c>
      <c r="O17" s="87">
        <f t="shared" si="4"/>
        <v>11867</v>
      </c>
      <c r="P17" s="82">
        <f t="shared" si="6"/>
        <v>8.4267295862475779E-5</v>
      </c>
    </row>
    <row r="18" spans="1:16">
      <c r="A18" s="86">
        <v>2012</v>
      </c>
      <c r="B18" s="269">
        <v>0</v>
      </c>
      <c r="C18" s="87">
        <v>10190</v>
      </c>
      <c r="D18" s="82">
        <f t="shared" si="0"/>
        <v>0</v>
      </c>
      <c r="E18" s="159">
        <v>0</v>
      </c>
      <c r="F18" s="87">
        <v>828</v>
      </c>
      <c r="G18" s="82">
        <f t="shared" si="5"/>
        <v>0</v>
      </c>
      <c r="H18" s="159">
        <v>0</v>
      </c>
      <c r="I18" s="87">
        <v>155</v>
      </c>
      <c r="J18" s="82">
        <f t="shared" si="1"/>
        <v>0</v>
      </c>
      <c r="K18" s="159">
        <v>0</v>
      </c>
      <c r="L18" s="87">
        <v>322</v>
      </c>
      <c r="M18" s="82">
        <f t="shared" si="2"/>
        <v>0</v>
      </c>
      <c r="N18" s="159">
        <f t="shared" si="3"/>
        <v>0</v>
      </c>
      <c r="O18" s="87">
        <f t="shared" si="4"/>
        <v>11495</v>
      </c>
      <c r="P18" s="82">
        <f t="shared" si="6"/>
        <v>0</v>
      </c>
    </row>
    <row r="19" spans="1:16">
      <c r="A19" s="86">
        <v>2013</v>
      </c>
      <c r="B19" s="269">
        <v>0</v>
      </c>
      <c r="C19" s="87">
        <v>9131</v>
      </c>
      <c r="D19" s="82">
        <f t="shared" si="0"/>
        <v>0</v>
      </c>
      <c r="E19" s="159">
        <v>0</v>
      </c>
      <c r="F19" s="87">
        <v>689</v>
      </c>
      <c r="G19" s="82">
        <f t="shared" si="5"/>
        <v>0</v>
      </c>
      <c r="H19" s="159">
        <v>0</v>
      </c>
      <c r="I19" s="87">
        <v>167</v>
      </c>
      <c r="J19" s="82">
        <f t="shared" si="1"/>
        <v>0</v>
      </c>
      <c r="K19" s="159">
        <v>0</v>
      </c>
      <c r="L19" s="87">
        <v>327</v>
      </c>
      <c r="M19" s="82">
        <f t="shared" si="2"/>
        <v>0</v>
      </c>
      <c r="N19" s="159">
        <f t="shared" si="3"/>
        <v>0</v>
      </c>
      <c r="O19" s="87">
        <f t="shared" si="4"/>
        <v>10314</v>
      </c>
      <c r="P19" s="82">
        <f t="shared" si="6"/>
        <v>0</v>
      </c>
    </row>
    <row r="20" spans="1:16">
      <c r="A20" s="86">
        <v>2014</v>
      </c>
      <c r="B20" s="269">
        <v>0</v>
      </c>
      <c r="C20" s="87">
        <v>8043</v>
      </c>
      <c r="D20" s="82">
        <f t="shared" si="0"/>
        <v>0</v>
      </c>
      <c r="E20" s="159">
        <v>0</v>
      </c>
      <c r="F20" s="87">
        <v>786</v>
      </c>
      <c r="G20" s="82">
        <f t="shared" si="5"/>
        <v>0</v>
      </c>
      <c r="H20" s="159">
        <v>0</v>
      </c>
      <c r="I20" s="87">
        <v>295</v>
      </c>
      <c r="J20" s="82">
        <f t="shared" si="1"/>
        <v>0</v>
      </c>
      <c r="K20" s="159">
        <v>0</v>
      </c>
      <c r="L20" s="87">
        <v>326</v>
      </c>
      <c r="M20" s="82">
        <f t="shared" si="2"/>
        <v>0</v>
      </c>
      <c r="N20" s="159">
        <f t="shared" si="3"/>
        <v>0</v>
      </c>
      <c r="O20" s="87">
        <f t="shared" si="4"/>
        <v>9450</v>
      </c>
      <c r="P20" s="82">
        <f t="shared" si="6"/>
        <v>0</v>
      </c>
    </row>
    <row r="21" spans="1:16">
      <c r="A21" s="86">
        <v>2015</v>
      </c>
      <c r="B21" s="269">
        <v>0</v>
      </c>
      <c r="C21" s="87">
        <v>7273</v>
      </c>
      <c r="D21" s="82">
        <f t="shared" si="0"/>
        <v>0</v>
      </c>
      <c r="E21" s="159">
        <v>0</v>
      </c>
      <c r="F21" s="87">
        <v>880</v>
      </c>
      <c r="G21" s="82">
        <f t="shared" si="5"/>
        <v>0</v>
      </c>
      <c r="H21" s="159">
        <v>0</v>
      </c>
      <c r="I21" s="87">
        <v>144</v>
      </c>
      <c r="J21" s="82">
        <f t="shared" si="1"/>
        <v>0</v>
      </c>
      <c r="K21" s="159">
        <v>0</v>
      </c>
      <c r="L21" s="87">
        <v>460</v>
      </c>
      <c r="M21" s="82">
        <f t="shared" si="2"/>
        <v>0</v>
      </c>
      <c r="N21" s="159">
        <f t="shared" si="3"/>
        <v>0</v>
      </c>
      <c r="O21" s="87">
        <f t="shared" si="4"/>
        <v>8757</v>
      </c>
      <c r="P21" s="82">
        <f t="shared" si="6"/>
        <v>0</v>
      </c>
    </row>
    <row r="22" spans="1:16">
      <c r="A22" s="86">
        <v>2016</v>
      </c>
      <c r="B22" s="269">
        <v>0</v>
      </c>
      <c r="C22" s="87">
        <v>6080</v>
      </c>
      <c r="D22" s="82">
        <f t="shared" si="0"/>
        <v>0</v>
      </c>
      <c r="E22" s="159">
        <v>0</v>
      </c>
      <c r="F22" s="87">
        <v>588</v>
      </c>
      <c r="G22" s="82">
        <f t="shared" si="5"/>
        <v>0</v>
      </c>
      <c r="H22" s="159">
        <v>0</v>
      </c>
      <c r="I22" s="87">
        <v>92</v>
      </c>
      <c r="J22" s="82">
        <f t="shared" si="1"/>
        <v>0</v>
      </c>
      <c r="K22" s="159">
        <v>0</v>
      </c>
      <c r="L22" s="87">
        <v>353</v>
      </c>
      <c r="M22" s="82">
        <f t="shared" si="2"/>
        <v>0</v>
      </c>
      <c r="N22" s="159">
        <f t="shared" si="3"/>
        <v>0</v>
      </c>
      <c r="O22" s="87">
        <f t="shared" si="4"/>
        <v>7113</v>
      </c>
      <c r="P22" s="82">
        <f t="shared" si="6"/>
        <v>0</v>
      </c>
    </row>
    <row r="23" spans="1:16">
      <c r="A23" s="86">
        <v>2017</v>
      </c>
      <c r="B23" s="269">
        <v>0</v>
      </c>
      <c r="C23" s="87">
        <v>6837</v>
      </c>
      <c r="D23" s="82">
        <f t="shared" si="0"/>
        <v>0</v>
      </c>
      <c r="E23" s="159">
        <v>0</v>
      </c>
      <c r="F23" s="87">
        <v>355</v>
      </c>
      <c r="G23" s="82">
        <f t="shared" si="5"/>
        <v>0</v>
      </c>
      <c r="H23" s="159">
        <v>0</v>
      </c>
      <c r="I23" s="87">
        <v>57</v>
      </c>
      <c r="J23" s="82">
        <f t="shared" si="1"/>
        <v>0</v>
      </c>
      <c r="K23" s="159">
        <v>0</v>
      </c>
      <c r="L23" s="87">
        <v>229</v>
      </c>
      <c r="M23" s="82">
        <f t="shared" si="2"/>
        <v>0</v>
      </c>
      <c r="N23" s="159">
        <f t="shared" si="3"/>
        <v>0</v>
      </c>
      <c r="O23" s="87">
        <f t="shared" si="4"/>
        <v>7478</v>
      </c>
      <c r="P23" s="82">
        <f t="shared" si="6"/>
        <v>0</v>
      </c>
    </row>
    <row r="24" spans="1:16">
      <c r="A24" s="86">
        <v>2018</v>
      </c>
      <c r="B24" s="269">
        <v>0</v>
      </c>
      <c r="C24" s="87">
        <v>4254</v>
      </c>
      <c r="D24" s="82">
        <f t="shared" si="0"/>
        <v>0</v>
      </c>
      <c r="E24" s="159">
        <v>0</v>
      </c>
      <c r="F24" s="87">
        <v>258</v>
      </c>
      <c r="G24" s="82">
        <f t="shared" si="5"/>
        <v>0</v>
      </c>
      <c r="H24" s="159">
        <v>0</v>
      </c>
      <c r="I24" s="87">
        <v>43</v>
      </c>
      <c r="J24" s="82">
        <f t="shared" si="1"/>
        <v>0</v>
      </c>
      <c r="K24" s="159">
        <v>0</v>
      </c>
      <c r="L24" s="87">
        <v>209</v>
      </c>
      <c r="M24" s="82">
        <f t="shared" si="2"/>
        <v>0</v>
      </c>
      <c r="N24" s="159">
        <f t="shared" si="3"/>
        <v>0</v>
      </c>
      <c r="O24" s="87">
        <f t="shared" si="4"/>
        <v>4764</v>
      </c>
      <c r="P24" s="82">
        <f t="shared" si="6"/>
        <v>0</v>
      </c>
    </row>
    <row r="25" spans="1:16">
      <c r="A25" s="86">
        <v>2019</v>
      </c>
      <c r="B25" s="269">
        <v>0</v>
      </c>
      <c r="C25" s="87">
        <v>3620</v>
      </c>
      <c r="D25" s="82">
        <f t="shared" si="0"/>
        <v>0</v>
      </c>
      <c r="E25" s="159">
        <v>0</v>
      </c>
      <c r="F25" s="87">
        <v>243</v>
      </c>
      <c r="G25" s="82">
        <f t="shared" si="5"/>
        <v>0</v>
      </c>
      <c r="H25" s="159">
        <v>0</v>
      </c>
      <c r="I25" s="87">
        <v>7</v>
      </c>
      <c r="J25" s="82">
        <f t="shared" si="1"/>
        <v>0</v>
      </c>
      <c r="K25" s="159">
        <v>0</v>
      </c>
      <c r="L25" s="87">
        <v>131</v>
      </c>
      <c r="M25" s="82">
        <f t="shared" si="2"/>
        <v>0</v>
      </c>
      <c r="N25" s="159">
        <f t="shared" si="3"/>
        <v>0</v>
      </c>
      <c r="O25" s="87">
        <f t="shared" si="4"/>
        <v>4001</v>
      </c>
      <c r="P25" s="82">
        <f t="shared" si="6"/>
        <v>0</v>
      </c>
    </row>
    <row r="26" spans="1:16">
      <c r="A26" s="86">
        <v>2020</v>
      </c>
      <c r="B26" s="269">
        <v>0</v>
      </c>
      <c r="C26" s="87">
        <v>1013</v>
      </c>
      <c r="D26" s="82">
        <f t="shared" si="0"/>
        <v>0</v>
      </c>
      <c r="E26" s="159">
        <v>0</v>
      </c>
      <c r="F26" s="87">
        <v>35</v>
      </c>
      <c r="G26" s="82">
        <f t="shared" si="5"/>
        <v>0</v>
      </c>
      <c r="H26" s="159">
        <v>0</v>
      </c>
      <c r="I26" s="87">
        <v>7</v>
      </c>
      <c r="J26" s="82">
        <f t="shared" si="1"/>
        <v>0</v>
      </c>
      <c r="K26" s="159">
        <v>0</v>
      </c>
      <c r="L26" s="87">
        <v>18</v>
      </c>
      <c r="M26" s="82">
        <f t="shared" si="2"/>
        <v>0</v>
      </c>
      <c r="N26" s="159">
        <f t="shared" si="3"/>
        <v>0</v>
      </c>
      <c r="O26" s="87">
        <f t="shared" si="4"/>
        <v>1073</v>
      </c>
      <c r="P26" s="82">
        <f t="shared" si="6"/>
        <v>0</v>
      </c>
    </row>
    <row r="27" spans="1:16" ht="13" thickBot="1">
      <c r="A27" s="86">
        <v>2021</v>
      </c>
      <c r="B27" s="270">
        <v>0</v>
      </c>
      <c r="C27" s="155">
        <v>26</v>
      </c>
      <c r="D27" s="107">
        <f t="shared" si="0"/>
        <v>0</v>
      </c>
      <c r="E27" s="160">
        <v>0</v>
      </c>
      <c r="F27" s="155">
        <v>5</v>
      </c>
      <c r="G27" s="107">
        <f t="shared" si="5"/>
        <v>0</v>
      </c>
      <c r="H27" s="160">
        <v>0</v>
      </c>
      <c r="I27" s="155">
        <v>1</v>
      </c>
      <c r="J27" s="107">
        <f t="shared" si="1"/>
        <v>0</v>
      </c>
      <c r="K27" s="160">
        <v>0</v>
      </c>
      <c r="L27" s="155">
        <v>1</v>
      </c>
      <c r="M27" s="107">
        <f t="shared" si="2"/>
        <v>0</v>
      </c>
      <c r="N27" s="160">
        <f t="shared" si="3"/>
        <v>0</v>
      </c>
      <c r="O27" s="155">
        <f t="shared" si="4"/>
        <v>33</v>
      </c>
      <c r="P27" s="107">
        <f t="shared" si="6"/>
        <v>0</v>
      </c>
    </row>
    <row r="28" spans="1:16" ht="13.5" thickBot="1">
      <c r="A28" s="15" t="s">
        <v>203</v>
      </c>
      <c r="B28" s="151">
        <f>SUM(B12:B27)</f>
        <v>3</v>
      </c>
      <c r="C28" s="152">
        <f>SUM(C12:C27)</f>
        <v>132486</v>
      </c>
      <c r="D28" s="153">
        <f>B28/C28</f>
        <v>2.2643901997192158E-5</v>
      </c>
      <c r="E28" s="151">
        <f>SUM(E12:E27)</f>
        <v>0</v>
      </c>
      <c r="F28" s="152">
        <f>SUM(F12:F27)</f>
        <v>7961</v>
      </c>
      <c r="G28" s="153">
        <f>E28/F28</f>
        <v>0</v>
      </c>
      <c r="H28" s="151">
        <f>SUM(H12:H27)</f>
        <v>0</v>
      </c>
      <c r="I28" s="152">
        <f>SUM(I12:I27)</f>
        <v>1198</v>
      </c>
      <c r="J28" s="153">
        <f>H28/I28</f>
        <v>0</v>
      </c>
      <c r="K28" s="151">
        <f>SUM(K12:K27)</f>
        <v>0</v>
      </c>
      <c r="L28" s="152">
        <f>SUM(L12:L27)</f>
        <v>3304</v>
      </c>
      <c r="M28" s="153">
        <f>K28/L28</f>
        <v>0</v>
      </c>
      <c r="N28" s="151">
        <f>SUM(N12:N27)</f>
        <v>3</v>
      </c>
      <c r="O28" s="152">
        <f>SUM(O12:O27)</f>
        <v>144949</v>
      </c>
      <c r="P28" s="153">
        <f>N28/O28</f>
        <v>2.0696934783958495E-5</v>
      </c>
    </row>
    <row r="29" spans="1:16" ht="13">
      <c r="A29" s="125"/>
      <c r="B29" s="95"/>
      <c r="C29" s="95"/>
      <c r="D29" s="126"/>
      <c r="E29" s="95"/>
      <c r="F29" s="95"/>
      <c r="G29" s="126"/>
      <c r="H29" s="95"/>
      <c r="I29" s="95"/>
      <c r="J29" s="126"/>
      <c r="K29" s="95"/>
      <c r="L29" s="95"/>
      <c r="M29" s="126"/>
      <c r="N29" s="95"/>
      <c r="O29" s="95"/>
      <c r="P29" s="126"/>
    </row>
  </sheetData>
  <mergeCells count="7">
    <mergeCell ref="A4:R7"/>
    <mergeCell ref="A10:A11"/>
    <mergeCell ref="B10:D10"/>
    <mergeCell ref="E10:G10"/>
    <mergeCell ref="H10:J10"/>
    <mergeCell ref="K10:M10"/>
    <mergeCell ref="N10:P10"/>
  </mergeCells>
  <phoneticPr fontId="0" type="noConversion"/>
  <pageMargins left="0.75" right="0.75" top="1" bottom="1" header="0.5" footer="0.5"/>
  <pageSetup scale="60" orientation="landscape" r:id="rId1"/>
  <headerFooter alignWithMargins="0">
    <oddFooter>&amp;C&amp;14B-&amp;P-4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Q33"/>
  <sheetViews>
    <sheetView zoomScaleNormal="100" workbookViewId="0"/>
  </sheetViews>
  <sheetFormatPr defaultColWidth="9.1796875" defaultRowHeight="12.5"/>
  <cols>
    <col min="1" max="1" width="10.1796875" style="17" customWidth="1"/>
    <col min="2" max="2" width="10.81640625" style="17" bestFit="1" customWidth="1"/>
    <col min="3" max="3" width="8.1796875" style="17" bestFit="1" customWidth="1"/>
    <col min="4" max="5" width="10.81640625" style="17" bestFit="1" customWidth="1"/>
    <col min="6" max="6" width="8" style="17" bestFit="1" customWidth="1"/>
    <col min="7" max="8" width="10.81640625" style="17" bestFit="1" customWidth="1"/>
    <col min="9" max="9" width="8" style="17" bestFit="1" customWidth="1"/>
    <col min="10" max="11" width="10.81640625" style="17" bestFit="1" customWidth="1"/>
    <col min="12" max="12" width="8" style="17" bestFit="1" customWidth="1"/>
    <col min="13" max="14" width="10.81640625" style="17" bestFit="1" customWidth="1"/>
    <col min="15" max="15" width="8" style="17" bestFit="1" customWidth="1"/>
    <col min="16" max="17" width="10.81640625" style="17" bestFit="1" customWidth="1"/>
    <col min="18" max="18" width="10.453125" style="17" customWidth="1"/>
    <col min="19" max="16384" width="9.1796875" style="17"/>
  </cols>
  <sheetData>
    <row r="1" spans="1:17" ht="25">
      <c r="A1" s="40" t="s">
        <v>197</v>
      </c>
      <c r="B1" s="77"/>
      <c r="C1" s="77"/>
      <c r="D1" s="77"/>
      <c r="E1" s="77"/>
      <c r="F1" s="77"/>
      <c r="G1" s="77"/>
      <c r="H1" s="77"/>
      <c r="I1" s="77"/>
      <c r="J1" s="77"/>
      <c r="K1" s="77"/>
      <c r="L1" s="77"/>
      <c r="M1" s="77"/>
      <c r="N1" s="77"/>
      <c r="O1" s="77"/>
      <c r="P1" s="77"/>
      <c r="Q1" s="77"/>
    </row>
    <row r="2" spans="1:17" ht="18">
      <c r="A2" s="13" t="s">
        <v>235</v>
      </c>
      <c r="B2" s="77"/>
      <c r="C2" s="77"/>
      <c r="D2" s="77"/>
      <c r="E2" s="77"/>
      <c r="F2" s="77"/>
      <c r="G2" s="77"/>
      <c r="H2" s="77"/>
      <c r="I2" s="77"/>
      <c r="J2" s="77"/>
      <c r="K2" s="77"/>
      <c r="L2" s="77"/>
      <c r="M2" s="77"/>
      <c r="N2" s="77"/>
      <c r="O2" s="77"/>
      <c r="P2" s="77"/>
      <c r="Q2" s="14"/>
    </row>
    <row r="3" spans="1:17" ht="14">
      <c r="A3" s="16"/>
      <c r="B3" s="77"/>
      <c r="C3" s="77"/>
      <c r="D3" s="77"/>
      <c r="E3" s="77"/>
      <c r="F3" s="77"/>
      <c r="G3" s="77"/>
      <c r="H3" s="77"/>
      <c r="I3" s="77"/>
      <c r="J3" s="77"/>
      <c r="K3" s="77"/>
      <c r="L3" s="77"/>
      <c r="M3" s="77"/>
      <c r="N3" s="77"/>
      <c r="O3" s="77"/>
      <c r="P3" s="77"/>
      <c r="Q3" s="14"/>
    </row>
    <row r="4" spans="1:17" ht="12.75" customHeight="1">
      <c r="A4" s="444" t="s">
        <v>296</v>
      </c>
      <c r="B4" s="444"/>
      <c r="C4" s="444"/>
      <c r="D4" s="444"/>
      <c r="E4" s="444"/>
      <c r="F4" s="444"/>
      <c r="G4" s="444"/>
      <c r="H4" s="444"/>
      <c r="I4" s="444"/>
      <c r="J4" s="444"/>
      <c r="K4" s="444"/>
      <c r="L4" s="444"/>
      <c r="M4" s="444"/>
      <c r="N4" s="444"/>
      <c r="O4" s="444"/>
      <c r="P4" s="444"/>
      <c r="Q4" s="169"/>
    </row>
    <row r="5" spans="1:17" ht="12.75" customHeight="1">
      <c r="A5" s="444"/>
      <c r="B5" s="444"/>
      <c r="C5" s="444"/>
      <c r="D5" s="444"/>
      <c r="E5" s="444"/>
      <c r="F5" s="444"/>
      <c r="G5" s="444"/>
      <c r="H5" s="444"/>
      <c r="I5" s="444"/>
      <c r="J5" s="444"/>
      <c r="K5" s="444"/>
      <c r="L5" s="444"/>
      <c r="M5" s="444"/>
      <c r="N5" s="444"/>
      <c r="O5" s="444"/>
      <c r="P5" s="444"/>
      <c r="Q5" s="169"/>
    </row>
    <row r="6" spans="1:17" ht="12.75" customHeight="1">
      <c r="A6" s="444"/>
      <c r="B6" s="444"/>
      <c r="C6" s="444"/>
      <c r="D6" s="444"/>
      <c r="E6" s="444"/>
      <c r="F6" s="444"/>
      <c r="G6" s="444"/>
      <c r="H6" s="444"/>
      <c r="I6" s="444"/>
      <c r="J6" s="444"/>
      <c r="K6" s="444"/>
      <c r="L6" s="444"/>
      <c r="M6" s="444"/>
      <c r="N6" s="444"/>
      <c r="O6" s="444"/>
      <c r="P6" s="444"/>
      <c r="Q6" s="169"/>
    </row>
    <row r="7" spans="1:17" ht="12.75" customHeight="1">
      <c r="A7" s="444"/>
      <c r="B7" s="444"/>
      <c r="C7" s="444"/>
      <c r="D7" s="444"/>
      <c r="E7" s="444"/>
      <c r="F7" s="444"/>
      <c r="G7" s="444"/>
      <c r="H7" s="444"/>
      <c r="I7" s="444"/>
      <c r="J7" s="444"/>
      <c r="K7" s="444"/>
      <c r="L7" s="444"/>
      <c r="M7" s="444"/>
      <c r="N7" s="444"/>
      <c r="O7" s="444"/>
      <c r="P7" s="444"/>
      <c r="Q7" s="169"/>
    </row>
    <row r="8" spans="1:17" ht="20.25" customHeight="1">
      <c r="A8" s="444"/>
      <c r="B8" s="444"/>
      <c r="C8" s="444"/>
      <c r="D8" s="444"/>
      <c r="E8" s="444"/>
      <c r="F8" s="444"/>
      <c r="G8" s="444"/>
      <c r="H8" s="444"/>
      <c r="I8" s="444"/>
      <c r="J8" s="444"/>
      <c r="K8" s="444"/>
      <c r="L8" s="444"/>
      <c r="M8" s="444"/>
      <c r="N8" s="444"/>
      <c r="O8" s="444"/>
      <c r="P8" s="444"/>
      <c r="Q8" s="169"/>
    </row>
    <row r="9" spans="1:17" ht="12.75" customHeight="1">
      <c r="A9" s="444"/>
      <c r="B9" s="444"/>
      <c r="C9" s="444"/>
      <c r="D9" s="444"/>
      <c r="E9" s="444"/>
      <c r="F9" s="444"/>
      <c r="G9" s="444"/>
      <c r="H9" s="444"/>
      <c r="I9" s="444"/>
      <c r="J9" s="444"/>
      <c r="K9" s="444"/>
      <c r="L9" s="444"/>
      <c r="M9" s="444"/>
      <c r="N9" s="444"/>
      <c r="O9" s="444"/>
      <c r="P9" s="444"/>
      <c r="Q9" s="14"/>
    </row>
    <row r="10" spans="1:17" ht="12.75" customHeight="1">
      <c r="A10" s="169"/>
      <c r="B10" s="169"/>
      <c r="C10" s="169"/>
      <c r="D10" s="169"/>
      <c r="E10" s="169"/>
      <c r="F10" s="169"/>
      <c r="G10" s="169"/>
      <c r="H10" s="169"/>
      <c r="I10" s="169"/>
      <c r="J10" s="169"/>
      <c r="K10" s="169"/>
      <c r="L10" s="169"/>
      <c r="M10" s="169"/>
      <c r="N10" s="169"/>
      <c r="O10" s="169"/>
      <c r="P10" s="169"/>
      <c r="Q10" s="77"/>
    </row>
    <row r="11" spans="1:17" ht="12.75" customHeight="1">
      <c r="A11" s="77"/>
      <c r="B11" s="77"/>
      <c r="C11" s="77"/>
      <c r="D11" s="77"/>
      <c r="E11" s="77"/>
      <c r="F11" s="77"/>
      <c r="G11" s="77"/>
      <c r="H11" s="77"/>
      <c r="I11" s="77"/>
      <c r="J11" s="77"/>
      <c r="K11" s="77"/>
      <c r="L11" s="77"/>
      <c r="M11" s="77"/>
      <c r="N11" s="77"/>
      <c r="O11" s="77"/>
      <c r="P11" s="77"/>
      <c r="Q11" s="77"/>
    </row>
    <row r="12" spans="1:17" ht="13" thickBot="1">
      <c r="A12" s="77"/>
      <c r="B12" s="77"/>
      <c r="C12" s="77"/>
      <c r="D12" s="77"/>
      <c r="E12" s="77"/>
      <c r="F12" s="77"/>
      <c r="G12" s="77"/>
      <c r="H12" s="77"/>
      <c r="I12" s="77"/>
      <c r="J12" s="77"/>
      <c r="K12" s="77"/>
      <c r="L12" s="77"/>
      <c r="M12" s="77"/>
      <c r="N12" s="77"/>
      <c r="O12" s="77"/>
      <c r="P12" s="77"/>
      <c r="Q12" s="77"/>
    </row>
    <row r="13" spans="1:17" ht="13.5" customHeight="1" thickBot="1">
      <c r="A13" s="445" t="s">
        <v>219</v>
      </c>
      <c r="B13" s="429" t="s">
        <v>204</v>
      </c>
      <c r="C13" s="430"/>
      <c r="D13" s="431"/>
      <c r="E13" s="429" t="s">
        <v>205</v>
      </c>
      <c r="F13" s="430"/>
      <c r="G13" s="431"/>
      <c r="H13" s="429" t="s">
        <v>206</v>
      </c>
      <c r="I13" s="430"/>
      <c r="J13" s="431"/>
      <c r="K13" s="429" t="s">
        <v>207</v>
      </c>
      <c r="L13" s="430"/>
      <c r="M13" s="431"/>
      <c r="N13" s="429" t="s">
        <v>203</v>
      </c>
      <c r="O13" s="430"/>
      <c r="P13" s="431"/>
      <c r="Q13" s="77"/>
    </row>
    <row r="14" spans="1:17" s="31" customFormat="1" ht="26.5" thickBot="1">
      <c r="A14" s="446"/>
      <c r="B14" s="272" t="s">
        <v>236</v>
      </c>
      <c r="C14" s="161" t="s">
        <v>234</v>
      </c>
      <c r="D14" s="59" t="s">
        <v>222</v>
      </c>
      <c r="E14" s="58" t="s">
        <v>236</v>
      </c>
      <c r="F14" s="71" t="s">
        <v>234</v>
      </c>
      <c r="G14" s="59" t="s">
        <v>222</v>
      </c>
      <c r="H14" s="58" t="s">
        <v>236</v>
      </c>
      <c r="I14" s="71" t="s">
        <v>234</v>
      </c>
      <c r="J14" s="59" t="s">
        <v>222</v>
      </c>
      <c r="K14" s="58" t="s">
        <v>236</v>
      </c>
      <c r="L14" s="71" t="s">
        <v>234</v>
      </c>
      <c r="M14" s="59" t="s">
        <v>222</v>
      </c>
      <c r="N14" s="58" t="s">
        <v>236</v>
      </c>
      <c r="O14" s="71" t="s">
        <v>234</v>
      </c>
      <c r="P14" s="59" t="s">
        <v>222</v>
      </c>
      <c r="Q14" s="84"/>
    </row>
    <row r="15" spans="1:17" ht="12.75" customHeight="1">
      <c r="A15" s="86">
        <v>2006</v>
      </c>
      <c r="B15" s="271">
        <v>3</v>
      </c>
      <c r="C15" s="89">
        <v>16145</v>
      </c>
      <c r="D15" s="83">
        <f t="shared" ref="D15:D30" si="0">IF(C15=0, "NA", B15/C15)</f>
        <v>1.8581604211830288E-4</v>
      </c>
      <c r="E15" s="158"/>
      <c r="F15" s="89"/>
      <c r="G15" s="83"/>
      <c r="H15" s="158">
        <v>0</v>
      </c>
      <c r="I15" s="89">
        <v>14</v>
      </c>
      <c r="J15" s="83">
        <f t="shared" ref="J15:J30" si="1">IF(I15=0, "NA", H15/I15)</f>
        <v>0</v>
      </c>
      <c r="K15" s="158"/>
      <c r="L15" s="89"/>
      <c r="M15" s="83"/>
      <c r="N15" s="158">
        <f>SUM(K15,H15,E15,B15)</f>
        <v>3</v>
      </c>
      <c r="O15" s="89">
        <f>SUM(L15,I15,F15,C15)</f>
        <v>16159</v>
      </c>
      <c r="P15" s="83">
        <f>IF(O15=0, "NA", N15/O15)</f>
        <v>1.8565505291169007E-4</v>
      </c>
      <c r="Q15" s="77"/>
    </row>
    <row r="16" spans="1:17" ht="12.75" customHeight="1">
      <c r="A16" s="86">
        <v>2007</v>
      </c>
      <c r="B16" s="269">
        <v>11</v>
      </c>
      <c r="C16" s="87">
        <v>14814</v>
      </c>
      <c r="D16" s="82">
        <f t="shared" si="0"/>
        <v>7.4254083974618608E-4</v>
      </c>
      <c r="E16" s="159"/>
      <c r="F16" s="87"/>
      <c r="G16" s="82"/>
      <c r="H16" s="159">
        <v>0</v>
      </c>
      <c r="I16" s="87">
        <v>4</v>
      </c>
      <c r="J16" s="82">
        <f t="shared" si="1"/>
        <v>0</v>
      </c>
      <c r="K16" s="159">
        <v>0</v>
      </c>
      <c r="L16" s="87">
        <v>176</v>
      </c>
      <c r="M16" s="82">
        <f t="shared" ref="M16:M30" si="2">IF(L16=0, "NA", K16/L16)</f>
        <v>0</v>
      </c>
      <c r="N16" s="159">
        <f t="shared" ref="N16:N30" si="3">SUM(K16,H16,E16,B16)</f>
        <v>11</v>
      </c>
      <c r="O16" s="87">
        <f t="shared" ref="O16:O30" si="4">SUM(L16,I16,F16,C16)</f>
        <v>14994</v>
      </c>
      <c r="P16" s="82">
        <f>IF(O16=0, "NA", N16/O16)</f>
        <v>7.3362678404695206E-4</v>
      </c>
      <c r="Q16" s="77"/>
    </row>
    <row r="17" spans="1:16" ht="12.75" customHeight="1">
      <c r="A17" s="86">
        <v>2008</v>
      </c>
      <c r="B17" s="269">
        <v>3</v>
      </c>
      <c r="C17" s="87">
        <v>13937</v>
      </c>
      <c r="D17" s="82">
        <f t="shared" si="0"/>
        <v>2.1525435890076773E-4</v>
      </c>
      <c r="E17" s="159">
        <v>0</v>
      </c>
      <c r="F17" s="87">
        <v>926</v>
      </c>
      <c r="G17" s="82">
        <f t="shared" ref="G17:G30" si="5">IF(F17=0, "NA", E17/F17)</f>
        <v>0</v>
      </c>
      <c r="H17" s="159">
        <v>0</v>
      </c>
      <c r="I17" s="87">
        <v>4</v>
      </c>
      <c r="J17" s="82">
        <f t="shared" si="1"/>
        <v>0</v>
      </c>
      <c r="K17" s="159">
        <v>0</v>
      </c>
      <c r="L17" s="87">
        <v>243</v>
      </c>
      <c r="M17" s="82">
        <f t="shared" si="2"/>
        <v>0</v>
      </c>
      <c r="N17" s="159">
        <f t="shared" si="3"/>
        <v>3</v>
      </c>
      <c r="O17" s="87">
        <f t="shared" si="4"/>
        <v>15110</v>
      </c>
      <c r="P17" s="82">
        <f t="shared" ref="P17:P30" si="6">IF(O17=0, "NA", N17/O17)</f>
        <v>1.9854401058901389E-4</v>
      </c>
    </row>
    <row r="18" spans="1:16" ht="12.75" customHeight="1">
      <c r="A18" s="86">
        <v>2009</v>
      </c>
      <c r="B18" s="269">
        <v>2</v>
      </c>
      <c r="C18" s="87">
        <v>9840</v>
      </c>
      <c r="D18" s="82">
        <f t="shared" si="0"/>
        <v>2.032520325203252E-4</v>
      </c>
      <c r="E18" s="159">
        <v>0</v>
      </c>
      <c r="F18" s="87">
        <v>717</v>
      </c>
      <c r="G18" s="82">
        <f t="shared" si="5"/>
        <v>0</v>
      </c>
      <c r="H18" s="159">
        <v>0</v>
      </c>
      <c r="I18" s="87">
        <v>30</v>
      </c>
      <c r="J18" s="82">
        <f t="shared" si="1"/>
        <v>0</v>
      </c>
      <c r="K18" s="159">
        <v>0</v>
      </c>
      <c r="L18" s="87">
        <v>76</v>
      </c>
      <c r="M18" s="82">
        <f t="shared" si="2"/>
        <v>0</v>
      </c>
      <c r="N18" s="159">
        <f t="shared" si="3"/>
        <v>2</v>
      </c>
      <c r="O18" s="87">
        <f t="shared" si="4"/>
        <v>10663</v>
      </c>
      <c r="P18" s="82">
        <f t="shared" si="6"/>
        <v>1.8756447528838038E-4</v>
      </c>
    </row>
    <row r="19" spans="1:16" ht="12.75" customHeight="1">
      <c r="A19" s="86">
        <v>2010</v>
      </c>
      <c r="B19" s="269">
        <v>2</v>
      </c>
      <c r="C19" s="87">
        <v>10884</v>
      </c>
      <c r="D19" s="82">
        <f t="shared" si="0"/>
        <v>1.8375597206909226E-4</v>
      </c>
      <c r="E19" s="159">
        <v>0</v>
      </c>
      <c r="F19" s="87">
        <v>657</v>
      </c>
      <c r="G19" s="82">
        <f t="shared" si="5"/>
        <v>0</v>
      </c>
      <c r="H19" s="159">
        <v>0</v>
      </c>
      <c r="I19" s="87">
        <v>65</v>
      </c>
      <c r="J19" s="82">
        <f t="shared" si="1"/>
        <v>0</v>
      </c>
      <c r="K19" s="159">
        <v>0</v>
      </c>
      <c r="L19" s="87">
        <v>72</v>
      </c>
      <c r="M19" s="82">
        <f t="shared" si="2"/>
        <v>0</v>
      </c>
      <c r="N19" s="159">
        <f t="shared" si="3"/>
        <v>2</v>
      </c>
      <c r="O19" s="87">
        <f t="shared" si="4"/>
        <v>11678</v>
      </c>
      <c r="P19" s="82">
        <f t="shared" si="6"/>
        <v>1.7126220243192326E-4</v>
      </c>
    </row>
    <row r="20" spans="1:16" ht="12.75" customHeight="1">
      <c r="A20" s="86">
        <v>2011</v>
      </c>
      <c r="B20" s="269">
        <v>3</v>
      </c>
      <c r="C20" s="87">
        <v>10399</v>
      </c>
      <c r="D20" s="82">
        <f t="shared" si="0"/>
        <v>2.8848927781517452E-4</v>
      </c>
      <c r="E20" s="159">
        <v>0</v>
      </c>
      <c r="F20" s="87">
        <v>994</v>
      </c>
      <c r="G20" s="82">
        <f t="shared" si="5"/>
        <v>0</v>
      </c>
      <c r="H20" s="159">
        <v>0</v>
      </c>
      <c r="I20" s="87">
        <v>113</v>
      </c>
      <c r="J20" s="82">
        <f t="shared" si="1"/>
        <v>0</v>
      </c>
      <c r="K20" s="159">
        <v>0</v>
      </c>
      <c r="L20" s="87">
        <v>361</v>
      </c>
      <c r="M20" s="82">
        <f t="shared" si="2"/>
        <v>0</v>
      </c>
      <c r="N20" s="159">
        <f t="shared" si="3"/>
        <v>3</v>
      </c>
      <c r="O20" s="87">
        <f t="shared" si="4"/>
        <v>11867</v>
      </c>
      <c r="P20" s="82">
        <f t="shared" si="6"/>
        <v>2.5280188758742731E-4</v>
      </c>
    </row>
    <row r="21" spans="1:16" ht="12.75" customHeight="1">
      <c r="A21" s="86">
        <v>2012</v>
      </c>
      <c r="B21" s="269">
        <v>2</v>
      </c>
      <c r="C21" s="87">
        <v>10190</v>
      </c>
      <c r="D21" s="82">
        <f t="shared" si="0"/>
        <v>1.9627085377821394E-4</v>
      </c>
      <c r="E21" s="159">
        <v>0</v>
      </c>
      <c r="F21" s="87">
        <v>828</v>
      </c>
      <c r="G21" s="82">
        <f t="shared" si="5"/>
        <v>0</v>
      </c>
      <c r="H21" s="159">
        <v>0</v>
      </c>
      <c r="I21" s="87">
        <v>155</v>
      </c>
      <c r="J21" s="82">
        <f t="shared" si="1"/>
        <v>0</v>
      </c>
      <c r="K21" s="159">
        <v>0</v>
      </c>
      <c r="L21" s="87">
        <v>322</v>
      </c>
      <c r="M21" s="82">
        <f t="shared" si="2"/>
        <v>0</v>
      </c>
      <c r="N21" s="159">
        <f t="shared" si="3"/>
        <v>2</v>
      </c>
      <c r="O21" s="87">
        <f t="shared" si="4"/>
        <v>11495</v>
      </c>
      <c r="P21" s="82">
        <f t="shared" si="6"/>
        <v>1.7398869073510223E-4</v>
      </c>
    </row>
    <row r="22" spans="1:16" ht="12.75" customHeight="1">
      <c r="A22" s="86">
        <v>2013</v>
      </c>
      <c r="B22" s="269">
        <v>2</v>
      </c>
      <c r="C22" s="87">
        <v>9131</v>
      </c>
      <c r="D22" s="82">
        <f t="shared" si="0"/>
        <v>2.1903405979629831E-4</v>
      </c>
      <c r="E22" s="159">
        <v>0</v>
      </c>
      <c r="F22" s="87">
        <v>689</v>
      </c>
      <c r="G22" s="82">
        <f t="shared" si="5"/>
        <v>0</v>
      </c>
      <c r="H22" s="159">
        <v>0</v>
      </c>
      <c r="I22" s="87">
        <v>167</v>
      </c>
      <c r="J22" s="82">
        <f t="shared" si="1"/>
        <v>0</v>
      </c>
      <c r="K22" s="159">
        <v>0</v>
      </c>
      <c r="L22" s="87">
        <v>327</v>
      </c>
      <c r="M22" s="82">
        <f t="shared" si="2"/>
        <v>0</v>
      </c>
      <c r="N22" s="159">
        <f t="shared" si="3"/>
        <v>2</v>
      </c>
      <c r="O22" s="87">
        <f t="shared" si="4"/>
        <v>10314</v>
      </c>
      <c r="P22" s="82">
        <f t="shared" si="6"/>
        <v>1.9391118867558658E-4</v>
      </c>
    </row>
    <row r="23" spans="1:16" ht="12.75" customHeight="1">
      <c r="A23" s="86">
        <v>2014</v>
      </c>
      <c r="B23" s="269">
        <v>2</v>
      </c>
      <c r="C23" s="87">
        <v>8043</v>
      </c>
      <c r="D23" s="82">
        <f t="shared" si="0"/>
        <v>2.486634340420241E-4</v>
      </c>
      <c r="E23" s="159">
        <v>0</v>
      </c>
      <c r="F23" s="87">
        <v>786</v>
      </c>
      <c r="G23" s="82">
        <f t="shared" si="5"/>
        <v>0</v>
      </c>
      <c r="H23" s="159">
        <v>0</v>
      </c>
      <c r="I23" s="87">
        <v>295</v>
      </c>
      <c r="J23" s="82">
        <f t="shared" si="1"/>
        <v>0</v>
      </c>
      <c r="K23" s="159">
        <v>0</v>
      </c>
      <c r="L23" s="87">
        <v>326</v>
      </c>
      <c r="M23" s="82">
        <f t="shared" si="2"/>
        <v>0</v>
      </c>
      <c r="N23" s="159">
        <f t="shared" si="3"/>
        <v>2</v>
      </c>
      <c r="O23" s="87">
        <f t="shared" si="4"/>
        <v>9450</v>
      </c>
      <c r="P23" s="82">
        <f t="shared" si="6"/>
        <v>2.1164021164021165E-4</v>
      </c>
    </row>
    <row r="24" spans="1:16" ht="12.75" customHeight="1">
      <c r="A24" s="86">
        <v>2015</v>
      </c>
      <c r="B24" s="269">
        <v>0</v>
      </c>
      <c r="C24" s="87">
        <v>7273</v>
      </c>
      <c r="D24" s="82">
        <f t="shared" si="0"/>
        <v>0</v>
      </c>
      <c r="E24" s="159">
        <v>0</v>
      </c>
      <c r="F24" s="87">
        <v>880</v>
      </c>
      <c r="G24" s="82">
        <f t="shared" si="5"/>
        <v>0</v>
      </c>
      <c r="H24" s="159">
        <v>0</v>
      </c>
      <c r="I24" s="87">
        <v>144</v>
      </c>
      <c r="J24" s="82">
        <f t="shared" si="1"/>
        <v>0</v>
      </c>
      <c r="K24" s="159">
        <v>0</v>
      </c>
      <c r="L24" s="87">
        <v>460</v>
      </c>
      <c r="M24" s="82">
        <f t="shared" si="2"/>
        <v>0</v>
      </c>
      <c r="N24" s="159">
        <f t="shared" si="3"/>
        <v>0</v>
      </c>
      <c r="O24" s="87">
        <f t="shared" si="4"/>
        <v>8757</v>
      </c>
      <c r="P24" s="82">
        <f t="shared" si="6"/>
        <v>0</v>
      </c>
    </row>
    <row r="25" spans="1:16" ht="12.75" customHeight="1">
      <c r="A25" s="86">
        <v>2016</v>
      </c>
      <c r="B25" s="269">
        <v>0</v>
      </c>
      <c r="C25" s="87">
        <v>6080</v>
      </c>
      <c r="D25" s="82">
        <f t="shared" si="0"/>
        <v>0</v>
      </c>
      <c r="E25" s="159">
        <v>0</v>
      </c>
      <c r="F25" s="87">
        <v>588</v>
      </c>
      <c r="G25" s="82">
        <f t="shared" si="5"/>
        <v>0</v>
      </c>
      <c r="H25" s="159">
        <v>0</v>
      </c>
      <c r="I25" s="87">
        <v>92</v>
      </c>
      <c r="J25" s="82">
        <f t="shared" si="1"/>
        <v>0</v>
      </c>
      <c r="K25" s="159">
        <v>0</v>
      </c>
      <c r="L25" s="87">
        <v>353</v>
      </c>
      <c r="M25" s="82">
        <f t="shared" si="2"/>
        <v>0</v>
      </c>
      <c r="N25" s="159">
        <f t="shared" si="3"/>
        <v>0</v>
      </c>
      <c r="O25" s="87">
        <f t="shared" si="4"/>
        <v>7113</v>
      </c>
      <c r="P25" s="82">
        <f t="shared" si="6"/>
        <v>0</v>
      </c>
    </row>
    <row r="26" spans="1:16" ht="12.75" customHeight="1">
      <c r="A26" s="86">
        <v>2017</v>
      </c>
      <c r="B26" s="269">
        <v>0</v>
      </c>
      <c r="C26" s="87">
        <v>6837</v>
      </c>
      <c r="D26" s="82">
        <f t="shared" si="0"/>
        <v>0</v>
      </c>
      <c r="E26" s="159">
        <v>0</v>
      </c>
      <c r="F26" s="87">
        <v>355</v>
      </c>
      <c r="G26" s="82">
        <f t="shared" si="5"/>
        <v>0</v>
      </c>
      <c r="H26" s="159">
        <v>0</v>
      </c>
      <c r="I26" s="87">
        <v>57</v>
      </c>
      <c r="J26" s="82">
        <f t="shared" si="1"/>
        <v>0</v>
      </c>
      <c r="K26" s="159">
        <v>0</v>
      </c>
      <c r="L26" s="87">
        <v>229</v>
      </c>
      <c r="M26" s="82">
        <f t="shared" si="2"/>
        <v>0</v>
      </c>
      <c r="N26" s="159">
        <f t="shared" si="3"/>
        <v>0</v>
      </c>
      <c r="O26" s="87">
        <f t="shared" si="4"/>
        <v>7478</v>
      </c>
      <c r="P26" s="82">
        <f t="shared" si="6"/>
        <v>0</v>
      </c>
    </row>
    <row r="27" spans="1:16" ht="12.75" customHeight="1">
      <c r="A27" s="86">
        <v>2018</v>
      </c>
      <c r="B27" s="269">
        <v>0</v>
      </c>
      <c r="C27" s="87">
        <v>4254</v>
      </c>
      <c r="D27" s="82">
        <f t="shared" si="0"/>
        <v>0</v>
      </c>
      <c r="E27" s="159">
        <v>0</v>
      </c>
      <c r="F27" s="87">
        <v>258</v>
      </c>
      <c r="G27" s="82">
        <f t="shared" si="5"/>
        <v>0</v>
      </c>
      <c r="H27" s="159">
        <v>0</v>
      </c>
      <c r="I27" s="87">
        <v>43</v>
      </c>
      <c r="J27" s="82">
        <f t="shared" si="1"/>
        <v>0</v>
      </c>
      <c r="K27" s="159">
        <v>0</v>
      </c>
      <c r="L27" s="87">
        <v>209</v>
      </c>
      <c r="M27" s="82">
        <f t="shared" si="2"/>
        <v>0</v>
      </c>
      <c r="N27" s="159">
        <f t="shared" si="3"/>
        <v>0</v>
      </c>
      <c r="O27" s="87">
        <f t="shared" si="4"/>
        <v>4764</v>
      </c>
      <c r="P27" s="82">
        <f t="shared" si="6"/>
        <v>0</v>
      </c>
    </row>
    <row r="28" spans="1:16" ht="12.75" customHeight="1">
      <c r="A28" s="86">
        <v>2019</v>
      </c>
      <c r="B28" s="269">
        <v>0</v>
      </c>
      <c r="C28" s="87">
        <v>3620</v>
      </c>
      <c r="D28" s="82">
        <f t="shared" si="0"/>
        <v>0</v>
      </c>
      <c r="E28" s="159">
        <v>0</v>
      </c>
      <c r="F28" s="87">
        <v>243</v>
      </c>
      <c r="G28" s="82">
        <f t="shared" si="5"/>
        <v>0</v>
      </c>
      <c r="H28" s="159">
        <v>0</v>
      </c>
      <c r="I28" s="87">
        <v>7</v>
      </c>
      <c r="J28" s="82">
        <f t="shared" si="1"/>
        <v>0</v>
      </c>
      <c r="K28" s="159">
        <v>0</v>
      </c>
      <c r="L28" s="87">
        <v>131</v>
      </c>
      <c r="M28" s="82">
        <f t="shared" si="2"/>
        <v>0</v>
      </c>
      <c r="N28" s="159">
        <f t="shared" si="3"/>
        <v>0</v>
      </c>
      <c r="O28" s="87">
        <f t="shared" si="4"/>
        <v>4001</v>
      </c>
      <c r="P28" s="82">
        <f t="shared" si="6"/>
        <v>0</v>
      </c>
    </row>
    <row r="29" spans="1:16" ht="12.75" customHeight="1">
      <c r="A29" s="86">
        <v>2020</v>
      </c>
      <c r="B29" s="269">
        <v>0</v>
      </c>
      <c r="C29" s="87">
        <v>1013</v>
      </c>
      <c r="D29" s="82">
        <f t="shared" si="0"/>
        <v>0</v>
      </c>
      <c r="E29" s="159">
        <v>0</v>
      </c>
      <c r="F29" s="87">
        <v>35</v>
      </c>
      <c r="G29" s="82">
        <f t="shared" si="5"/>
        <v>0</v>
      </c>
      <c r="H29" s="159">
        <v>0</v>
      </c>
      <c r="I29" s="87">
        <v>7</v>
      </c>
      <c r="J29" s="82">
        <f t="shared" si="1"/>
        <v>0</v>
      </c>
      <c r="K29" s="159">
        <v>0</v>
      </c>
      <c r="L29" s="87">
        <v>18</v>
      </c>
      <c r="M29" s="82">
        <f t="shared" si="2"/>
        <v>0</v>
      </c>
      <c r="N29" s="159">
        <f t="shared" si="3"/>
        <v>0</v>
      </c>
      <c r="O29" s="87">
        <f t="shared" si="4"/>
        <v>1073</v>
      </c>
      <c r="P29" s="82">
        <f t="shared" si="6"/>
        <v>0</v>
      </c>
    </row>
    <row r="30" spans="1:16" ht="12.75" customHeight="1" thickBot="1">
      <c r="A30" s="86">
        <v>2021</v>
      </c>
      <c r="B30" s="270">
        <v>0</v>
      </c>
      <c r="C30" s="155">
        <v>26</v>
      </c>
      <c r="D30" s="107">
        <f t="shared" si="0"/>
        <v>0</v>
      </c>
      <c r="E30" s="160">
        <v>0</v>
      </c>
      <c r="F30" s="155">
        <v>5</v>
      </c>
      <c r="G30" s="107">
        <f t="shared" si="5"/>
        <v>0</v>
      </c>
      <c r="H30" s="160">
        <v>0</v>
      </c>
      <c r="I30" s="155">
        <v>1</v>
      </c>
      <c r="J30" s="107">
        <f t="shared" si="1"/>
        <v>0</v>
      </c>
      <c r="K30" s="160">
        <v>0</v>
      </c>
      <c r="L30" s="155">
        <v>1</v>
      </c>
      <c r="M30" s="107">
        <f t="shared" si="2"/>
        <v>0</v>
      </c>
      <c r="N30" s="160">
        <f t="shared" si="3"/>
        <v>0</v>
      </c>
      <c r="O30" s="155">
        <f t="shared" si="4"/>
        <v>33</v>
      </c>
      <c r="P30" s="107">
        <f t="shared" si="6"/>
        <v>0</v>
      </c>
    </row>
    <row r="31" spans="1:16" ht="12.75" customHeight="1" thickBot="1">
      <c r="A31" s="15" t="s">
        <v>203</v>
      </c>
      <c r="B31" s="151">
        <f>SUM(B15:B30)</f>
        <v>30</v>
      </c>
      <c r="C31" s="152">
        <f>SUM(C15:C30)</f>
        <v>132486</v>
      </c>
      <c r="D31" s="153">
        <f>B31/C31</f>
        <v>2.2643901997192157E-4</v>
      </c>
      <c r="E31" s="151">
        <f>SUM(E15:E30)</f>
        <v>0</v>
      </c>
      <c r="F31" s="152">
        <f>SUM(F15:F30)</f>
        <v>7961</v>
      </c>
      <c r="G31" s="153">
        <f>E31/F31</f>
        <v>0</v>
      </c>
      <c r="H31" s="151">
        <f>SUM(H15:H30)</f>
        <v>0</v>
      </c>
      <c r="I31" s="152">
        <f>SUM(I15:I30)</f>
        <v>1198</v>
      </c>
      <c r="J31" s="153">
        <f>H31/I31</f>
        <v>0</v>
      </c>
      <c r="K31" s="151">
        <f>SUM(K15:K30)</f>
        <v>0</v>
      </c>
      <c r="L31" s="152">
        <f>SUM(L15:L30)</f>
        <v>3304</v>
      </c>
      <c r="M31" s="153">
        <f>K31/L31</f>
        <v>0</v>
      </c>
      <c r="N31" s="151">
        <f>SUM(N15:N30)</f>
        <v>30</v>
      </c>
      <c r="O31" s="152">
        <f>SUM(O15:O30)</f>
        <v>144949</v>
      </c>
      <c r="P31" s="153">
        <f>N31/O31</f>
        <v>2.0696934783958495E-4</v>
      </c>
    </row>
    <row r="32" spans="1:16" ht="12.75" customHeight="1">
      <c r="A32" s="77"/>
      <c r="B32" s="77"/>
      <c r="C32" s="77"/>
      <c r="D32" s="77"/>
      <c r="E32" s="77"/>
      <c r="F32" s="77"/>
      <c r="G32" s="77"/>
      <c r="H32" s="77"/>
      <c r="I32" s="77"/>
      <c r="J32" s="77"/>
      <c r="K32" s="77"/>
      <c r="L32" s="77"/>
      <c r="M32" s="77"/>
      <c r="N32" s="77"/>
      <c r="O32" s="77"/>
      <c r="P32" s="77"/>
    </row>
    <row r="33" spans="1:1">
      <c r="A33" s="77"/>
    </row>
  </sheetData>
  <mergeCells count="7">
    <mergeCell ref="A4:P9"/>
    <mergeCell ref="N13:P13"/>
    <mergeCell ref="A13:A14"/>
    <mergeCell ref="B13:D13"/>
    <mergeCell ref="E13:G13"/>
    <mergeCell ref="H13:J13"/>
    <mergeCell ref="K13:M13"/>
  </mergeCells>
  <phoneticPr fontId="24" type="noConversion"/>
  <pageMargins left="0.75" right="0.75" top="1" bottom="1" header="0.5" footer="0.5"/>
  <pageSetup scale="5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pageSetUpPr fitToPage="1"/>
  </sheetPr>
  <dimension ref="A1:Q92"/>
  <sheetViews>
    <sheetView zoomScale="87" zoomScaleNormal="87" workbookViewId="0"/>
  </sheetViews>
  <sheetFormatPr defaultColWidth="9.1796875" defaultRowHeight="12.5"/>
  <cols>
    <col min="1" max="1" width="9.453125" style="2" customWidth="1"/>
    <col min="2" max="2" width="11.1796875" style="2" customWidth="1"/>
    <col min="3" max="3" width="14.453125" style="2" customWidth="1"/>
    <col min="4" max="4" width="11.7265625" style="2" customWidth="1"/>
    <col min="5" max="5" width="10.81640625" style="2" customWidth="1"/>
    <col min="6" max="6" width="11.7265625" style="2" bestFit="1" customWidth="1"/>
    <col min="7" max="7" width="12" style="2" bestFit="1" customWidth="1"/>
    <col min="8" max="8" width="11.453125" style="2" bestFit="1" customWidth="1"/>
    <col min="9" max="9" width="9.81640625" style="2" bestFit="1" customWidth="1"/>
    <col min="10" max="10" width="12" style="2" bestFit="1" customWidth="1"/>
    <col min="11" max="11" width="11.453125" style="2" bestFit="1" customWidth="1"/>
    <col min="12" max="12" width="9.81640625" style="2" bestFit="1" customWidth="1"/>
    <col min="13" max="13" width="12.1796875" style="2" bestFit="1" customWidth="1"/>
    <col min="14" max="14" width="11.1796875" style="2" customWidth="1"/>
    <col min="15" max="15" width="12.81640625" style="2" customWidth="1"/>
    <col min="16" max="16" width="11.54296875" style="2" customWidth="1"/>
    <col min="17" max="17" width="10.7265625" style="2" customWidth="1"/>
    <col min="18" max="16384" width="9.1796875" style="2"/>
  </cols>
  <sheetData>
    <row r="1" spans="1:17" ht="25">
      <c r="A1" s="40" t="s">
        <v>197</v>
      </c>
    </row>
    <row r="2" spans="1:17" ht="18" customHeight="1">
      <c r="A2" s="13" t="s">
        <v>237</v>
      </c>
    </row>
    <row r="3" spans="1:17" ht="18" customHeight="1">
      <c r="A3" s="13"/>
    </row>
    <row r="4" spans="1:17" ht="18" customHeight="1">
      <c r="A4" s="438" t="s">
        <v>238</v>
      </c>
      <c r="B4" s="438"/>
      <c r="C4" s="438"/>
      <c r="D4" s="438"/>
      <c r="E4" s="438"/>
      <c r="F4" s="438"/>
      <c r="G4" s="438"/>
      <c r="H4" s="438"/>
      <c r="I4" s="438"/>
      <c r="J4" s="438"/>
      <c r="K4" s="438"/>
      <c r="L4" s="438"/>
      <c r="M4" s="438"/>
      <c r="N4" s="438"/>
      <c r="O4" s="438"/>
      <c r="P4" s="438"/>
    </row>
    <row r="5" spans="1:17" ht="14.25" customHeight="1">
      <c r="A5" s="438"/>
      <c r="B5" s="438"/>
      <c r="C5" s="438"/>
      <c r="D5" s="438"/>
      <c r="E5" s="438"/>
      <c r="F5" s="438"/>
      <c r="G5" s="438"/>
      <c r="H5" s="438"/>
      <c r="I5" s="438"/>
      <c r="J5" s="438"/>
      <c r="K5" s="438"/>
      <c r="L5" s="438"/>
      <c r="M5" s="438"/>
      <c r="N5" s="438"/>
      <c r="O5" s="438"/>
      <c r="P5" s="438"/>
      <c r="Q5" s="38"/>
    </row>
    <row r="6" spans="1:17" ht="14.25" customHeight="1">
      <c r="A6" s="38" t="s">
        <v>239</v>
      </c>
      <c r="B6" s="273" t="s">
        <v>240</v>
      </c>
      <c r="C6" s="38"/>
      <c r="D6" s="38"/>
      <c r="E6" s="38"/>
      <c r="F6" s="38"/>
      <c r="G6" s="38"/>
      <c r="H6" s="38"/>
      <c r="I6" s="38"/>
      <c r="J6" s="38"/>
      <c r="K6" s="38"/>
      <c r="L6" s="38"/>
      <c r="M6" s="38"/>
      <c r="N6" s="38"/>
      <c r="O6" s="38"/>
      <c r="P6" s="38"/>
      <c r="Q6" s="38"/>
    </row>
    <row r="7" spans="1:17" ht="15" customHeight="1">
      <c r="A7" s="38"/>
      <c r="B7" s="273" t="s">
        <v>241</v>
      </c>
      <c r="C7" s="38"/>
      <c r="D7" s="38"/>
      <c r="E7" s="38"/>
      <c r="F7" s="38"/>
      <c r="G7" s="38"/>
      <c r="H7" s="38"/>
      <c r="I7" s="38"/>
      <c r="J7" s="38"/>
      <c r="K7" s="38"/>
      <c r="L7" s="38"/>
      <c r="M7" s="38"/>
      <c r="N7" s="38"/>
      <c r="O7" s="38"/>
      <c r="P7" s="38"/>
      <c r="Q7" s="38"/>
    </row>
    <row r="8" spans="1:17" ht="15" customHeight="1">
      <c r="B8" s="273" t="s">
        <v>242</v>
      </c>
      <c r="C8" s="38"/>
      <c r="D8" s="38"/>
      <c r="E8" s="38"/>
      <c r="F8" s="38"/>
      <c r="G8" s="38"/>
      <c r="H8" s="38"/>
      <c r="I8" s="38"/>
      <c r="J8" s="38"/>
      <c r="K8" s="38"/>
      <c r="L8" s="38"/>
      <c r="M8" s="38"/>
      <c r="O8" s="38"/>
      <c r="P8" s="38"/>
      <c r="Q8" s="38"/>
    </row>
    <row r="9" spans="1:17" ht="17.25" customHeight="1">
      <c r="B9" s="38"/>
      <c r="C9" s="38"/>
      <c r="D9" s="38"/>
      <c r="E9" s="38"/>
      <c r="F9" s="38"/>
      <c r="G9" s="38"/>
      <c r="H9" s="38"/>
      <c r="I9" s="38"/>
      <c r="J9" s="38"/>
      <c r="K9" s="38"/>
      <c r="L9" s="38"/>
      <c r="M9" s="38"/>
      <c r="N9" s="38"/>
      <c r="O9" s="38"/>
      <c r="P9" s="38"/>
      <c r="Q9" s="38"/>
    </row>
    <row r="10" spans="1:17" ht="16.5" customHeight="1" thickBot="1">
      <c r="A10" s="26"/>
      <c r="L10" s="77"/>
    </row>
    <row r="11" spans="1:17" ht="12.75" customHeight="1" thickBot="1">
      <c r="A11" s="442" t="s">
        <v>200</v>
      </c>
      <c r="B11" s="439" t="s">
        <v>204</v>
      </c>
      <c r="C11" s="440"/>
      <c r="D11" s="441"/>
      <c r="E11" s="439" t="s">
        <v>205</v>
      </c>
      <c r="F11" s="440"/>
      <c r="G11" s="441"/>
      <c r="H11" s="439" t="s">
        <v>206</v>
      </c>
      <c r="I11" s="440"/>
      <c r="J11" s="441"/>
      <c r="K11" s="439" t="s">
        <v>207</v>
      </c>
      <c r="L11" s="440"/>
      <c r="M11" s="441"/>
      <c r="N11" s="439" t="s">
        <v>203</v>
      </c>
      <c r="O11" s="440"/>
      <c r="P11" s="441"/>
    </row>
    <row r="12" spans="1:17" ht="44.25" customHeight="1" thickBot="1">
      <c r="A12" s="443"/>
      <c r="B12" s="58" t="s">
        <v>243</v>
      </c>
      <c r="C12" s="71" t="s">
        <v>234</v>
      </c>
      <c r="D12" s="59" t="s">
        <v>244</v>
      </c>
      <c r="E12" s="58" t="s">
        <v>243</v>
      </c>
      <c r="F12" s="71" t="s">
        <v>234</v>
      </c>
      <c r="G12" s="59" t="s">
        <v>244</v>
      </c>
      <c r="H12" s="58" t="s">
        <v>243</v>
      </c>
      <c r="I12" s="71" t="s">
        <v>234</v>
      </c>
      <c r="J12" s="59" t="s">
        <v>244</v>
      </c>
      <c r="K12" s="58" t="s">
        <v>243</v>
      </c>
      <c r="L12" s="71" t="s">
        <v>234</v>
      </c>
      <c r="M12" s="59" t="s">
        <v>244</v>
      </c>
      <c r="N12" s="58" t="s">
        <v>243</v>
      </c>
      <c r="O12" s="71" t="s">
        <v>234</v>
      </c>
      <c r="P12" s="59" t="s">
        <v>244</v>
      </c>
    </row>
    <row r="13" spans="1:17" ht="12.75" customHeight="1">
      <c r="A13" s="86">
        <v>2006</v>
      </c>
      <c r="B13" s="268">
        <v>0</v>
      </c>
      <c r="C13" s="89">
        <v>16145</v>
      </c>
      <c r="D13" s="83">
        <f>(B13/C13)</f>
        <v>0</v>
      </c>
      <c r="E13" s="268"/>
      <c r="F13" s="89"/>
      <c r="G13" s="83"/>
      <c r="H13" s="268">
        <v>0</v>
      </c>
      <c r="I13" s="89">
        <v>14</v>
      </c>
      <c r="J13" s="83">
        <f>(H13/I13)</f>
        <v>0</v>
      </c>
      <c r="K13" s="268"/>
      <c r="L13" s="89"/>
      <c r="M13" s="83"/>
      <c r="N13" s="88">
        <f>SUM(B13,E13,H13,K13)</f>
        <v>0</v>
      </c>
      <c r="O13" s="89">
        <f>SUM(C13,F13,I13,L13)</f>
        <v>16159</v>
      </c>
      <c r="P13" s="83">
        <f>(N13/O13)</f>
        <v>0</v>
      </c>
      <c r="Q13" s="20"/>
    </row>
    <row r="14" spans="1:17" ht="13.5" customHeight="1">
      <c r="A14" s="86">
        <v>2007</v>
      </c>
      <c r="B14" s="269">
        <v>3260</v>
      </c>
      <c r="C14" s="87">
        <v>14814</v>
      </c>
      <c r="D14" s="82">
        <f t="shared" ref="D14:D28" si="0">(B14/C14)</f>
        <v>0.22006210341568785</v>
      </c>
      <c r="E14" s="269"/>
      <c r="F14" s="87"/>
      <c r="G14" s="82"/>
      <c r="H14" s="269">
        <v>3</v>
      </c>
      <c r="I14" s="87">
        <v>4</v>
      </c>
      <c r="J14" s="82">
        <f t="shared" ref="J14:J28" si="1">(H14/I14)</f>
        <v>0.75</v>
      </c>
      <c r="K14" s="269">
        <v>66</v>
      </c>
      <c r="L14" s="87">
        <v>176</v>
      </c>
      <c r="M14" s="82">
        <f t="shared" ref="M14:M28" si="2">(K14/L14)</f>
        <v>0.375</v>
      </c>
      <c r="N14" s="90">
        <f t="shared" ref="N14:N28" si="3">SUM(B14,E14,H14,K14)</f>
        <v>3329</v>
      </c>
      <c r="O14" s="87">
        <f t="shared" ref="O14:O28" si="4">SUM(C14,F14,I14,L14)</f>
        <v>14994</v>
      </c>
      <c r="P14" s="82">
        <f t="shared" ref="P14:P28" si="5">(N14/O14)</f>
        <v>0.22202214219020941</v>
      </c>
      <c r="Q14" s="20"/>
    </row>
    <row r="15" spans="1:17" ht="12.75" customHeight="1">
      <c r="A15" s="86">
        <v>2008</v>
      </c>
      <c r="B15" s="269">
        <v>2575</v>
      </c>
      <c r="C15" s="87">
        <v>13937</v>
      </c>
      <c r="D15" s="82">
        <f t="shared" si="0"/>
        <v>0.18475999138982566</v>
      </c>
      <c r="E15" s="269">
        <v>236</v>
      </c>
      <c r="F15" s="87">
        <v>926</v>
      </c>
      <c r="G15" s="82">
        <f t="shared" ref="G15:G28" si="6">(E15/F15)</f>
        <v>0.25485961123110151</v>
      </c>
      <c r="H15" s="269">
        <v>1</v>
      </c>
      <c r="I15" s="87">
        <v>4</v>
      </c>
      <c r="J15" s="82">
        <f t="shared" si="1"/>
        <v>0.25</v>
      </c>
      <c r="K15" s="269">
        <v>98</v>
      </c>
      <c r="L15" s="87">
        <v>243</v>
      </c>
      <c r="M15" s="82">
        <f t="shared" si="2"/>
        <v>0.40329218106995884</v>
      </c>
      <c r="N15" s="90">
        <f t="shared" si="3"/>
        <v>2910</v>
      </c>
      <c r="O15" s="87">
        <f t="shared" si="4"/>
        <v>15110</v>
      </c>
      <c r="P15" s="82">
        <f t="shared" si="5"/>
        <v>0.19258769027134348</v>
      </c>
      <c r="Q15" s="20"/>
    </row>
    <row r="16" spans="1:17">
      <c r="A16" s="86">
        <v>2009</v>
      </c>
      <c r="B16" s="269">
        <v>1439</v>
      </c>
      <c r="C16" s="87">
        <v>9840</v>
      </c>
      <c r="D16" s="82">
        <f t="shared" si="0"/>
        <v>0.14623983739837398</v>
      </c>
      <c r="E16" s="269">
        <v>161</v>
      </c>
      <c r="F16" s="87">
        <v>717</v>
      </c>
      <c r="G16" s="82">
        <f t="shared" si="6"/>
        <v>0.22454672245467225</v>
      </c>
      <c r="H16" s="269">
        <v>14</v>
      </c>
      <c r="I16" s="87">
        <v>30</v>
      </c>
      <c r="J16" s="82">
        <f t="shared" si="1"/>
        <v>0.46666666666666667</v>
      </c>
      <c r="K16" s="269">
        <v>36</v>
      </c>
      <c r="L16" s="87">
        <v>76</v>
      </c>
      <c r="M16" s="82">
        <f t="shared" si="2"/>
        <v>0.47368421052631576</v>
      </c>
      <c r="N16" s="90">
        <f t="shared" si="3"/>
        <v>1650</v>
      </c>
      <c r="O16" s="87">
        <f t="shared" si="4"/>
        <v>10663</v>
      </c>
      <c r="P16" s="82">
        <f t="shared" si="5"/>
        <v>0.1547406921129138</v>
      </c>
      <c r="Q16" s="20"/>
    </row>
    <row r="17" spans="1:17">
      <c r="A17" s="86">
        <v>2010</v>
      </c>
      <c r="B17" s="269">
        <v>1263</v>
      </c>
      <c r="C17" s="87">
        <v>10884</v>
      </c>
      <c r="D17" s="82">
        <f t="shared" si="0"/>
        <v>0.11604189636163176</v>
      </c>
      <c r="E17" s="269">
        <v>117</v>
      </c>
      <c r="F17" s="87">
        <v>657</v>
      </c>
      <c r="G17" s="82">
        <f t="shared" si="6"/>
        <v>0.17808219178082191</v>
      </c>
      <c r="H17" s="269">
        <v>17</v>
      </c>
      <c r="I17" s="87">
        <v>65</v>
      </c>
      <c r="J17" s="82">
        <f t="shared" si="1"/>
        <v>0.26153846153846155</v>
      </c>
      <c r="K17" s="269">
        <v>16</v>
      </c>
      <c r="L17" s="87">
        <v>72</v>
      </c>
      <c r="M17" s="82">
        <f t="shared" si="2"/>
        <v>0.22222222222222221</v>
      </c>
      <c r="N17" s="90">
        <f t="shared" si="3"/>
        <v>1413</v>
      </c>
      <c r="O17" s="87">
        <f t="shared" si="4"/>
        <v>11678</v>
      </c>
      <c r="P17" s="82">
        <f t="shared" si="5"/>
        <v>0.1209967460181538</v>
      </c>
      <c r="Q17" s="20"/>
    </row>
    <row r="18" spans="1:17">
      <c r="A18" s="86">
        <v>2011</v>
      </c>
      <c r="B18" s="269">
        <v>1004</v>
      </c>
      <c r="C18" s="87">
        <v>10399</v>
      </c>
      <c r="D18" s="82">
        <f t="shared" si="0"/>
        <v>9.6547744975478411E-2</v>
      </c>
      <c r="E18" s="269">
        <v>158</v>
      </c>
      <c r="F18" s="87">
        <v>994</v>
      </c>
      <c r="G18" s="82">
        <f t="shared" si="6"/>
        <v>0.15895372233400401</v>
      </c>
      <c r="H18" s="269">
        <v>23</v>
      </c>
      <c r="I18" s="87">
        <v>113</v>
      </c>
      <c r="J18" s="82">
        <f t="shared" si="1"/>
        <v>0.20353982300884957</v>
      </c>
      <c r="K18" s="269">
        <v>107</v>
      </c>
      <c r="L18" s="87">
        <v>361</v>
      </c>
      <c r="M18" s="82">
        <f t="shared" si="2"/>
        <v>0.296398891966759</v>
      </c>
      <c r="N18" s="90">
        <f t="shared" si="3"/>
        <v>1292</v>
      </c>
      <c r="O18" s="87">
        <f t="shared" si="4"/>
        <v>11867</v>
      </c>
      <c r="P18" s="82">
        <f t="shared" si="5"/>
        <v>0.1088733462543187</v>
      </c>
      <c r="Q18" s="20"/>
    </row>
    <row r="19" spans="1:17">
      <c r="A19" s="86">
        <v>2012</v>
      </c>
      <c r="B19" s="269">
        <v>787</v>
      </c>
      <c r="C19" s="87">
        <v>10190</v>
      </c>
      <c r="D19" s="82">
        <f t="shared" si="0"/>
        <v>7.7232580961727179E-2</v>
      </c>
      <c r="E19" s="269">
        <v>127</v>
      </c>
      <c r="F19" s="87">
        <v>828</v>
      </c>
      <c r="G19" s="82">
        <f t="shared" si="6"/>
        <v>0.15338164251207728</v>
      </c>
      <c r="H19" s="269">
        <v>17</v>
      </c>
      <c r="I19" s="87">
        <v>155</v>
      </c>
      <c r="J19" s="82">
        <f t="shared" si="1"/>
        <v>0.10967741935483871</v>
      </c>
      <c r="K19" s="269">
        <v>74</v>
      </c>
      <c r="L19" s="87">
        <v>322</v>
      </c>
      <c r="M19" s="82">
        <f t="shared" si="2"/>
        <v>0.22981366459627328</v>
      </c>
      <c r="N19" s="90">
        <f t="shared" si="3"/>
        <v>1005</v>
      </c>
      <c r="O19" s="87">
        <f t="shared" si="4"/>
        <v>11495</v>
      </c>
      <c r="P19" s="82">
        <f t="shared" si="5"/>
        <v>8.7429317094388864E-2</v>
      </c>
      <c r="Q19" s="20"/>
    </row>
    <row r="20" spans="1:17">
      <c r="A20" s="86">
        <v>2013</v>
      </c>
      <c r="B20" s="269">
        <v>527</v>
      </c>
      <c r="C20" s="87">
        <v>9131</v>
      </c>
      <c r="D20" s="82">
        <f t="shared" si="0"/>
        <v>5.771547475632461E-2</v>
      </c>
      <c r="E20" s="269">
        <v>90</v>
      </c>
      <c r="F20" s="87">
        <v>689</v>
      </c>
      <c r="G20" s="82">
        <f t="shared" si="6"/>
        <v>0.13062409288824384</v>
      </c>
      <c r="H20" s="269">
        <v>19</v>
      </c>
      <c r="I20" s="87">
        <v>167</v>
      </c>
      <c r="J20" s="82">
        <f t="shared" si="1"/>
        <v>0.11377245508982035</v>
      </c>
      <c r="K20" s="269">
        <v>71</v>
      </c>
      <c r="L20" s="87">
        <v>327</v>
      </c>
      <c r="M20" s="82">
        <f t="shared" si="2"/>
        <v>0.21712538226299694</v>
      </c>
      <c r="N20" s="90">
        <f t="shared" si="3"/>
        <v>707</v>
      </c>
      <c r="O20" s="87">
        <f t="shared" si="4"/>
        <v>10314</v>
      </c>
      <c r="P20" s="82">
        <f t="shared" si="5"/>
        <v>6.854760519681985E-2</v>
      </c>
      <c r="Q20" s="20"/>
    </row>
    <row r="21" spans="1:17">
      <c r="A21" s="86">
        <v>2014</v>
      </c>
      <c r="B21" s="269">
        <v>405</v>
      </c>
      <c r="C21" s="87">
        <v>8043</v>
      </c>
      <c r="D21" s="82">
        <f t="shared" si="0"/>
        <v>5.0354345393509886E-2</v>
      </c>
      <c r="E21" s="269">
        <v>84</v>
      </c>
      <c r="F21" s="87">
        <v>786</v>
      </c>
      <c r="G21" s="82">
        <f t="shared" si="6"/>
        <v>0.10687022900763359</v>
      </c>
      <c r="H21" s="269">
        <v>44</v>
      </c>
      <c r="I21" s="87">
        <v>295</v>
      </c>
      <c r="J21" s="82">
        <f t="shared" si="1"/>
        <v>0.14915254237288136</v>
      </c>
      <c r="K21" s="269">
        <v>82</v>
      </c>
      <c r="L21" s="87">
        <v>326</v>
      </c>
      <c r="M21" s="82">
        <f t="shared" si="2"/>
        <v>0.25153374233128833</v>
      </c>
      <c r="N21" s="90">
        <f t="shared" si="3"/>
        <v>615</v>
      </c>
      <c r="O21" s="87">
        <f t="shared" si="4"/>
        <v>9450</v>
      </c>
      <c r="P21" s="82">
        <f t="shared" si="5"/>
        <v>6.5079365079365084E-2</v>
      </c>
      <c r="Q21" s="20"/>
    </row>
    <row r="22" spans="1:17">
      <c r="A22" s="86">
        <v>2015</v>
      </c>
      <c r="B22" s="269">
        <v>247</v>
      </c>
      <c r="C22" s="87">
        <v>7273</v>
      </c>
      <c r="D22" s="82">
        <f t="shared" si="0"/>
        <v>3.3961226454007974E-2</v>
      </c>
      <c r="E22" s="269">
        <v>127</v>
      </c>
      <c r="F22" s="87">
        <v>880</v>
      </c>
      <c r="G22" s="82">
        <f t="shared" si="6"/>
        <v>0.14431818181818182</v>
      </c>
      <c r="H22" s="269">
        <v>22</v>
      </c>
      <c r="I22" s="87">
        <v>144</v>
      </c>
      <c r="J22" s="82">
        <f t="shared" si="1"/>
        <v>0.15277777777777779</v>
      </c>
      <c r="K22" s="269">
        <v>111</v>
      </c>
      <c r="L22" s="87">
        <v>460</v>
      </c>
      <c r="M22" s="82">
        <f t="shared" si="2"/>
        <v>0.24130434782608695</v>
      </c>
      <c r="N22" s="90">
        <f t="shared" si="3"/>
        <v>507</v>
      </c>
      <c r="O22" s="87">
        <f t="shared" si="4"/>
        <v>8757</v>
      </c>
      <c r="P22" s="82">
        <f t="shared" si="5"/>
        <v>5.7896539910928399E-2</v>
      </c>
      <c r="Q22" s="20"/>
    </row>
    <row r="23" spans="1:17">
      <c r="A23" s="86">
        <v>2016</v>
      </c>
      <c r="B23" s="269">
        <v>76</v>
      </c>
      <c r="C23" s="87">
        <v>6080</v>
      </c>
      <c r="D23" s="82">
        <f t="shared" si="0"/>
        <v>1.2500000000000001E-2</v>
      </c>
      <c r="E23" s="269">
        <v>12</v>
      </c>
      <c r="F23" s="87">
        <v>588</v>
      </c>
      <c r="G23" s="82">
        <f t="shared" si="6"/>
        <v>2.0408163265306121E-2</v>
      </c>
      <c r="H23" s="269">
        <v>21</v>
      </c>
      <c r="I23" s="87">
        <v>92</v>
      </c>
      <c r="J23" s="82">
        <f t="shared" si="1"/>
        <v>0.22826086956521738</v>
      </c>
      <c r="K23" s="269">
        <v>53</v>
      </c>
      <c r="L23" s="87">
        <v>353</v>
      </c>
      <c r="M23" s="82">
        <f t="shared" si="2"/>
        <v>0.1501416430594901</v>
      </c>
      <c r="N23" s="90">
        <f t="shared" si="3"/>
        <v>162</v>
      </c>
      <c r="O23" s="87">
        <f t="shared" si="4"/>
        <v>7113</v>
      </c>
      <c r="P23" s="82">
        <f t="shared" si="5"/>
        <v>2.2775200337410376E-2</v>
      </c>
      <c r="Q23" s="20"/>
    </row>
    <row r="24" spans="1:17">
      <c r="A24" s="86">
        <v>2017</v>
      </c>
      <c r="B24" s="269">
        <v>118</v>
      </c>
      <c r="C24" s="87">
        <v>6837</v>
      </c>
      <c r="D24" s="82">
        <f t="shared" si="0"/>
        <v>1.7259031739066844E-2</v>
      </c>
      <c r="E24" s="269">
        <v>0</v>
      </c>
      <c r="F24" s="87">
        <v>355</v>
      </c>
      <c r="G24" s="82">
        <f t="shared" si="6"/>
        <v>0</v>
      </c>
      <c r="H24" s="269">
        <v>17</v>
      </c>
      <c r="I24" s="87">
        <v>57</v>
      </c>
      <c r="J24" s="82">
        <f t="shared" si="1"/>
        <v>0.2982456140350877</v>
      </c>
      <c r="K24" s="269">
        <v>28</v>
      </c>
      <c r="L24" s="87">
        <v>229</v>
      </c>
      <c r="M24" s="82">
        <f t="shared" si="2"/>
        <v>0.1222707423580786</v>
      </c>
      <c r="N24" s="90">
        <f t="shared" si="3"/>
        <v>163</v>
      </c>
      <c r="O24" s="87">
        <f t="shared" si="4"/>
        <v>7478</v>
      </c>
      <c r="P24" s="82">
        <f t="shared" si="5"/>
        <v>2.1797271997860392E-2</v>
      </c>
      <c r="Q24" s="20"/>
    </row>
    <row r="25" spans="1:17">
      <c r="A25" s="86">
        <v>2018</v>
      </c>
      <c r="B25" s="269">
        <v>73</v>
      </c>
      <c r="C25" s="87">
        <v>4254</v>
      </c>
      <c r="D25" s="82">
        <f t="shared" si="0"/>
        <v>1.7160319699106724E-2</v>
      </c>
      <c r="E25" s="269">
        <v>10</v>
      </c>
      <c r="F25" s="87">
        <v>258</v>
      </c>
      <c r="G25" s="82">
        <f t="shared" si="6"/>
        <v>3.875968992248062E-2</v>
      </c>
      <c r="H25" s="269">
        <v>7</v>
      </c>
      <c r="I25" s="87">
        <v>43</v>
      </c>
      <c r="J25" s="82">
        <f t="shared" si="1"/>
        <v>0.16279069767441862</v>
      </c>
      <c r="K25" s="269">
        <v>20</v>
      </c>
      <c r="L25" s="87">
        <v>209</v>
      </c>
      <c r="M25" s="82">
        <f t="shared" si="2"/>
        <v>9.569377990430622E-2</v>
      </c>
      <c r="N25" s="90">
        <f t="shared" si="3"/>
        <v>110</v>
      </c>
      <c r="O25" s="87">
        <f t="shared" si="4"/>
        <v>4764</v>
      </c>
      <c r="P25" s="82">
        <f t="shared" si="5"/>
        <v>2.3089840470193114E-2</v>
      </c>
      <c r="Q25" s="20"/>
    </row>
    <row r="26" spans="1:17">
      <c r="A26" s="86">
        <v>2019</v>
      </c>
      <c r="B26" s="269">
        <v>172</v>
      </c>
      <c r="C26" s="87">
        <v>3620</v>
      </c>
      <c r="D26" s="82">
        <f t="shared" si="0"/>
        <v>4.7513812154696133E-2</v>
      </c>
      <c r="E26" s="269">
        <v>28</v>
      </c>
      <c r="F26" s="87">
        <v>243</v>
      </c>
      <c r="G26" s="82">
        <f t="shared" si="6"/>
        <v>0.11522633744855967</v>
      </c>
      <c r="H26" s="269">
        <v>0</v>
      </c>
      <c r="I26" s="87">
        <v>7</v>
      </c>
      <c r="J26" s="82">
        <f t="shared" si="1"/>
        <v>0</v>
      </c>
      <c r="K26" s="269">
        <v>21</v>
      </c>
      <c r="L26" s="87">
        <v>131</v>
      </c>
      <c r="M26" s="82">
        <f t="shared" si="2"/>
        <v>0.16030534351145037</v>
      </c>
      <c r="N26" s="90">
        <f t="shared" si="3"/>
        <v>221</v>
      </c>
      <c r="O26" s="87">
        <f t="shared" si="4"/>
        <v>4001</v>
      </c>
      <c r="P26" s="82">
        <f t="shared" si="5"/>
        <v>5.5236190952261933E-2</v>
      </c>
      <c r="Q26" s="20"/>
    </row>
    <row r="27" spans="1:17">
      <c r="A27" s="86">
        <v>2020</v>
      </c>
      <c r="B27" s="269">
        <v>198</v>
      </c>
      <c r="C27" s="87">
        <v>1013</v>
      </c>
      <c r="D27" s="82">
        <f t="shared" si="0"/>
        <v>0.19545903257650543</v>
      </c>
      <c r="E27" s="269">
        <v>7</v>
      </c>
      <c r="F27" s="87">
        <v>35</v>
      </c>
      <c r="G27" s="82">
        <f t="shared" si="6"/>
        <v>0.2</v>
      </c>
      <c r="H27" s="269">
        <v>2</v>
      </c>
      <c r="I27" s="87">
        <v>7</v>
      </c>
      <c r="J27" s="82">
        <f t="shared" si="1"/>
        <v>0.2857142857142857</v>
      </c>
      <c r="K27" s="269">
        <v>5</v>
      </c>
      <c r="L27" s="87">
        <v>18</v>
      </c>
      <c r="M27" s="82">
        <f t="shared" si="2"/>
        <v>0.27777777777777779</v>
      </c>
      <c r="N27" s="90">
        <f t="shared" si="3"/>
        <v>212</v>
      </c>
      <c r="O27" s="87">
        <f t="shared" si="4"/>
        <v>1073</v>
      </c>
      <c r="P27" s="82">
        <f t="shared" si="5"/>
        <v>0.19757688723205966</v>
      </c>
      <c r="Q27" s="20"/>
    </row>
    <row r="28" spans="1:17" ht="13" thickBot="1">
      <c r="A28" s="86">
        <v>2021</v>
      </c>
      <c r="B28" s="270">
        <v>7</v>
      </c>
      <c r="C28" s="155">
        <v>26</v>
      </c>
      <c r="D28" s="107">
        <f t="shared" si="0"/>
        <v>0.26923076923076922</v>
      </c>
      <c r="E28" s="270">
        <v>4</v>
      </c>
      <c r="F28" s="155">
        <v>5</v>
      </c>
      <c r="G28" s="107">
        <f t="shared" si="6"/>
        <v>0.8</v>
      </c>
      <c r="H28" s="270">
        <v>1</v>
      </c>
      <c r="I28" s="155">
        <v>1</v>
      </c>
      <c r="J28" s="107">
        <f t="shared" si="1"/>
        <v>1</v>
      </c>
      <c r="K28" s="270">
        <v>1</v>
      </c>
      <c r="L28" s="155">
        <v>1</v>
      </c>
      <c r="M28" s="107">
        <f t="shared" si="2"/>
        <v>1</v>
      </c>
      <c r="N28" s="154">
        <f t="shared" si="3"/>
        <v>13</v>
      </c>
      <c r="O28" s="155">
        <f t="shared" si="4"/>
        <v>33</v>
      </c>
      <c r="P28" s="107">
        <f t="shared" si="5"/>
        <v>0.39393939393939392</v>
      </c>
      <c r="Q28" s="20"/>
    </row>
    <row r="29" spans="1:17" ht="13.5" thickBot="1">
      <c r="A29" s="66" t="s">
        <v>203</v>
      </c>
      <c r="B29" s="151">
        <f>SUM(B13:B28)</f>
        <v>12151</v>
      </c>
      <c r="C29" s="152">
        <f>SUM(C13:C28)</f>
        <v>132486</v>
      </c>
      <c r="D29" s="153">
        <f>B29/C29</f>
        <v>9.1715351055960626E-2</v>
      </c>
      <c r="E29" s="152">
        <f>SUM(E13:E28)</f>
        <v>1161</v>
      </c>
      <c r="F29" s="152">
        <f>SUM(F13:F28)</f>
        <v>7961</v>
      </c>
      <c r="G29" s="153">
        <f>E29/F29</f>
        <v>0.14583595025750534</v>
      </c>
      <c r="H29" s="152">
        <f>SUM(H13:H28)</f>
        <v>208</v>
      </c>
      <c r="I29" s="152">
        <f>SUM(I13:I28)</f>
        <v>1198</v>
      </c>
      <c r="J29" s="153">
        <f>H29/I29</f>
        <v>0.17362270450751252</v>
      </c>
      <c r="K29" s="152">
        <f>SUM(K13:K28)</f>
        <v>789</v>
      </c>
      <c r="L29" s="152">
        <f>SUM(L13:L28)</f>
        <v>3304</v>
      </c>
      <c r="M29" s="153">
        <f>K29/L29</f>
        <v>0.23880145278450363</v>
      </c>
      <c r="N29" s="151">
        <f>SUM(B29,E29,H29,K29)</f>
        <v>14309</v>
      </c>
      <c r="O29" s="152">
        <f>SUM(C29,F29,I29,L29)</f>
        <v>144949</v>
      </c>
      <c r="P29" s="153">
        <f>N29/O29</f>
        <v>9.8717479941220709E-2</v>
      </c>
      <c r="Q29" s="20"/>
    </row>
    <row r="30" spans="1:17" ht="13.5" customHeight="1">
      <c r="L30" s="81"/>
      <c r="M30" s="55"/>
      <c r="N30" s="76"/>
      <c r="O30" s="55"/>
      <c r="P30" s="55"/>
      <c r="Q30" s="55"/>
    </row>
    <row r="31" spans="1:17" ht="12.75" customHeight="1">
      <c r="L31" s="55"/>
      <c r="M31" s="55"/>
      <c r="N31" s="55"/>
      <c r="O31" s="55"/>
      <c r="P31" s="55"/>
      <c r="Q31" s="55"/>
    </row>
    <row r="32" spans="1:17">
      <c r="N32" s="55"/>
      <c r="O32" s="81"/>
      <c r="P32" s="81"/>
      <c r="Q32" s="85"/>
    </row>
    <row r="33" spans="1:17" ht="12.75" customHeight="1">
      <c r="N33" s="136"/>
      <c r="O33" s="164"/>
      <c r="P33" s="136"/>
      <c r="Q33" s="136"/>
    </row>
    <row r="36" spans="1:17" ht="26.25" customHeight="1"/>
    <row r="38" spans="1:17">
      <c r="O38" s="55"/>
    </row>
    <row r="39" spans="1:17">
      <c r="O39" s="55"/>
    </row>
    <row r="40" spans="1:17" s="76" customFormat="1">
      <c r="A40" s="2"/>
      <c r="B40" s="2"/>
    </row>
    <row r="41" spans="1:17">
      <c r="O41" s="55"/>
    </row>
    <row r="42" spans="1:17">
      <c r="O42" s="55"/>
    </row>
    <row r="43" spans="1:17">
      <c r="O43" s="55"/>
    </row>
    <row r="44" spans="1:17">
      <c r="O44" s="55"/>
    </row>
    <row r="45" spans="1:17">
      <c r="O45" s="55"/>
    </row>
    <row r="46" spans="1:17" ht="13.5" customHeight="1">
      <c r="O46" s="55"/>
    </row>
    <row r="47" spans="1:17">
      <c r="O47" s="55"/>
    </row>
    <row r="48" spans="1:17">
      <c r="O48" s="55"/>
    </row>
    <row r="49" spans="15:15">
      <c r="O49" s="55"/>
    </row>
    <row r="50" spans="15:15">
      <c r="O50" s="55"/>
    </row>
    <row r="51" spans="15:15">
      <c r="O51" s="55"/>
    </row>
    <row r="52" spans="15:15" ht="13.5" customHeight="1">
      <c r="O52" s="55"/>
    </row>
    <row r="53" spans="15:15">
      <c r="O53" s="55"/>
    </row>
    <row r="54" spans="15:15" ht="12.75" customHeight="1">
      <c r="O54" s="55"/>
    </row>
    <row r="55" spans="15:15">
      <c r="O55" s="55"/>
    </row>
    <row r="56" spans="15:15">
      <c r="O56" s="55"/>
    </row>
    <row r="57" spans="15:15">
      <c r="O57" s="55"/>
    </row>
    <row r="58" spans="15:15">
      <c r="O58" s="55"/>
    </row>
    <row r="59" spans="15:15">
      <c r="O59" s="55"/>
    </row>
    <row r="60" spans="15:15">
      <c r="O60" s="55"/>
    </row>
    <row r="61" spans="15:15">
      <c r="O61" s="55"/>
    </row>
    <row r="62" spans="15:15">
      <c r="O62" s="55"/>
    </row>
    <row r="63" spans="15:15">
      <c r="O63" s="55"/>
    </row>
    <row r="64" spans="15:15">
      <c r="O64" s="55"/>
    </row>
    <row r="65" spans="14:17">
      <c r="O65" s="55"/>
    </row>
    <row r="66" spans="14:17">
      <c r="O66" s="55"/>
    </row>
    <row r="67" spans="14:17">
      <c r="O67" s="55"/>
    </row>
    <row r="68" spans="14:17" ht="13">
      <c r="N68" s="96"/>
      <c r="O68" s="55"/>
    </row>
    <row r="69" spans="14:17" ht="13">
      <c r="N69" s="96"/>
      <c r="O69" s="55"/>
    </row>
    <row r="70" spans="14:17" ht="13">
      <c r="N70" s="96"/>
      <c r="O70" s="55"/>
    </row>
    <row r="71" spans="14:17">
      <c r="N71" s="98"/>
      <c r="O71" s="93"/>
    </row>
    <row r="72" spans="14:17">
      <c r="N72" s="98"/>
      <c r="O72" s="93"/>
    </row>
    <row r="73" spans="14:17">
      <c r="N73" s="98"/>
      <c r="O73" s="93"/>
    </row>
    <row r="74" spans="14:17" ht="12" customHeight="1">
      <c r="N74" s="98"/>
      <c r="O74" s="98"/>
    </row>
    <row r="75" spans="14:17" ht="13.5" customHeight="1">
      <c r="N75" s="98"/>
      <c r="O75" s="98"/>
    </row>
    <row r="76" spans="14:17">
      <c r="N76" s="98"/>
      <c r="O76" s="98"/>
      <c r="P76" s="93"/>
      <c r="Q76" s="98"/>
    </row>
    <row r="77" spans="14:17">
      <c r="N77" s="98"/>
      <c r="O77" s="98"/>
      <c r="P77" s="93"/>
      <c r="Q77" s="98"/>
    </row>
    <row r="78" spans="14:17">
      <c r="N78" s="98"/>
      <c r="O78" s="98"/>
      <c r="P78" s="93"/>
      <c r="Q78" s="98"/>
    </row>
    <row r="79" spans="14:17">
      <c r="N79" s="98"/>
      <c r="O79" s="98"/>
      <c r="P79" s="93"/>
      <c r="Q79" s="98"/>
    </row>
    <row r="80" spans="14:17" ht="13">
      <c r="N80" s="55"/>
      <c r="O80" s="55"/>
      <c r="P80" s="349"/>
      <c r="Q80" s="138"/>
    </row>
    <row r="81" spans="14:17" ht="13">
      <c r="N81" s="55"/>
      <c r="O81" s="55"/>
      <c r="P81" s="349"/>
      <c r="Q81" s="138"/>
    </row>
    <row r="82" spans="14:17">
      <c r="N82" s="55"/>
      <c r="O82" s="77"/>
    </row>
    <row r="83" spans="14:17">
      <c r="N83" s="55"/>
      <c r="O83" s="20"/>
      <c r="Q83" s="165"/>
    </row>
    <row r="84" spans="14:17">
      <c r="N84" s="55"/>
    </row>
    <row r="85" spans="14:17" ht="13.5" customHeight="1">
      <c r="N85" s="55"/>
      <c r="O85" s="55"/>
      <c r="P85" s="349"/>
      <c r="Q85" s="138"/>
    </row>
    <row r="86" spans="14:17" ht="13">
      <c r="N86" s="55"/>
      <c r="O86" s="55"/>
      <c r="P86" s="349"/>
      <c r="Q86" s="138"/>
    </row>
    <row r="87" spans="14:17" ht="13">
      <c r="N87" s="55"/>
      <c r="O87" s="55"/>
      <c r="P87" s="349"/>
      <c r="Q87" s="138"/>
    </row>
    <row r="88" spans="14:17" ht="13">
      <c r="N88" s="55"/>
      <c r="O88" s="55"/>
      <c r="P88" s="349"/>
      <c r="Q88" s="138"/>
    </row>
    <row r="89" spans="14:17">
      <c r="N89" s="55"/>
      <c r="O89" s="55"/>
      <c r="P89" s="55"/>
      <c r="Q89" s="55"/>
    </row>
    <row r="90" spans="14:17">
      <c r="N90" s="55"/>
      <c r="O90" s="55"/>
      <c r="P90" s="55"/>
      <c r="Q90" s="55"/>
    </row>
    <row r="91" spans="14:17" ht="13">
      <c r="N91" s="55"/>
      <c r="O91" s="55"/>
      <c r="P91" s="137"/>
      <c r="Q91" s="137"/>
    </row>
    <row r="92" spans="14:17">
      <c r="O92" s="55"/>
      <c r="P92" s="55"/>
      <c r="Q92" s="55"/>
    </row>
  </sheetData>
  <mergeCells count="7">
    <mergeCell ref="A4:P5"/>
    <mergeCell ref="N11:P11"/>
    <mergeCell ref="K11:M11"/>
    <mergeCell ref="H11:J11"/>
    <mergeCell ref="A11:A12"/>
    <mergeCell ref="B11:D11"/>
    <mergeCell ref="E11:G11"/>
  </mergeCells>
  <phoneticPr fontId="0" type="noConversion"/>
  <pageMargins left="0.75" right="0.75" top="1" bottom="1" header="0.5" footer="0.5"/>
  <pageSetup scale="39" orientation="landscape" r:id="rId1"/>
  <headerFooter alignWithMargins="0">
    <oddFooter>&amp;C&amp;14B-&amp;P-4</oddFooter>
  </headerFooter>
  <ignoredErrors>
    <ignoredError sqref="D29 G29"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R101"/>
  <sheetViews>
    <sheetView zoomScaleNormal="100" workbookViewId="0"/>
  </sheetViews>
  <sheetFormatPr defaultColWidth="9.1796875" defaultRowHeight="12.5"/>
  <cols>
    <col min="1" max="1" width="11.7265625" style="17" customWidth="1"/>
    <col min="2" max="16" width="10.453125" style="17" customWidth="1"/>
    <col min="17" max="17" width="9.26953125" style="17" bestFit="1" customWidth="1"/>
    <col min="18" max="16384" width="9.1796875" style="17"/>
  </cols>
  <sheetData>
    <row r="1" spans="1:17" ht="25">
      <c r="A1" s="40" t="s">
        <v>197</v>
      </c>
      <c r="B1" s="77"/>
      <c r="C1" s="77"/>
      <c r="D1" s="77"/>
      <c r="E1" s="77"/>
      <c r="F1" s="77"/>
      <c r="G1" s="77"/>
      <c r="H1" s="77"/>
      <c r="I1" s="77"/>
      <c r="J1" s="77"/>
      <c r="K1" s="77"/>
      <c r="L1" s="77"/>
      <c r="M1" s="77"/>
      <c r="N1" s="77"/>
      <c r="O1" s="77"/>
      <c r="P1" s="77"/>
      <c r="Q1" s="77"/>
    </row>
    <row r="2" spans="1:17" ht="18">
      <c r="A2" s="13" t="s">
        <v>245</v>
      </c>
      <c r="B2" s="14"/>
      <c r="C2" s="14"/>
      <c r="D2" s="14"/>
      <c r="E2" s="14"/>
      <c r="F2" s="14"/>
      <c r="G2" s="14"/>
      <c r="H2" s="14"/>
      <c r="I2" s="14"/>
      <c r="J2" s="14"/>
      <c r="K2" s="14"/>
      <c r="L2" s="14"/>
      <c r="M2" s="14"/>
      <c r="N2" s="14"/>
      <c r="O2" s="14"/>
      <c r="P2" s="14"/>
      <c r="Q2" s="77"/>
    </row>
    <row r="3" spans="1:17" ht="15" customHeight="1">
      <c r="A3" s="18"/>
      <c r="B3" s="14"/>
      <c r="C3" s="14"/>
      <c r="D3" s="14"/>
      <c r="E3" s="14"/>
      <c r="F3" s="14"/>
      <c r="G3" s="14"/>
      <c r="H3" s="14"/>
      <c r="I3" s="14"/>
      <c r="J3" s="14"/>
      <c r="K3" s="14"/>
      <c r="L3" s="14"/>
      <c r="M3" s="14"/>
      <c r="N3" s="14"/>
      <c r="O3" s="14"/>
      <c r="P3" s="14"/>
      <c r="Q3" s="77"/>
    </row>
    <row r="4" spans="1:17" ht="15" customHeight="1">
      <c r="A4" s="438" t="s">
        <v>246</v>
      </c>
      <c r="B4" s="438"/>
      <c r="C4" s="438"/>
      <c r="D4" s="438"/>
      <c r="E4" s="438"/>
      <c r="F4" s="438"/>
      <c r="G4" s="438"/>
      <c r="H4" s="438"/>
      <c r="I4" s="438"/>
      <c r="J4" s="438"/>
      <c r="K4" s="438"/>
      <c r="L4" s="438"/>
      <c r="M4" s="438"/>
      <c r="N4" s="438"/>
      <c r="O4" s="438"/>
      <c r="P4" s="438"/>
      <c r="Q4" s="438"/>
    </row>
    <row r="5" spans="1:17" ht="14.5" thickBot="1">
      <c r="A5" s="285"/>
      <c r="B5" s="285"/>
      <c r="C5" s="285"/>
      <c r="D5" s="285"/>
      <c r="E5" s="285"/>
      <c r="F5" s="285"/>
      <c r="G5" s="285"/>
      <c r="H5" s="285"/>
      <c r="I5" s="285"/>
      <c r="J5" s="285"/>
      <c r="K5" s="285"/>
      <c r="L5" s="285"/>
      <c r="M5" s="285"/>
      <c r="N5" s="285"/>
      <c r="O5" s="285"/>
      <c r="P5" s="285"/>
      <c r="Q5" s="77"/>
    </row>
    <row r="6" spans="1:17" s="31" customFormat="1" ht="12.75" customHeight="1" thickBot="1">
      <c r="A6" s="442" t="s">
        <v>200</v>
      </c>
      <c r="B6" s="447" t="s">
        <v>204</v>
      </c>
      <c r="C6" s="448"/>
      <c r="D6" s="449"/>
      <c r="E6" s="447" t="s">
        <v>205</v>
      </c>
      <c r="F6" s="448"/>
      <c r="G6" s="449"/>
      <c r="H6" s="447" t="s">
        <v>206</v>
      </c>
      <c r="I6" s="448"/>
      <c r="J6" s="449"/>
      <c r="K6" s="447" t="s">
        <v>207</v>
      </c>
      <c r="L6" s="448"/>
      <c r="M6" s="449"/>
      <c r="N6" s="447" t="s">
        <v>203</v>
      </c>
      <c r="O6" s="448"/>
      <c r="P6" s="449"/>
      <c r="Q6" s="84"/>
    </row>
    <row r="7" spans="1:17" s="31" customFormat="1" ht="30" customHeight="1" thickBot="1">
      <c r="A7" s="443"/>
      <c r="B7" s="161" t="s">
        <v>228</v>
      </c>
      <c r="C7" s="71" t="s">
        <v>221</v>
      </c>
      <c r="D7" s="59" t="s">
        <v>229</v>
      </c>
      <c r="E7" s="161" t="s">
        <v>228</v>
      </c>
      <c r="F7" s="71" t="s">
        <v>221</v>
      </c>
      <c r="G7" s="59" t="s">
        <v>229</v>
      </c>
      <c r="H7" s="161" t="s">
        <v>228</v>
      </c>
      <c r="I7" s="71" t="s">
        <v>221</v>
      </c>
      <c r="J7" s="59" t="s">
        <v>229</v>
      </c>
      <c r="K7" s="161" t="s">
        <v>228</v>
      </c>
      <c r="L7" s="71" t="s">
        <v>221</v>
      </c>
      <c r="M7" s="59" t="s">
        <v>229</v>
      </c>
      <c r="N7" s="161" t="s">
        <v>228</v>
      </c>
      <c r="O7" s="71" t="s">
        <v>221</v>
      </c>
      <c r="P7" s="59" t="s">
        <v>229</v>
      </c>
      <c r="Q7" s="84"/>
    </row>
    <row r="8" spans="1:17">
      <c r="A8" s="86">
        <v>2006</v>
      </c>
      <c r="B8" s="100">
        <v>123623</v>
      </c>
      <c r="C8" s="101">
        <v>140233</v>
      </c>
      <c r="D8" s="83">
        <f t="shared" ref="D8:D23" si="0">IF(C8=0, "NA", B8/C8)</f>
        <v>0.88155427039284617</v>
      </c>
      <c r="E8" s="100"/>
      <c r="F8" s="101"/>
      <c r="G8" s="83"/>
      <c r="H8" s="100">
        <v>176</v>
      </c>
      <c r="I8" s="101">
        <v>190</v>
      </c>
      <c r="J8" s="83">
        <f t="shared" ref="J8:J23" si="1">IF(I8=0, "NA", H8/I8)</f>
        <v>0.9263157894736842</v>
      </c>
      <c r="K8" s="100"/>
      <c r="L8" s="101"/>
      <c r="M8" s="83"/>
      <c r="N8" s="100">
        <f>SUM(B8,E8,H8,K8)</f>
        <v>123799</v>
      </c>
      <c r="O8" s="101">
        <f>SUM(C8,F8,I8,L8)</f>
        <v>140423</v>
      </c>
      <c r="P8" s="83">
        <f t="shared" ref="P8:P23" si="2">IF(O8=0, "NA", N8/O8)</f>
        <v>0.88161483517657369</v>
      </c>
      <c r="Q8" s="77"/>
    </row>
    <row r="9" spans="1:17">
      <c r="A9" s="86">
        <v>2007</v>
      </c>
      <c r="B9" s="103">
        <v>150753</v>
      </c>
      <c r="C9" s="104">
        <v>165918</v>
      </c>
      <c r="D9" s="82">
        <f t="shared" si="0"/>
        <v>0.90859942863342136</v>
      </c>
      <c r="E9" s="103"/>
      <c r="F9" s="104"/>
      <c r="G9" s="82"/>
      <c r="H9" s="103">
        <v>69</v>
      </c>
      <c r="I9" s="104">
        <v>73</v>
      </c>
      <c r="J9" s="82">
        <f t="shared" si="1"/>
        <v>0.9452054794520548</v>
      </c>
      <c r="K9" s="103">
        <v>1362</v>
      </c>
      <c r="L9" s="104">
        <v>1547</v>
      </c>
      <c r="M9" s="82">
        <f t="shared" ref="M9:M23" si="3">IF(L9=0, "NA", K9/L9)</f>
        <v>0.88041370394311569</v>
      </c>
      <c r="N9" s="103">
        <f t="shared" ref="N9:O23" si="4">SUM(B9,E9,H9,K9)</f>
        <v>152184</v>
      </c>
      <c r="O9" s="104">
        <f t="shared" si="4"/>
        <v>167538</v>
      </c>
      <c r="P9" s="82">
        <f t="shared" si="2"/>
        <v>0.90835511943559077</v>
      </c>
      <c r="Q9" s="77"/>
    </row>
    <row r="10" spans="1:17">
      <c r="A10" s="86">
        <v>2008</v>
      </c>
      <c r="B10" s="103">
        <v>160869</v>
      </c>
      <c r="C10" s="104">
        <v>175063</v>
      </c>
      <c r="D10" s="82">
        <f t="shared" si="0"/>
        <v>0.91892061714925488</v>
      </c>
      <c r="E10" s="103">
        <v>5846</v>
      </c>
      <c r="F10" s="104">
        <v>6793</v>
      </c>
      <c r="G10" s="82">
        <f t="shared" ref="G10:G23" si="5">IF(F10=0, "NA", E10/F10)</f>
        <v>0.86059178566171057</v>
      </c>
      <c r="H10" s="103">
        <v>72</v>
      </c>
      <c r="I10" s="104">
        <v>76</v>
      </c>
      <c r="J10" s="82">
        <f t="shared" si="1"/>
        <v>0.94736842105263153</v>
      </c>
      <c r="K10" s="103">
        <v>1385</v>
      </c>
      <c r="L10" s="104">
        <v>1634</v>
      </c>
      <c r="M10" s="82">
        <f t="shared" si="3"/>
        <v>0.84761321909424725</v>
      </c>
      <c r="N10" s="103">
        <f t="shared" si="4"/>
        <v>168172</v>
      </c>
      <c r="O10" s="104">
        <f t="shared" si="4"/>
        <v>183566</v>
      </c>
      <c r="P10" s="82">
        <f t="shared" si="2"/>
        <v>0.91613915430962156</v>
      </c>
      <c r="Q10" s="77"/>
    </row>
    <row r="11" spans="1:17">
      <c r="A11" s="86">
        <v>2009</v>
      </c>
      <c r="B11" s="103">
        <v>135493</v>
      </c>
      <c r="C11" s="104">
        <v>145502</v>
      </c>
      <c r="D11" s="82">
        <f t="shared" si="0"/>
        <v>0.931210567552336</v>
      </c>
      <c r="E11" s="103">
        <v>3941</v>
      </c>
      <c r="F11" s="104">
        <v>4675</v>
      </c>
      <c r="G11" s="82">
        <f t="shared" si="5"/>
        <v>0.84299465240641713</v>
      </c>
      <c r="H11" s="103">
        <v>118</v>
      </c>
      <c r="I11" s="104">
        <v>149</v>
      </c>
      <c r="J11" s="82">
        <f t="shared" si="1"/>
        <v>0.79194630872483218</v>
      </c>
      <c r="K11" s="103">
        <v>514</v>
      </c>
      <c r="L11" s="104">
        <v>592</v>
      </c>
      <c r="M11" s="82">
        <f t="shared" si="3"/>
        <v>0.8682432432432432</v>
      </c>
      <c r="N11" s="103">
        <f t="shared" si="4"/>
        <v>140066</v>
      </c>
      <c r="O11" s="104">
        <f t="shared" si="4"/>
        <v>150918</v>
      </c>
      <c r="P11" s="82">
        <f t="shared" si="2"/>
        <v>0.92809340171483856</v>
      </c>
      <c r="Q11" s="77"/>
    </row>
    <row r="12" spans="1:17">
      <c r="A12" s="86">
        <v>2010</v>
      </c>
      <c r="B12" s="103">
        <v>181128</v>
      </c>
      <c r="C12" s="104">
        <v>192157</v>
      </c>
      <c r="D12" s="82">
        <f t="shared" si="0"/>
        <v>0.9426042246704518</v>
      </c>
      <c r="E12" s="103">
        <v>4062</v>
      </c>
      <c r="F12" s="104">
        <v>4732</v>
      </c>
      <c r="G12" s="82">
        <f t="shared" si="5"/>
        <v>0.85841081994928148</v>
      </c>
      <c r="H12" s="103">
        <v>224</v>
      </c>
      <c r="I12" s="104">
        <v>289</v>
      </c>
      <c r="J12" s="82">
        <f t="shared" si="1"/>
        <v>0.77508650519031141</v>
      </c>
      <c r="K12" s="103">
        <v>549</v>
      </c>
      <c r="L12" s="104">
        <v>621</v>
      </c>
      <c r="M12" s="82">
        <f t="shared" si="3"/>
        <v>0.88405797101449279</v>
      </c>
      <c r="N12" s="103">
        <f t="shared" si="4"/>
        <v>185963</v>
      </c>
      <c r="O12" s="104">
        <f t="shared" si="4"/>
        <v>197799</v>
      </c>
      <c r="P12" s="82">
        <f t="shared" si="2"/>
        <v>0.9401614770549902</v>
      </c>
      <c r="Q12" s="77"/>
    </row>
    <row r="13" spans="1:17">
      <c r="A13" s="86">
        <v>2011</v>
      </c>
      <c r="B13" s="103">
        <v>203588</v>
      </c>
      <c r="C13" s="104">
        <v>214116</v>
      </c>
      <c r="D13" s="82">
        <f t="shared" si="0"/>
        <v>0.9508303910030077</v>
      </c>
      <c r="E13" s="103">
        <v>7140</v>
      </c>
      <c r="F13" s="104">
        <v>8142</v>
      </c>
      <c r="G13" s="82">
        <f t="shared" si="5"/>
        <v>0.87693441414885775</v>
      </c>
      <c r="H13" s="103">
        <v>642</v>
      </c>
      <c r="I13" s="104">
        <v>762</v>
      </c>
      <c r="J13" s="82">
        <f t="shared" si="1"/>
        <v>0.84251968503937003</v>
      </c>
      <c r="K13" s="103">
        <v>1568</v>
      </c>
      <c r="L13" s="104">
        <v>1933</v>
      </c>
      <c r="M13" s="82">
        <f t="shared" si="3"/>
        <v>0.81117434040351788</v>
      </c>
      <c r="N13" s="103">
        <f t="shared" si="4"/>
        <v>212938</v>
      </c>
      <c r="O13" s="104">
        <f t="shared" si="4"/>
        <v>224953</v>
      </c>
      <c r="P13" s="82">
        <f t="shared" si="2"/>
        <v>0.94658884300276058</v>
      </c>
      <c r="Q13" s="77"/>
    </row>
    <row r="14" spans="1:17">
      <c r="A14" s="86">
        <v>2012</v>
      </c>
      <c r="B14" s="103">
        <v>226638</v>
      </c>
      <c r="C14" s="104">
        <v>236945</v>
      </c>
      <c r="D14" s="82">
        <f t="shared" si="0"/>
        <v>0.95650045369178505</v>
      </c>
      <c r="E14" s="103">
        <v>7691</v>
      </c>
      <c r="F14" s="104">
        <v>8531</v>
      </c>
      <c r="G14" s="82">
        <f t="shared" si="5"/>
        <v>0.90153557613409918</v>
      </c>
      <c r="H14" s="103">
        <v>1020</v>
      </c>
      <c r="I14" s="104">
        <v>1177</v>
      </c>
      <c r="J14" s="82">
        <f t="shared" si="1"/>
        <v>0.86661002548853017</v>
      </c>
      <c r="K14" s="103">
        <v>1532</v>
      </c>
      <c r="L14" s="104">
        <v>1861</v>
      </c>
      <c r="M14" s="82">
        <f t="shared" si="3"/>
        <v>0.82321332616872644</v>
      </c>
      <c r="N14" s="103">
        <f t="shared" si="4"/>
        <v>236881</v>
      </c>
      <c r="O14" s="104">
        <f t="shared" si="4"/>
        <v>248514</v>
      </c>
      <c r="P14" s="82">
        <f t="shared" si="2"/>
        <v>0.953189759933042</v>
      </c>
      <c r="Q14" s="77"/>
    </row>
    <row r="15" spans="1:17">
      <c r="A15" s="86">
        <v>2013</v>
      </c>
      <c r="B15" s="103">
        <v>256524</v>
      </c>
      <c r="C15" s="104">
        <v>265710</v>
      </c>
      <c r="D15" s="82">
        <f t="shared" si="0"/>
        <v>0.965428474652817</v>
      </c>
      <c r="E15" s="103">
        <v>7315</v>
      </c>
      <c r="F15" s="104">
        <v>8010</v>
      </c>
      <c r="G15" s="82">
        <f t="shared" si="5"/>
        <v>0.91323345817727841</v>
      </c>
      <c r="H15" s="103">
        <v>1242</v>
      </c>
      <c r="I15" s="104">
        <v>1410</v>
      </c>
      <c r="J15" s="82">
        <f t="shared" si="1"/>
        <v>0.88085106382978728</v>
      </c>
      <c r="K15" s="103">
        <v>1315</v>
      </c>
      <c r="L15" s="104">
        <v>1646</v>
      </c>
      <c r="M15" s="82">
        <f t="shared" si="3"/>
        <v>0.79890643985419196</v>
      </c>
      <c r="N15" s="103">
        <f t="shared" si="4"/>
        <v>266396</v>
      </c>
      <c r="O15" s="104">
        <f t="shared" si="4"/>
        <v>276776</v>
      </c>
      <c r="P15" s="82">
        <f t="shared" si="2"/>
        <v>0.9624967482729716</v>
      </c>
      <c r="Q15" s="77"/>
    </row>
    <row r="16" spans="1:17">
      <c r="A16" s="86">
        <v>2014</v>
      </c>
      <c r="B16" s="103">
        <v>276524</v>
      </c>
      <c r="C16" s="104">
        <v>284638</v>
      </c>
      <c r="D16" s="82">
        <f t="shared" si="0"/>
        <v>0.97149361645317911</v>
      </c>
      <c r="E16" s="103">
        <v>8712</v>
      </c>
      <c r="F16" s="104">
        <v>9503</v>
      </c>
      <c r="G16" s="82">
        <f t="shared" si="5"/>
        <v>0.91676312743344202</v>
      </c>
      <c r="H16" s="103">
        <v>2785</v>
      </c>
      <c r="I16" s="104">
        <v>3085</v>
      </c>
      <c r="J16" s="82">
        <f t="shared" si="1"/>
        <v>0.9027552674230146</v>
      </c>
      <c r="K16" s="103">
        <v>1385</v>
      </c>
      <c r="L16" s="104">
        <v>1719</v>
      </c>
      <c r="M16" s="82">
        <f t="shared" si="3"/>
        <v>0.80570098894706221</v>
      </c>
      <c r="N16" s="103">
        <f t="shared" si="4"/>
        <v>289406</v>
      </c>
      <c r="O16" s="104">
        <f t="shared" si="4"/>
        <v>298945</v>
      </c>
      <c r="P16" s="82">
        <f t="shared" si="2"/>
        <v>0.96809112044021473</v>
      </c>
      <c r="Q16" s="77"/>
    </row>
    <row r="17" spans="1:18">
      <c r="A17" s="86">
        <v>2015</v>
      </c>
      <c r="B17" s="103">
        <v>315584</v>
      </c>
      <c r="C17" s="104">
        <v>322901</v>
      </c>
      <c r="D17" s="82">
        <f t="shared" si="0"/>
        <v>0.97733980384080565</v>
      </c>
      <c r="E17" s="103">
        <v>13758</v>
      </c>
      <c r="F17" s="104">
        <v>14647</v>
      </c>
      <c r="G17" s="82">
        <f t="shared" si="5"/>
        <v>0.9393049771284222</v>
      </c>
      <c r="H17" s="103">
        <v>2400</v>
      </c>
      <c r="I17" s="104">
        <v>2544</v>
      </c>
      <c r="J17" s="82">
        <f t="shared" si="1"/>
        <v>0.94339622641509435</v>
      </c>
      <c r="K17" s="103">
        <v>2949</v>
      </c>
      <c r="L17" s="104">
        <v>3418</v>
      </c>
      <c r="M17" s="82">
        <f t="shared" si="3"/>
        <v>0.86278525453481569</v>
      </c>
      <c r="N17" s="103">
        <f t="shared" si="4"/>
        <v>334691</v>
      </c>
      <c r="O17" s="104">
        <f t="shared" si="4"/>
        <v>343510</v>
      </c>
      <c r="P17" s="82">
        <f t="shared" si="2"/>
        <v>0.97432680271316696</v>
      </c>
      <c r="Q17" s="77"/>
      <c r="R17" s="77"/>
    </row>
    <row r="18" spans="1:18">
      <c r="A18" s="86">
        <v>2016</v>
      </c>
      <c r="B18" s="103">
        <v>318731</v>
      </c>
      <c r="C18" s="104">
        <v>324831</v>
      </c>
      <c r="D18" s="82">
        <f t="shared" si="0"/>
        <v>0.98122100415292879</v>
      </c>
      <c r="E18" s="103">
        <v>12898</v>
      </c>
      <c r="F18" s="104">
        <v>13494</v>
      </c>
      <c r="G18" s="82">
        <f t="shared" si="5"/>
        <v>0.9558322217281755</v>
      </c>
      <c r="H18" s="103">
        <v>935</v>
      </c>
      <c r="I18" s="104">
        <v>1027</v>
      </c>
      <c r="J18" s="82">
        <f t="shared" si="1"/>
        <v>0.91041869522882179</v>
      </c>
      <c r="K18" s="103">
        <v>2924</v>
      </c>
      <c r="L18" s="104">
        <v>3283</v>
      </c>
      <c r="M18" s="82">
        <f t="shared" si="3"/>
        <v>0.89064879683216569</v>
      </c>
      <c r="N18" s="103">
        <f t="shared" si="4"/>
        <v>335488</v>
      </c>
      <c r="O18" s="104">
        <f t="shared" si="4"/>
        <v>342635</v>
      </c>
      <c r="P18" s="82">
        <f t="shared" si="2"/>
        <v>0.97914106848395521</v>
      </c>
      <c r="Q18" s="77"/>
      <c r="R18" s="77"/>
    </row>
    <row r="19" spans="1:18">
      <c r="A19" s="86">
        <v>2017</v>
      </c>
      <c r="B19" s="103">
        <v>330362</v>
      </c>
      <c r="C19" s="104">
        <v>337220</v>
      </c>
      <c r="D19" s="82">
        <f t="shared" si="0"/>
        <v>0.97966312792835542</v>
      </c>
      <c r="E19" s="103">
        <v>12529</v>
      </c>
      <c r="F19" s="104">
        <v>12887</v>
      </c>
      <c r="G19" s="82">
        <f t="shared" si="5"/>
        <v>0.97222006673391792</v>
      </c>
      <c r="H19" s="103">
        <v>673</v>
      </c>
      <c r="I19" s="104">
        <v>730</v>
      </c>
      <c r="J19" s="82">
        <f t="shared" si="1"/>
        <v>0.92191780821917813</v>
      </c>
      <c r="K19" s="103">
        <v>2424</v>
      </c>
      <c r="L19" s="104">
        <v>2654</v>
      </c>
      <c r="M19" s="82">
        <f t="shared" si="3"/>
        <v>0.91333835719668421</v>
      </c>
      <c r="N19" s="103">
        <f t="shared" si="4"/>
        <v>345988</v>
      </c>
      <c r="O19" s="104">
        <f t="shared" si="4"/>
        <v>353491</v>
      </c>
      <c r="P19" s="82">
        <f t="shared" si="2"/>
        <v>0.97877456568908405</v>
      </c>
      <c r="Q19" s="77"/>
      <c r="R19" s="77"/>
    </row>
    <row r="20" spans="1:18">
      <c r="A20" s="86">
        <v>2018</v>
      </c>
      <c r="B20" s="103">
        <v>315613</v>
      </c>
      <c r="C20" s="104">
        <v>319878</v>
      </c>
      <c r="D20" s="82">
        <f t="shared" si="0"/>
        <v>0.98666679171434113</v>
      </c>
      <c r="E20" s="103">
        <v>11826</v>
      </c>
      <c r="F20" s="104">
        <v>12087</v>
      </c>
      <c r="G20" s="82">
        <f t="shared" si="5"/>
        <v>0.97840655249441544</v>
      </c>
      <c r="H20" s="103">
        <v>759</v>
      </c>
      <c r="I20" s="104">
        <v>802</v>
      </c>
      <c r="J20" s="82">
        <f t="shared" si="1"/>
        <v>0.94638403990024933</v>
      </c>
      <c r="K20" s="103">
        <v>2394</v>
      </c>
      <c r="L20" s="104">
        <v>2603</v>
      </c>
      <c r="M20" s="82">
        <f t="shared" si="3"/>
        <v>0.91970802919708028</v>
      </c>
      <c r="N20" s="103">
        <f t="shared" si="4"/>
        <v>330592</v>
      </c>
      <c r="O20" s="104">
        <f t="shared" si="4"/>
        <v>335370</v>
      </c>
      <c r="P20" s="82">
        <f t="shared" si="2"/>
        <v>0.98575304887139581</v>
      </c>
      <c r="Q20" s="77"/>
      <c r="R20" s="77"/>
    </row>
    <row r="21" spans="1:18">
      <c r="A21" s="86">
        <v>2019</v>
      </c>
      <c r="B21" s="103">
        <v>287311</v>
      </c>
      <c r="C21" s="104">
        <v>290947</v>
      </c>
      <c r="D21" s="82">
        <f t="shared" si="0"/>
        <v>0.98750287853114138</v>
      </c>
      <c r="E21" s="103">
        <v>12472</v>
      </c>
      <c r="F21" s="104">
        <v>12717</v>
      </c>
      <c r="G21" s="82">
        <f t="shared" si="5"/>
        <v>0.98073444994888737</v>
      </c>
      <c r="H21" s="103">
        <v>154</v>
      </c>
      <c r="I21" s="104">
        <v>161</v>
      </c>
      <c r="J21" s="82">
        <f t="shared" si="1"/>
        <v>0.95652173913043481</v>
      </c>
      <c r="K21" s="103">
        <v>2424</v>
      </c>
      <c r="L21" s="104">
        <v>2557</v>
      </c>
      <c r="M21" s="82">
        <f t="shared" si="3"/>
        <v>0.94798592100117329</v>
      </c>
      <c r="N21" s="103">
        <f t="shared" si="4"/>
        <v>302361</v>
      </c>
      <c r="O21" s="104">
        <f t="shared" si="4"/>
        <v>306382</v>
      </c>
      <c r="P21" s="82">
        <f t="shared" si="2"/>
        <v>0.98687586085344436</v>
      </c>
      <c r="Q21" s="77"/>
      <c r="R21" s="77"/>
    </row>
    <row r="22" spans="1:18">
      <c r="A22" s="86">
        <v>2020</v>
      </c>
      <c r="B22" s="103">
        <v>37990</v>
      </c>
      <c r="C22" s="104">
        <v>39046</v>
      </c>
      <c r="D22" s="82">
        <f t="shared" si="0"/>
        <v>0.97295497618193927</v>
      </c>
      <c r="E22" s="103">
        <v>511</v>
      </c>
      <c r="F22" s="104">
        <v>546</v>
      </c>
      <c r="G22" s="82">
        <f t="shared" si="5"/>
        <v>0.9358974358974359</v>
      </c>
      <c r="H22" s="103">
        <v>45</v>
      </c>
      <c r="I22" s="104">
        <v>52</v>
      </c>
      <c r="J22" s="82">
        <f t="shared" si="1"/>
        <v>0.86538461538461542</v>
      </c>
      <c r="K22" s="103">
        <v>191</v>
      </c>
      <c r="L22" s="104">
        <v>209</v>
      </c>
      <c r="M22" s="82">
        <f t="shared" si="3"/>
        <v>0.9138755980861244</v>
      </c>
      <c r="N22" s="103">
        <f t="shared" si="4"/>
        <v>38737</v>
      </c>
      <c r="O22" s="104">
        <f t="shared" si="4"/>
        <v>39853</v>
      </c>
      <c r="P22" s="82">
        <f t="shared" si="2"/>
        <v>0.97199708930318918</v>
      </c>
      <c r="Q22" s="77"/>
      <c r="R22" s="77"/>
    </row>
    <row r="23" spans="1:18" ht="13" thickBot="1">
      <c r="A23" s="86">
        <v>2021</v>
      </c>
      <c r="B23" s="105">
        <v>176</v>
      </c>
      <c r="C23" s="106">
        <v>202</v>
      </c>
      <c r="D23" s="107">
        <f t="shared" si="0"/>
        <v>0.87128712871287128</v>
      </c>
      <c r="E23" s="105">
        <v>18</v>
      </c>
      <c r="F23" s="106">
        <v>23</v>
      </c>
      <c r="G23" s="107">
        <f t="shared" si="5"/>
        <v>0.78260869565217395</v>
      </c>
      <c r="H23" s="105">
        <v>0</v>
      </c>
      <c r="I23" s="106">
        <v>1</v>
      </c>
      <c r="J23" s="107">
        <f t="shared" si="1"/>
        <v>0</v>
      </c>
      <c r="K23" s="105">
        <v>1</v>
      </c>
      <c r="L23" s="106">
        <v>1</v>
      </c>
      <c r="M23" s="107">
        <f t="shared" si="3"/>
        <v>1</v>
      </c>
      <c r="N23" s="105">
        <f t="shared" si="4"/>
        <v>195</v>
      </c>
      <c r="O23" s="106">
        <f t="shared" si="4"/>
        <v>227</v>
      </c>
      <c r="P23" s="107">
        <f t="shared" si="2"/>
        <v>0.8590308370044053</v>
      </c>
      <c r="Q23" s="77"/>
      <c r="R23" s="77"/>
    </row>
    <row r="24" spans="1:18" ht="13.5" thickBot="1">
      <c r="A24" s="66" t="s">
        <v>203</v>
      </c>
      <c r="B24" s="151">
        <f>SUM(B8:B23)</f>
        <v>3320907</v>
      </c>
      <c r="C24" s="152">
        <f>SUM(C8:C23)</f>
        <v>3455307</v>
      </c>
      <c r="D24" s="153">
        <f>B24/C24</f>
        <v>0.96110331151472217</v>
      </c>
      <c r="E24" s="151">
        <f>SUM(E8:E23)</f>
        <v>108719</v>
      </c>
      <c r="F24" s="152">
        <f>SUM(F8:F23)</f>
        <v>116787</v>
      </c>
      <c r="G24" s="153">
        <f>E24/F24</f>
        <v>0.93091696849820615</v>
      </c>
      <c r="H24" s="151">
        <f>SUM(H8:H23)</f>
        <v>11314</v>
      </c>
      <c r="I24" s="152">
        <f>SUM(I8:I23)</f>
        <v>12528</v>
      </c>
      <c r="J24" s="153">
        <f>H24/I24</f>
        <v>0.90309706257982125</v>
      </c>
      <c r="K24" s="151">
        <f>SUM(K8:K23)</f>
        <v>22917</v>
      </c>
      <c r="L24" s="152">
        <f>SUM(L8:L23)</f>
        <v>26278</v>
      </c>
      <c r="M24" s="153">
        <f>K24/L24</f>
        <v>0.87209833320648456</v>
      </c>
      <c r="N24" s="151">
        <f>SUM(N8:N23)</f>
        <v>3463857</v>
      </c>
      <c r="O24" s="152">
        <f>SUM(O8:O23)</f>
        <v>3610900</v>
      </c>
      <c r="P24" s="153">
        <f>N24/O24</f>
        <v>0.95927801933036083</v>
      </c>
      <c r="Q24" s="77"/>
      <c r="R24" s="77"/>
    </row>
    <row r="25" spans="1:18" s="47" customFormat="1">
      <c r="A25" s="76"/>
      <c r="B25" s="76"/>
      <c r="C25" s="76"/>
      <c r="D25" s="76"/>
      <c r="E25" s="76"/>
      <c r="F25" s="76"/>
      <c r="G25" s="76"/>
      <c r="H25" s="76"/>
      <c r="I25" s="76"/>
      <c r="J25" s="76"/>
      <c r="K25" s="76"/>
      <c r="L25" s="76"/>
      <c r="M25" s="76"/>
      <c r="N25" s="76"/>
      <c r="O25" s="76"/>
      <c r="P25" s="76"/>
      <c r="Q25" s="76"/>
      <c r="R25" s="76"/>
    </row>
    <row r="27" spans="1:18">
      <c r="A27" s="77"/>
      <c r="B27" s="77"/>
      <c r="C27" s="77"/>
      <c r="D27" s="77"/>
      <c r="E27" s="77"/>
      <c r="F27" s="77"/>
      <c r="G27" s="77"/>
      <c r="H27" s="77"/>
      <c r="I27" s="77"/>
      <c r="J27" s="77"/>
      <c r="K27" s="77"/>
      <c r="L27" s="77"/>
      <c r="M27" s="77"/>
      <c r="N27" s="77"/>
      <c r="O27" s="76"/>
      <c r="P27" s="76"/>
      <c r="Q27" s="76"/>
      <c r="R27" s="76"/>
    </row>
    <row r="28" spans="1:18" ht="13.5" customHeight="1">
      <c r="A28" s="77"/>
      <c r="B28" s="77"/>
      <c r="C28" s="77"/>
      <c r="D28" s="77"/>
      <c r="E28" s="77"/>
      <c r="F28" s="77"/>
      <c r="G28" s="77"/>
      <c r="H28" s="77"/>
      <c r="I28" s="77"/>
      <c r="J28" s="77"/>
      <c r="K28" s="77"/>
      <c r="L28" s="77"/>
      <c r="M28" s="77"/>
      <c r="N28" s="77"/>
      <c r="O28" s="76"/>
      <c r="P28" s="76"/>
      <c r="Q28" s="76"/>
      <c r="R28" s="76"/>
    </row>
    <row r="29" spans="1:18" ht="13">
      <c r="A29" s="77"/>
      <c r="B29" s="77"/>
      <c r="C29" s="77"/>
      <c r="D29" s="77"/>
      <c r="E29" s="77"/>
      <c r="F29" s="77"/>
      <c r="G29" s="77"/>
      <c r="H29" s="77"/>
      <c r="I29" s="77"/>
      <c r="J29" s="77"/>
      <c r="K29" s="77"/>
      <c r="L29" s="77"/>
      <c r="M29" s="77"/>
      <c r="N29" s="77"/>
      <c r="O29" s="76"/>
      <c r="P29" s="350"/>
      <c r="Q29" s="350"/>
      <c r="R29" s="76"/>
    </row>
    <row r="30" spans="1:18" ht="13">
      <c r="A30" s="77"/>
      <c r="B30" s="77"/>
      <c r="C30" s="77"/>
      <c r="D30" s="77"/>
      <c r="E30" s="77"/>
      <c r="F30" s="77"/>
      <c r="G30" s="77"/>
      <c r="H30" s="77"/>
      <c r="I30" s="77"/>
      <c r="J30" s="77"/>
      <c r="K30" s="77"/>
      <c r="L30" s="77"/>
      <c r="M30" s="77"/>
      <c r="N30" s="77"/>
      <c r="O30" s="76"/>
      <c r="P30" s="351"/>
      <c r="Q30" s="275"/>
      <c r="R30" s="76"/>
    </row>
    <row r="31" spans="1:18" ht="13">
      <c r="A31" s="77"/>
      <c r="B31" s="77"/>
      <c r="C31" s="77"/>
      <c r="D31" s="77"/>
      <c r="E31" s="77"/>
      <c r="F31" s="77"/>
      <c r="G31" s="77"/>
      <c r="H31" s="77"/>
      <c r="I31" s="77"/>
      <c r="J31" s="77"/>
      <c r="K31" s="77"/>
      <c r="L31" s="77"/>
      <c r="M31" s="77"/>
      <c r="N31" s="77"/>
      <c r="O31" s="76"/>
      <c r="P31" s="351"/>
      <c r="Q31" s="275"/>
      <c r="R31" s="76"/>
    </row>
    <row r="32" spans="1:18" ht="13">
      <c r="A32" s="77"/>
      <c r="B32" s="77"/>
      <c r="C32" s="77"/>
      <c r="D32" s="77"/>
      <c r="E32" s="77"/>
      <c r="F32" s="77"/>
      <c r="G32" s="77"/>
      <c r="H32" s="77"/>
      <c r="I32" s="77"/>
      <c r="J32" s="77"/>
      <c r="K32" s="77"/>
      <c r="L32" s="77"/>
      <c r="M32" s="77"/>
      <c r="N32" s="77"/>
      <c r="O32" s="76"/>
      <c r="P32" s="351"/>
      <c r="Q32" s="351"/>
      <c r="R32" s="76"/>
    </row>
    <row r="33" spans="15:18" ht="13">
      <c r="O33" s="76"/>
      <c r="P33" s="351"/>
      <c r="Q33" s="351"/>
      <c r="R33" s="76"/>
    </row>
    <row r="34" spans="15:18" ht="13">
      <c r="O34" s="76"/>
      <c r="P34" s="351"/>
      <c r="Q34" s="351"/>
      <c r="R34" s="76"/>
    </row>
    <row r="35" spans="15:18" ht="13">
      <c r="O35" s="76"/>
      <c r="P35" s="351"/>
      <c r="Q35" s="351"/>
      <c r="R35" s="76"/>
    </row>
    <row r="36" spans="15:18" ht="13">
      <c r="O36" s="76"/>
      <c r="P36" s="351"/>
      <c r="Q36" s="351"/>
      <c r="R36" s="76"/>
    </row>
    <row r="37" spans="15:18" ht="13">
      <c r="O37" s="76"/>
      <c r="P37" s="351"/>
      <c r="Q37" s="351"/>
      <c r="R37" s="76"/>
    </row>
    <row r="38" spans="15:18" ht="13">
      <c r="O38" s="76"/>
      <c r="P38" s="351"/>
      <c r="Q38" s="351"/>
      <c r="R38" s="76"/>
    </row>
    <row r="39" spans="15:18" ht="13">
      <c r="O39" s="76"/>
      <c r="P39" s="351"/>
      <c r="Q39" s="351"/>
      <c r="R39" s="76"/>
    </row>
    <row r="40" spans="15:18" ht="13">
      <c r="O40" s="76"/>
      <c r="P40" s="351"/>
      <c r="Q40" s="351"/>
      <c r="R40" s="76"/>
    </row>
    <row r="41" spans="15:18" ht="13">
      <c r="O41" s="76"/>
      <c r="P41" s="351"/>
      <c r="Q41" s="351"/>
      <c r="R41" s="76"/>
    </row>
    <row r="42" spans="15:18" ht="13">
      <c r="O42" s="76"/>
      <c r="P42" s="351"/>
      <c r="Q42" s="351"/>
      <c r="R42" s="76"/>
    </row>
    <row r="43" spans="15:18" ht="13">
      <c r="O43" s="76"/>
      <c r="P43" s="351"/>
      <c r="Q43" s="351"/>
      <c r="R43" s="76"/>
    </row>
    <row r="44" spans="15:18" ht="13">
      <c r="O44" s="76"/>
      <c r="P44" s="351"/>
      <c r="Q44" s="351"/>
      <c r="R44" s="76"/>
    </row>
    <row r="45" spans="15:18" ht="13">
      <c r="O45" s="76"/>
      <c r="P45" s="351"/>
      <c r="Q45" s="351"/>
      <c r="R45" s="76"/>
    </row>
    <row r="46" spans="15:18">
      <c r="O46" s="76"/>
      <c r="P46" s="76"/>
      <c r="Q46" s="76"/>
      <c r="R46" s="76"/>
    </row>
    <row r="47" spans="15:18">
      <c r="O47" s="76"/>
      <c r="P47" s="76"/>
      <c r="Q47" s="76"/>
      <c r="R47" s="76"/>
    </row>
    <row r="48" spans="15:18">
      <c r="O48" s="76"/>
      <c r="P48" s="76"/>
      <c r="Q48" s="76"/>
      <c r="R48" s="76"/>
    </row>
    <row r="49" spans="15:18" ht="13.5" customHeight="1">
      <c r="O49" s="76"/>
      <c r="P49" s="76"/>
      <c r="Q49" s="76"/>
      <c r="R49" s="76"/>
    </row>
    <row r="50" spans="15:18">
      <c r="O50" s="76"/>
      <c r="P50" s="76"/>
      <c r="Q50" s="76"/>
      <c r="R50" s="76"/>
    </row>
    <row r="51" spans="15:18">
      <c r="O51" s="76"/>
      <c r="P51" s="76"/>
      <c r="Q51" s="76"/>
      <c r="R51" s="76"/>
    </row>
    <row r="52" spans="15:18">
      <c r="O52" s="76"/>
      <c r="P52" s="76"/>
      <c r="Q52" s="76"/>
      <c r="R52" s="76"/>
    </row>
    <row r="53" spans="15:18">
      <c r="O53" s="76"/>
      <c r="P53" s="76"/>
      <c r="Q53" s="76"/>
      <c r="R53" s="76"/>
    </row>
    <row r="54" spans="15:18">
      <c r="O54" s="77"/>
      <c r="P54" s="76"/>
      <c r="Q54" s="76"/>
      <c r="R54" s="77"/>
    </row>
    <row r="55" spans="15:18">
      <c r="O55" s="77"/>
      <c r="P55" s="76"/>
      <c r="Q55" s="76"/>
      <c r="R55" s="77"/>
    </row>
    <row r="56" spans="15:18">
      <c r="O56" s="77"/>
      <c r="P56" s="76"/>
      <c r="Q56" s="76"/>
      <c r="R56" s="77"/>
    </row>
    <row r="57" spans="15:18">
      <c r="O57" s="77"/>
      <c r="P57" s="76"/>
      <c r="Q57" s="76"/>
      <c r="R57" s="77"/>
    </row>
    <row r="58" spans="15:18">
      <c r="O58" s="77"/>
      <c r="P58" s="76"/>
      <c r="Q58" s="76"/>
      <c r="R58" s="77"/>
    </row>
    <row r="59" spans="15:18">
      <c r="O59" s="77"/>
      <c r="P59" s="76"/>
      <c r="Q59" s="76"/>
      <c r="R59" s="77"/>
    </row>
    <row r="60" spans="15:18">
      <c r="O60" s="77"/>
      <c r="P60" s="76"/>
      <c r="Q60" s="76"/>
      <c r="R60" s="77"/>
    </row>
    <row r="61" spans="15:18">
      <c r="O61" s="77"/>
      <c r="P61" s="76"/>
      <c r="Q61" s="76"/>
      <c r="R61" s="77"/>
    </row>
    <row r="62" spans="15:18">
      <c r="O62" s="77"/>
      <c r="P62" s="76"/>
      <c r="Q62" s="76"/>
      <c r="R62" s="77"/>
    </row>
    <row r="63" spans="15:18">
      <c r="O63" s="77"/>
      <c r="P63" s="76"/>
      <c r="Q63" s="76"/>
      <c r="R63" s="77"/>
    </row>
    <row r="64" spans="15:18">
      <c r="O64" s="77"/>
      <c r="P64" s="76"/>
      <c r="Q64" s="76"/>
      <c r="R64" s="77"/>
    </row>
    <row r="65" spans="16:17">
      <c r="P65" s="76"/>
      <c r="Q65" s="76"/>
    </row>
    <row r="66" spans="16:17">
      <c r="P66" s="76"/>
      <c r="Q66" s="76"/>
    </row>
    <row r="67" spans="16:17">
      <c r="P67" s="76"/>
      <c r="Q67" s="76"/>
    </row>
    <row r="68" spans="16:17">
      <c r="P68" s="76"/>
      <c r="Q68" s="76"/>
    </row>
    <row r="69" spans="16:17">
      <c r="P69" s="76"/>
      <c r="Q69" s="76"/>
    </row>
    <row r="70" spans="16:17">
      <c r="P70" s="76"/>
      <c r="Q70" s="76"/>
    </row>
    <row r="71" spans="16:17">
      <c r="P71" s="76"/>
      <c r="Q71" s="76"/>
    </row>
    <row r="72" spans="16:17">
      <c r="P72" s="76"/>
      <c r="Q72" s="76"/>
    </row>
    <row r="73" spans="16:17">
      <c r="P73" s="76"/>
      <c r="Q73" s="76"/>
    </row>
    <row r="74" spans="16:17">
      <c r="P74" s="76"/>
      <c r="Q74" s="76"/>
    </row>
    <row r="75" spans="16:17">
      <c r="P75" s="76"/>
      <c r="Q75" s="76"/>
    </row>
    <row r="76" spans="16:17">
      <c r="P76" s="76"/>
      <c r="Q76" s="76"/>
    </row>
    <row r="77" spans="16:17">
      <c r="P77" s="76"/>
      <c r="Q77" s="76"/>
    </row>
    <row r="78" spans="16:17">
      <c r="P78" s="76"/>
      <c r="Q78" s="76"/>
    </row>
    <row r="79" spans="16:17">
      <c r="P79" s="76"/>
      <c r="Q79" s="76"/>
    </row>
    <row r="80" spans="16:17">
      <c r="P80" s="76"/>
      <c r="Q80" s="76"/>
    </row>
    <row r="81" spans="2:17" ht="13">
      <c r="B81" s="76"/>
      <c r="C81" s="76"/>
      <c r="D81" s="76"/>
      <c r="E81" s="76"/>
      <c r="F81" s="76"/>
      <c r="G81" s="76"/>
      <c r="H81" s="49"/>
      <c r="I81" s="50"/>
      <c r="J81" s="50"/>
      <c r="K81" s="77"/>
      <c r="L81" s="77"/>
      <c r="M81" s="77"/>
      <c r="N81" s="77"/>
      <c r="O81" s="77"/>
      <c r="P81" s="76"/>
      <c r="Q81" s="76"/>
    </row>
    <row r="82" spans="2:17" ht="13">
      <c r="B82" s="76"/>
      <c r="C82" s="76"/>
      <c r="D82" s="76"/>
      <c r="E82" s="76"/>
      <c r="F82" s="76"/>
      <c r="G82" s="76"/>
      <c r="H82" s="49"/>
      <c r="I82" s="50"/>
      <c r="J82" s="50"/>
      <c r="K82" s="77"/>
      <c r="L82" s="77"/>
      <c r="M82" s="77"/>
      <c r="N82" s="77"/>
      <c r="O82" s="77"/>
      <c r="P82" s="76"/>
      <c r="Q82" s="76"/>
    </row>
    <row r="83" spans="2:17" ht="13">
      <c r="B83" s="77"/>
      <c r="C83" s="77"/>
      <c r="D83" s="77"/>
      <c r="E83" s="77"/>
      <c r="F83" s="77"/>
      <c r="G83" s="77"/>
      <c r="H83" s="77"/>
      <c r="I83" s="77"/>
      <c r="J83" s="49"/>
      <c r="K83" s="77"/>
      <c r="L83" s="77"/>
      <c r="M83" s="77"/>
      <c r="N83" s="77"/>
      <c r="O83" s="77"/>
      <c r="P83" s="76"/>
      <c r="Q83" s="76"/>
    </row>
    <row r="84" spans="2:17" ht="10.5" customHeight="1">
      <c r="B84" s="77"/>
      <c r="C84" s="77"/>
      <c r="D84" s="77"/>
      <c r="E84" s="77"/>
      <c r="F84" s="77"/>
      <c r="G84" s="77"/>
      <c r="H84" s="77"/>
      <c r="I84" s="77"/>
      <c r="J84" s="49"/>
      <c r="K84" s="77"/>
      <c r="L84" s="77"/>
      <c r="M84" s="77"/>
      <c r="N84" s="77"/>
      <c r="O84" s="77"/>
      <c r="P84" s="76"/>
      <c r="Q84" s="76"/>
    </row>
    <row r="85" spans="2:17" ht="13">
      <c r="B85" s="77"/>
      <c r="C85" s="77"/>
      <c r="D85" s="77"/>
      <c r="E85" s="77"/>
      <c r="F85" s="77"/>
      <c r="G85" s="77"/>
      <c r="H85" s="77"/>
      <c r="I85" s="77"/>
      <c r="J85" s="49"/>
      <c r="K85" s="77"/>
      <c r="L85" s="77"/>
      <c r="M85" s="77"/>
      <c r="N85" s="77"/>
      <c r="O85" s="77"/>
      <c r="P85" s="76"/>
      <c r="Q85" s="76"/>
    </row>
    <row r="86" spans="2:17">
      <c r="B86" s="77"/>
      <c r="C86" s="77"/>
      <c r="D86" s="77"/>
      <c r="E86" s="77"/>
      <c r="F86" s="77"/>
      <c r="G86" s="77"/>
      <c r="H86" s="77"/>
      <c r="I86" s="77"/>
      <c r="J86" s="50"/>
      <c r="K86" s="77"/>
      <c r="L86" s="77"/>
      <c r="M86" s="77"/>
      <c r="N86" s="77"/>
      <c r="O86" s="77"/>
      <c r="P86" s="76"/>
      <c r="Q86" s="76"/>
    </row>
    <row r="87" spans="2:17">
      <c r="B87" s="77"/>
      <c r="C87" s="77"/>
      <c r="D87" s="77"/>
      <c r="E87" s="77"/>
      <c r="F87" s="77"/>
      <c r="G87" s="77"/>
      <c r="H87" s="77"/>
      <c r="I87" s="77"/>
      <c r="J87" s="76"/>
      <c r="K87" s="77"/>
      <c r="L87" s="77"/>
      <c r="M87" s="77"/>
      <c r="N87" s="77"/>
      <c r="O87" s="77"/>
      <c r="P87" s="76"/>
      <c r="Q87" s="76"/>
    </row>
    <row r="88" spans="2:17">
      <c r="B88" s="77"/>
      <c r="C88" s="77"/>
      <c r="D88" s="77"/>
      <c r="E88" s="77"/>
      <c r="F88" s="77"/>
      <c r="G88" s="77"/>
      <c r="H88" s="77"/>
      <c r="I88" s="77"/>
      <c r="J88" s="76"/>
      <c r="K88" s="77"/>
      <c r="L88" s="77"/>
      <c r="M88" s="77"/>
      <c r="N88" s="77"/>
      <c r="O88" s="77"/>
      <c r="P88" s="76"/>
      <c r="Q88" s="76"/>
    </row>
    <row r="89" spans="2:17" ht="13">
      <c r="B89" s="77"/>
      <c r="C89" s="77"/>
      <c r="D89" s="77"/>
      <c r="E89" s="77"/>
      <c r="F89" s="77"/>
      <c r="G89" s="77"/>
      <c r="H89" s="77"/>
      <c r="I89" s="77"/>
      <c r="J89" s="48"/>
      <c r="K89" s="77"/>
      <c r="L89" s="77"/>
      <c r="M89" s="77"/>
      <c r="N89" s="77"/>
      <c r="O89" s="77"/>
      <c r="P89" s="76"/>
      <c r="Q89" s="76"/>
    </row>
    <row r="90" spans="2:17">
      <c r="B90" s="77"/>
      <c r="C90" s="77"/>
      <c r="D90" s="77"/>
      <c r="E90" s="77"/>
      <c r="F90" s="77"/>
      <c r="G90" s="77"/>
      <c r="H90" s="77"/>
      <c r="I90" s="77"/>
      <c r="J90" s="50"/>
      <c r="K90" s="77"/>
      <c r="L90" s="77"/>
      <c r="M90" s="77"/>
      <c r="N90" s="77"/>
      <c r="O90" s="77"/>
      <c r="P90" s="76"/>
      <c r="Q90" s="76"/>
    </row>
    <row r="91" spans="2:17">
      <c r="B91" s="77"/>
      <c r="C91" s="77"/>
      <c r="D91" s="77"/>
      <c r="E91" s="77"/>
      <c r="F91" s="77"/>
      <c r="G91" s="77"/>
      <c r="H91" s="77"/>
      <c r="I91" s="77"/>
      <c r="J91" s="50"/>
      <c r="K91" s="77"/>
      <c r="L91" s="77"/>
      <c r="M91" s="77"/>
      <c r="N91" s="77"/>
      <c r="O91" s="77"/>
      <c r="P91" s="76"/>
      <c r="Q91" s="76"/>
    </row>
    <row r="92" spans="2:17">
      <c r="B92" s="77"/>
      <c r="C92" s="77"/>
      <c r="D92" s="77"/>
      <c r="E92" s="77"/>
      <c r="F92" s="77"/>
      <c r="G92" s="77"/>
      <c r="H92" s="77"/>
      <c r="I92" s="77"/>
      <c r="J92" s="50"/>
      <c r="K92" s="77"/>
      <c r="L92" s="77"/>
      <c r="M92" s="77"/>
      <c r="N92" s="77"/>
      <c r="O92" s="77"/>
      <c r="P92" s="77"/>
      <c r="Q92" s="77"/>
    </row>
    <row r="93" spans="2:17">
      <c r="B93" s="77"/>
      <c r="C93" s="77"/>
      <c r="D93" s="77"/>
      <c r="E93" s="77"/>
      <c r="F93" s="77"/>
      <c r="G93" s="77"/>
      <c r="H93" s="77"/>
      <c r="I93" s="77"/>
      <c r="J93" s="50"/>
      <c r="K93" s="77"/>
      <c r="L93" s="77"/>
      <c r="M93" s="77"/>
      <c r="N93" s="77"/>
      <c r="O93" s="77"/>
      <c r="P93" s="77"/>
      <c r="Q93" s="77"/>
    </row>
    <row r="94" spans="2:17">
      <c r="B94" s="77"/>
      <c r="C94" s="77"/>
      <c r="D94" s="77"/>
      <c r="E94" s="77"/>
      <c r="F94" s="77"/>
      <c r="G94" s="77"/>
      <c r="H94" s="77"/>
      <c r="I94" s="77"/>
      <c r="J94" s="50"/>
      <c r="K94" s="77"/>
      <c r="L94" s="77"/>
      <c r="M94" s="77"/>
      <c r="N94" s="77"/>
      <c r="O94" s="77"/>
      <c r="P94" s="77"/>
      <c r="Q94" s="77"/>
    </row>
    <row r="95" spans="2:17">
      <c r="B95" s="77"/>
      <c r="C95" s="77"/>
      <c r="D95" s="77"/>
      <c r="E95" s="77"/>
      <c r="F95" s="77"/>
      <c r="G95" s="77"/>
      <c r="H95" s="77"/>
      <c r="I95" s="77"/>
      <c r="J95" s="50"/>
      <c r="K95" s="77"/>
      <c r="L95" s="77"/>
      <c r="M95" s="77"/>
      <c r="N95" s="77"/>
      <c r="O95" s="77"/>
      <c r="P95" s="77"/>
      <c r="Q95" s="77"/>
    </row>
    <row r="96" spans="2:17">
      <c r="B96" s="77"/>
      <c r="C96" s="77"/>
      <c r="D96" s="77"/>
      <c r="E96" s="77"/>
      <c r="F96" s="77"/>
      <c r="G96" s="77"/>
      <c r="H96" s="77"/>
      <c r="I96" s="77"/>
      <c r="J96" s="50"/>
      <c r="K96" s="77"/>
      <c r="L96" s="77"/>
      <c r="M96" s="77"/>
      <c r="N96" s="77"/>
      <c r="O96" s="77"/>
      <c r="P96" s="77"/>
      <c r="Q96" s="77"/>
    </row>
    <row r="97" spans="10:10">
      <c r="J97" s="50"/>
    </row>
    <row r="98" spans="10:10">
      <c r="J98" s="50"/>
    </row>
    <row r="99" spans="10:10">
      <c r="J99" s="50"/>
    </row>
    <row r="100" spans="10:10">
      <c r="J100" s="50"/>
    </row>
    <row r="101" spans="10:10" ht="13">
      <c r="J101" s="49"/>
    </row>
  </sheetData>
  <mergeCells count="7">
    <mergeCell ref="A4:Q4"/>
    <mergeCell ref="N6:P6"/>
    <mergeCell ref="A6:A7"/>
    <mergeCell ref="B6:D6"/>
    <mergeCell ref="E6:G6"/>
    <mergeCell ref="K6:M6"/>
    <mergeCell ref="H6:J6"/>
  </mergeCells>
  <phoneticPr fontId="0" type="noConversion"/>
  <pageMargins left="0.75" right="0.75" top="1" bottom="1" header="0.5" footer="0.5"/>
  <pageSetup scale="42" orientation="portrait" r:id="rId1"/>
  <headerFooter alignWithMargins="0">
    <oddFooter>&amp;C&amp;14B-&amp;P-4</oddFooter>
  </headerFooter>
  <ignoredErrors>
    <ignoredError sqref="A25 Q24 D24:N24 P24"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pageSetUpPr fitToPage="1"/>
  </sheetPr>
  <dimension ref="A1:S96"/>
  <sheetViews>
    <sheetView zoomScaleNormal="100" workbookViewId="0"/>
  </sheetViews>
  <sheetFormatPr defaultColWidth="11" defaultRowHeight="12.5"/>
  <cols>
    <col min="1" max="1" width="11.26953125" style="17" customWidth="1"/>
    <col min="2" max="2" width="10.7265625" style="17" bestFit="1" customWidth="1"/>
    <col min="3" max="3" width="13" style="17" bestFit="1" customWidth="1"/>
    <col min="4" max="4" width="9.453125" style="17" customWidth="1"/>
    <col min="5" max="5" width="9.453125" style="17" bestFit="1" customWidth="1"/>
    <col min="6" max="6" width="11.7265625" style="17" bestFit="1" customWidth="1"/>
    <col min="7" max="7" width="9.453125" style="17" customWidth="1"/>
    <col min="8" max="8" width="9.1796875" style="17" bestFit="1" customWidth="1"/>
    <col min="9" max="9" width="9.54296875" style="17" bestFit="1" customWidth="1"/>
    <col min="10" max="10" width="9.453125" style="17" customWidth="1"/>
    <col min="11" max="11" width="9.1796875" style="17" bestFit="1" customWidth="1"/>
    <col min="12" max="12" width="9.54296875" style="17" bestFit="1" customWidth="1"/>
    <col min="13" max="13" width="9.453125" style="17" customWidth="1"/>
    <col min="14" max="14" width="12" style="17" bestFit="1" customWidth="1"/>
    <col min="15" max="15" width="14.453125" style="17" customWidth="1"/>
    <col min="16" max="16" width="10.7265625" style="17" bestFit="1" customWidth="1"/>
    <col min="17" max="17" width="9.1796875" style="17" bestFit="1" customWidth="1"/>
    <col min="18" max="16384" width="11" style="17"/>
  </cols>
  <sheetData>
    <row r="1" spans="1:17" ht="25">
      <c r="A1" s="40" t="s">
        <v>197</v>
      </c>
      <c r="B1" s="77"/>
      <c r="C1" s="77"/>
      <c r="D1" s="77"/>
      <c r="E1" s="77"/>
      <c r="F1" s="77"/>
      <c r="G1" s="77"/>
      <c r="H1" s="77"/>
      <c r="I1" s="77"/>
      <c r="J1" s="77"/>
      <c r="K1" s="77"/>
      <c r="L1" s="77"/>
      <c r="M1" s="77"/>
      <c r="N1" s="77"/>
      <c r="O1" s="77"/>
      <c r="P1" s="77"/>
      <c r="Q1" s="77"/>
    </row>
    <row r="2" spans="1:17" ht="18">
      <c r="A2" s="13" t="s">
        <v>247</v>
      </c>
      <c r="B2" s="14"/>
      <c r="C2" s="14"/>
      <c r="D2" s="14"/>
      <c r="E2" s="14"/>
      <c r="F2" s="14"/>
      <c r="G2" s="14"/>
      <c r="H2" s="14"/>
      <c r="I2" s="14"/>
      <c r="J2" s="14"/>
      <c r="K2" s="14"/>
      <c r="L2" s="14"/>
      <c r="M2" s="14"/>
      <c r="N2" s="14"/>
      <c r="O2" s="14"/>
      <c r="P2" s="14"/>
      <c r="Q2" s="77"/>
    </row>
    <row r="3" spans="1:17" ht="14">
      <c r="A3" s="18"/>
      <c r="B3" s="14"/>
      <c r="C3" s="14"/>
      <c r="D3" s="14"/>
      <c r="E3" s="14"/>
      <c r="F3" s="14"/>
      <c r="G3" s="14"/>
      <c r="H3" s="14"/>
      <c r="I3" s="14"/>
      <c r="J3" s="14"/>
      <c r="K3" s="14"/>
      <c r="L3" s="14"/>
      <c r="M3" s="14"/>
      <c r="N3" s="14"/>
      <c r="O3" s="14"/>
      <c r="P3" s="14"/>
      <c r="Q3" s="77"/>
    </row>
    <row r="4" spans="1:17" ht="15" customHeight="1">
      <c r="A4" s="450" t="s">
        <v>248</v>
      </c>
      <c r="B4" s="450"/>
      <c r="C4" s="450"/>
      <c r="D4" s="450"/>
      <c r="E4" s="450"/>
      <c r="F4" s="450"/>
      <c r="G4" s="450"/>
      <c r="H4" s="450"/>
      <c r="I4" s="450"/>
      <c r="J4" s="450"/>
      <c r="K4" s="450"/>
      <c r="L4" s="450"/>
      <c r="M4" s="450"/>
      <c r="N4" s="450"/>
      <c r="O4" s="450"/>
      <c r="P4" s="450"/>
      <c r="Q4" s="450"/>
    </row>
    <row r="5" spans="1:17" ht="14.5" thickBot="1">
      <c r="A5" s="14"/>
      <c r="B5" s="14"/>
      <c r="C5" s="14"/>
      <c r="D5" s="14"/>
      <c r="E5" s="14"/>
      <c r="F5" s="14"/>
      <c r="G5" s="14"/>
      <c r="H5" s="14"/>
      <c r="I5" s="14"/>
      <c r="J5" s="14"/>
      <c r="K5" s="14"/>
      <c r="L5" s="14"/>
      <c r="M5" s="14"/>
      <c r="N5" s="14"/>
      <c r="O5" s="14"/>
      <c r="P5" s="14"/>
      <c r="Q5" s="77"/>
    </row>
    <row r="6" spans="1:17" ht="12.75" customHeight="1" thickBot="1">
      <c r="A6" s="442" t="s">
        <v>200</v>
      </c>
      <c r="B6" s="447" t="s">
        <v>204</v>
      </c>
      <c r="C6" s="448"/>
      <c r="D6" s="449"/>
      <c r="E6" s="447" t="s">
        <v>205</v>
      </c>
      <c r="F6" s="448"/>
      <c r="G6" s="449"/>
      <c r="H6" s="447" t="s">
        <v>206</v>
      </c>
      <c r="I6" s="448"/>
      <c r="J6" s="449"/>
      <c r="K6" s="447" t="s">
        <v>207</v>
      </c>
      <c r="L6" s="448"/>
      <c r="M6" s="449"/>
      <c r="N6" s="447" t="s">
        <v>203</v>
      </c>
      <c r="O6" s="448"/>
      <c r="P6" s="449"/>
      <c r="Q6" s="77"/>
    </row>
    <row r="7" spans="1:17" ht="30" customHeight="1" thickBot="1">
      <c r="A7" s="443"/>
      <c r="B7" s="78" t="s">
        <v>220</v>
      </c>
      <c r="C7" s="42" t="s">
        <v>221</v>
      </c>
      <c r="D7" s="43" t="s">
        <v>222</v>
      </c>
      <c r="E7" s="41" t="s">
        <v>220</v>
      </c>
      <c r="F7" s="42" t="s">
        <v>221</v>
      </c>
      <c r="G7" s="43" t="s">
        <v>222</v>
      </c>
      <c r="H7" s="41" t="s">
        <v>220</v>
      </c>
      <c r="I7" s="42" t="s">
        <v>221</v>
      </c>
      <c r="J7" s="43" t="s">
        <v>222</v>
      </c>
      <c r="K7" s="41" t="s">
        <v>220</v>
      </c>
      <c r="L7" s="42" t="s">
        <v>221</v>
      </c>
      <c r="M7" s="43" t="s">
        <v>222</v>
      </c>
      <c r="N7" s="41" t="s">
        <v>220</v>
      </c>
      <c r="O7" s="42" t="s">
        <v>221</v>
      </c>
      <c r="P7" s="43" t="s">
        <v>222</v>
      </c>
      <c r="Q7" s="77"/>
    </row>
    <row r="8" spans="1:17">
      <c r="A8" s="86">
        <v>2006</v>
      </c>
      <c r="B8" s="100">
        <v>16610</v>
      </c>
      <c r="C8" s="101">
        <v>140233</v>
      </c>
      <c r="D8" s="83">
        <f t="shared" ref="D8:D23" si="0">IF(C8=0, "NA", B8/C8)</f>
        <v>0.11844572960715381</v>
      </c>
      <c r="E8" s="100"/>
      <c r="F8" s="101"/>
      <c r="G8" s="83"/>
      <c r="H8" s="100">
        <v>14</v>
      </c>
      <c r="I8" s="101">
        <v>190</v>
      </c>
      <c r="J8" s="83">
        <f t="shared" ref="J8:J23" si="1">IF(I8=0, "NA", H8/I8)</f>
        <v>7.3684210526315783E-2</v>
      </c>
      <c r="K8" s="100"/>
      <c r="L8" s="101"/>
      <c r="M8" s="83"/>
      <c r="N8" s="100">
        <f>SUM(B8,E8,H8,K8)</f>
        <v>16624</v>
      </c>
      <c r="O8" s="101">
        <f>SUM(C8,F8,I8,L8)</f>
        <v>140423</v>
      </c>
      <c r="P8" s="83">
        <f t="shared" ref="P8:P23" si="2">IF(O8=0, "NA", N8/O8)</f>
        <v>0.11838516482342636</v>
      </c>
      <c r="Q8" s="77"/>
    </row>
    <row r="9" spans="1:17">
      <c r="A9" s="86">
        <v>2007</v>
      </c>
      <c r="B9" s="103">
        <v>15165</v>
      </c>
      <c r="C9" s="104">
        <v>165918</v>
      </c>
      <c r="D9" s="82">
        <f t="shared" si="0"/>
        <v>9.140057136657867E-2</v>
      </c>
      <c r="E9" s="103"/>
      <c r="F9" s="104"/>
      <c r="G9" s="82"/>
      <c r="H9" s="103">
        <v>4</v>
      </c>
      <c r="I9" s="104">
        <v>73</v>
      </c>
      <c r="J9" s="82">
        <f t="shared" si="1"/>
        <v>5.4794520547945202E-2</v>
      </c>
      <c r="K9" s="103">
        <v>185</v>
      </c>
      <c r="L9" s="104">
        <v>1547</v>
      </c>
      <c r="M9" s="82">
        <f t="shared" ref="M9:M23" si="3">IF(L9=0, "NA", K9/L9)</f>
        <v>0.1195862960568843</v>
      </c>
      <c r="N9" s="103">
        <f t="shared" ref="N9:O23" si="4">SUM(B9,E9,H9,K9)</f>
        <v>15354</v>
      </c>
      <c r="O9" s="104">
        <f t="shared" si="4"/>
        <v>167538</v>
      </c>
      <c r="P9" s="82">
        <f t="shared" si="2"/>
        <v>9.1644880564409267E-2</v>
      </c>
      <c r="Q9" s="77"/>
    </row>
    <row r="10" spans="1:17">
      <c r="A10" s="86">
        <v>2008</v>
      </c>
      <c r="B10" s="103">
        <v>14194</v>
      </c>
      <c r="C10" s="104">
        <v>175063</v>
      </c>
      <c r="D10" s="82">
        <f t="shared" si="0"/>
        <v>8.107938285074516E-2</v>
      </c>
      <c r="E10" s="103">
        <v>947</v>
      </c>
      <c r="F10" s="104">
        <v>6793</v>
      </c>
      <c r="G10" s="82">
        <f t="shared" ref="G10:G23" si="5">IF(F10=0, "NA", E10/F10)</f>
        <v>0.13940821433828943</v>
      </c>
      <c r="H10" s="103">
        <v>4</v>
      </c>
      <c r="I10" s="104">
        <v>76</v>
      </c>
      <c r="J10" s="82">
        <f t="shared" si="1"/>
        <v>5.2631578947368418E-2</v>
      </c>
      <c r="K10" s="103">
        <v>249</v>
      </c>
      <c r="L10" s="104">
        <v>1634</v>
      </c>
      <c r="M10" s="82">
        <f t="shared" si="3"/>
        <v>0.15238678090575275</v>
      </c>
      <c r="N10" s="103">
        <f t="shared" si="4"/>
        <v>15394</v>
      </c>
      <c r="O10" s="104">
        <f t="shared" si="4"/>
        <v>183566</v>
      </c>
      <c r="P10" s="82">
        <f t="shared" si="2"/>
        <v>8.3860845690378397E-2</v>
      </c>
      <c r="Q10" s="77"/>
    </row>
    <row r="11" spans="1:17">
      <c r="A11" s="86">
        <v>2009</v>
      </c>
      <c r="B11" s="103">
        <v>10009</v>
      </c>
      <c r="C11" s="104">
        <v>145502</v>
      </c>
      <c r="D11" s="82">
        <f t="shared" si="0"/>
        <v>6.8789432447663945E-2</v>
      </c>
      <c r="E11" s="103">
        <v>734</v>
      </c>
      <c r="F11" s="104">
        <v>4675</v>
      </c>
      <c r="G11" s="82">
        <f t="shared" si="5"/>
        <v>0.15700534759358289</v>
      </c>
      <c r="H11" s="103">
        <v>31</v>
      </c>
      <c r="I11" s="104">
        <v>149</v>
      </c>
      <c r="J11" s="82">
        <f t="shared" si="1"/>
        <v>0.20805369127516779</v>
      </c>
      <c r="K11" s="103">
        <v>78</v>
      </c>
      <c r="L11" s="104">
        <v>592</v>
      </c>
      <c r="M11" s="82">
        <f t="shared" si="3"/>
        <v>0.13175675675675674</v>
      </c>
      <c r="N11" s="103">
        <f t="shared" si="4"/>
        <v>10852</v>
      </c>
      <c r="O11" s="104">
        <f t="shared" si="4"/>
        <v>150918</v>
      </c>
      <c r="P11" s="82">
        <f t="shared" si="2"/>
        <v>7.190659828516148E-2</v>
      </c>
      <c r="Q11" s="77"/>
    </row>
    <row r="12" spans="1:17">
      <c r="A12" s="86">
        <v>2010</v>
      </c>
      <c r="B12" s="103">
        <v>11029</v>
      </c>
      <c r="C12" s="104">
        <v>192157</v>
      </c>
      <c r="D12" s="82">
        <f t="shared" si="0"/>
        <v>5.7395775329548232E-2</v>
      </c>
      <c r="E12" s="103">
        <v>670</v>
      </c>
      <c r="F12" s="104">
        <v>4732</v>
      </c>
      <c r="G12" s="82">
        <f t="shared" si="5"/>
        <v>0.14158918005071852</v>
      </c>
      <c r="H12" s="103">
        <v>65</v>
      </c>
      <c r="I12" s="104">
        <v>289</v>
      </c>
      <c r="J12" s="82">
        <f t="shared" si="1"/>
        <v>0.22491349480968859</v>
      </c>
      <c r="K12" s="103">
        <v>72</v>
      </c>
      <c r="L12" s="104">
        <v>621</v>
      </c>
      <c r="M12" s="82">
        <f t="shared" si="3"/>
        <v>0.11594202898550725</v>
      </c>
      <c r="N12" s="103">
        <f t="shared" si="4"/>
        <v>11836</v>
      </c>
      <c r="O12" s="104">
        <f t="shared" si="4"/>
        <v>197799</v>
      </c>
      <c r="P12" s="82">
        <f t="shared" si="2"/>
        <v>5.9838522945009832E-2</v>
      </c>
      <c r="Q12" s="77"/>
    </row>
    <row r="13" spans="1:17">
      <c r="A13" s="86">
        <v>2011</v>
      </c>
      <c r="B13" s="103">
        <v>10528</v>
      </c>
      <c r="C13" s="104">
        <v>214116</v>
      </c>
      <c r="D13" s="82">
        <f t="shared" si="0"/>
        <v>4.9169608996992284E-2</v>
      </c>
      <c r="E13" s="103">
        <v>1002</v>
      </c>
      <c r="F13" s="104">
        <v>8142</v>
      </c>
      <c r="G13" s="82">
        <f t="shared" si="5"/>
        <v>0.12306558585114223</v>
      </c>
      <c r="H13" s="103">
        <v>120</v>
      </c>
      <c r="I13" s="104">
        <v>762</v>
      </c>
      <c r="J13" s="82">
        <f t="shared" si="1"/>
        <v>0.15748031496062992</v>
      </c>
      <c r="K13" s="103">
        <v>365</v>
      </c>
      <c r="L13" s="104">
        <v>1933</v>
      </c>
      <c r="M13" s="82">
        <f t="shared" si="3"/>
        <v>0.18882565959648215</v>
      </c>
      <c r="N13" s="103">
        <f t="shared" si="4"/>
        <v>12015</v>
      </c>
      <c r="O13" s="104">
        <f t="shared" si="4"/>
        <v>224953</v>
      </c>
      <c r="P13" s="82">
        <f t="shared" si="2"/>
        <v>5.3411156997239424E-2</v>
      </c>
      <c r="Q13" s="77"/>
    </row>
    <row r="14" spans="1:17">
      <c r="A14" s="86">
        <v>2012</v>
      </c>
      <c r="B14" s="103">
        <v>10307</v>
      </c>
      <c r="C14" s="104">
        <v>236945</v>
      </c>
      <c r="D14" s="82">
        <f t="shared" si="0"/>
        <v>4.3499546308214988E-2</v>
      </c>
      <c r="E14" s="103">
        <v>840</v>
      </c>
      <c r="F14" s="104">
        <v>8531</v>
      </c>
      <c r="G14" s="82">
        <f t="shared" si="5"/>
        <v>9.8464423865900833E-2</v>
      </c>
      <c r="H14" s="103">
        <v>157</v>
      </c>
      <c r="I14" s="104">
        <v>1177</v>
      </c>
      <c r="J14" s="82">
        <f t="shared" si="1"/>
        <v>0.13338997451146983</v>
      </c>
      <c r="K14" s="103">
        <v>329</v>
      </c>
      <c r="L14" s="104">
        <v>1861</v>
      </c>
      <c r="M14" s="82">
        <f t="shared" si="3"/>
        <v>0.1767866738312735</v>
      </c>
      <c r="N14" s="103">
        <f t="shared" si="4"/>
        <v>11633</v>
      </c>
      <c r="O14" s="104">
        <f t="shared" si="4"/>
        <v>248514</v>
      </c>
      <c r="P14" s="82">
        <f t="shared" si="2"/>
        <v>4.6810240066957998E-2</v>
      </c>
      <c r="Q14" s="77"/>
    </row>
    <row r="15" spans="1:17">
      <c r="A15" s="86">
        <v>2013</v>
      </c>
      <c r="B15" s="103">
        <v>9186</v>
      </c>
      <c r="C15" s="104">
        <v>265710</v>
      </c>
      <c r="D15" s="82">
        <f t="shared" si="0"/>
        <v>3.4571525347183017E-2</v>
      </c>
      <c r="E15" s="103">
        <v>695</v>
      </c>
      <c r="F15" s="104">
        <v>8010</v>
      </c>
      <c r="G15" s="82">
        <f t="shared" si="5"/>
        <v>8.6766541822721602E-2</v>
      </c>
      <c r="H15" s="103">
        <v>168</v>
      </c>
      <c r="I15" s="104">
        <v>1410</v>
      </c>
      <c r="J15" s="82">
        <f t="shared" si="1"/>
        <v>0.11914893617021277</v>
      </c>
      <c r="K15" s="103">
        <v>331</v>
      </c>
      <c r="L15" s="104">
        <v>1646</v>
      </c>
      <c r="M15" s="82">
        <f t="shared" si="3"/>
        <v>0.20109356014580801</v>
      </c>
      <c r="N15" s="103">
        <f t="shared" si="4"/>
        <v>10380</v>
      </c>
      <c r="O15" s="104">
        <f t="shared" si="4"/>
        <v>276776</v>
      </c>
      <c r="P15" s="82">
        <f t="shared" si="2"/>
        <v>3.7503251727028356E-2</v>
      </c>
      <c r="Q15" s="77"/>
    </row>
    <row r="16" spans="1:17">
      <c r="A16" s="86">
        <v>2014</v>
      </c>
      <c r="B16" s="103">
        <v>8114</v>
      </c>
      <c r="C16" s="104">
        <v>284638</v>
      </c>
      <c r="D16" s="82">
        <f t="shared" si="0"/>
        <v>2.8506383546820873E-2</v>
      </c>
      <c r="E16" s="103">
        <v>791</v>
      </c>
      <c r="F16" s="104">
        <v>9503</v>
      </c>
      <c r="G16" s="82">
        <f t="shared" si="5"/>
        <v>8.3236872566557929E-2</v>
      </c>
      <c r="H16" s="103">
        <v>300</v>
      </c>
      <c r="I16" s="104">
        <v>3085</v>
      </c>
      <c r="J16" s="82">
        <f t="shared" si="1"/>
        <v>9.7244732576985418E-2</v>
      </c>
      <c r="K16" s="103">
        <v>334</v>
      </c>
      <c r="L16" s="104">
        <v>1719</v>
      </c>
      <c r="M16" s="82">
        <f t="shared" si="3"/>
        <v>0.19429901105293776</v>
      </c>
      <c r="N16" s="103">
        <f t="shared" si="4"/>
        <v>9539</v>
      </c>
      <c r="O16" s="104">
        <f t="shared" si="4"/>
        <v>298945</v>
      </c>
      <c r="P16" s="82">
        <f t="shared" si="2"/>
        <v>3.1908879559785247E-2</v>
      </c>
      <c r="Q16" s="77"/>
    </row>
    <row r="17" spans="1:18">
      <c r="A17" s="86">
        <v>2015</v>
      </c>
      <c r="B17" s="103">
        <v>7317</v>
      </c>
      <c r="C17" s="104">
        <v>322901</v>
      </c>
      <c r="D17" s="82">
        <f t="shared" si="0"/>
        <v>2.2660196159194304E-2</v>
      </c>
      <c r="E17" s="103">
        <v>889</v>
      </c>
      <c r="F17" s="104">
        <v>14647</v>
      </c>
      <c r="G17" s="82">
        <f t="shared" si="5"/>
        <v>6.0695022871577797E-2</v>
      </c>
      <c r="H17" s="103">
        <v>144</v>
      </c>
      <c r="I17" s="104">
        <v>2544</v>
      </c>
      <c r="J17" s="82">
        <f t="shared" si="1"/>
        <v>5.6603773584905662E-2</v>
      </c>
      <c r="K17" s="103">
        <v>469</v>
      </c>
      <c r="L17" s="104">
        <v>3418</v>
      </c>
      <c r="M17" s="82">
        <f t="shared" si="3"/>
        <v>0.13721474546518431</v>
      </c>
      <c r="N17" s="103">
        <f t="shared" si="4"/>
        <v>8819</v>
      </c>
      <c r="O17" s="104">
        <f t="shared" si="4"/>
        <v>343510</v>
      </c>
      <c r="P17" s="82">
        <f t="shared" si="2"/>
        <v>2.567319728683299E-2</v>
      </c>
      <c r="Q17" s="77"/>
      <c r="R17" s="77"/>
    </row>
    <row r="18" spans="1:18">
      <c r="A18" s="86">
        <v>2016</v>
      </c>
      <c r="B18" s="103">
        <v>6100</v>
      </c>
      <c r="C18" s="104">
        <v>324831</v>
      </c>
      <c r="D18" s="82">
        <f t="shared" si="0"/>
        <v>1.8778995847071246E-2</v>
      </c>
      <c r="E18" s="103">
        <v>596</v>
      </c>
      <c r="F18" s="104">
        <v>13494</v>
      </c>
      <c r="G18" s="82">
        <f t="shared" si="5"/>
        <v>4.4167778271824512E-2</v>
      </c>
      <c r="H18" s="103">
        <v>92</v>
      </c>
      <c r="I18" s="104">
        <v>1027</v>
      </c>
      <c r="J18" s="82">
        <f t="shared" si="1"/>
        <v>8.9581304771178191E-2</v>
      </c>
      <c r="K18" s="103">
        <v>359</v>
      </c>
      <c r="L18" s="104">
        <v>3283</v>
      </c>
      <c r="M18" s="82">
        <f t="shared" si="3"/>
        <v>0.1093512031678343</v>
      </c>
      <c r="N18" s="103">
        <f t="shared" si="4"/>
        <v>7147</v>
      </c>
      <c r="O18" s="104">
        <f t="shared" si="4"/>
        <v>342635</v>
      </c>
      <c r="P18" s="82">
        <f t="shared" si="2"/>
        <v>2.085893151604477E-2</v>
      </c>
      <c r="Q18" s="77"/>
      <c r="R18" s="77"/>
    </row>
    <row r="19" spans="1:18">
      <c r="A19" s="86">
        <v>2017</v>
      </c>
      <c r="B19" s="103">
        <v>6858</v>
      </c>
      <c r="C19" s="104">
        <v>337220</v>
      </c>
      <c r="D19" s="82">
        <f t="shared" si="0"/>
        <v>2.0336872071644623E-2</v>
      </c>
      <c r="E19" s="103">
        <v>358</v>
      </c>
      <c r="F19" s="104">
        <v>12887</v>
      </c>
      <c r="G19" s="82">
        <f t="shared" si="5"/>
        <v>2.7779933266082097E-2</v>
      </c>
      <c r="H19" s="103">
        <v>57</v>
      </c>
      <c r="I19" s="104">
        <v>730</v>
      </c>
      <c r="J19" s="82">
        <f t="shared" si="1"/>
        <v>7.8082191780821916E-2</v>
      </c>
      <c r="K19" s="103">
        <v>230</v>
      </c>
      <c r="L19" s="104">
        <v>2654</v>
      </c>
      <c r="M19" s="82">
        <f t="shared" si="3"/>
        <v>8.6661642803315744E-2</v>
      </c>
      <c r="N19" s="103">
        <f t="shared" si="4"/>
        <v>7503</v>
      </c>
      <c r="O19" s="104">
        <f t="shared" si="4"/>
        <v>353491</v>
      </c>
      <c r="P19" s="82">
        <f t="shared" si="2"/>
        <v>2.1225434310915978E-2</v>
      </c>
      <c r="Q19" s="77"/>
      <c r="R19" s="77"/>
    </row>
    <row r="20" spans="1:18">
      <c r="A20" s="86">
        <v>2018</v>
      </c>
      <c r="B20" s="103">
        <v>4265</v>
      </c>
      <c r="C20" s="104">
        <v>319878</v>
      </c>
      <c r="D20" s="82">
        <f t="shared" si="0"/>
        <v>1.3333208285658907E-2</v>
      </c>
      <c r="E20" s="103">
        <v>261</v>
      </c>
      <c r="F20" s="104">
        <v>12087</v>
      </c>
      <c r="G20" s="82">
        <f t="shared" si="5"/>
        <v>2.1593447505584513E-2</v>
      </c>
      <c r="H20" s="103">
        <v>43</v>
      </c>
      <c r="I20" s="104">
        <v>802</v>
      </c>
      <c r="J20" s="82">
        <f t="shared" si="1"/>
        <v>5.3615960099750622E-2</v>
      </c>
      <c r="K20" s="103">
        <v>209</v>
      </c>
      <c r="L20" s="104">
        <v>2603</v>
      </c>
      <c r="M20" s="82">
        <f t="shared" si="3"/>
        <v>8.0291970802919707E-2</v>
      </c>
      <c r="N20" s="103">
        <f t="shared" si="4"/>
        <v>4778</v>
      </c>
      <c r="O20" s="104">
        <f t="shared" si="4"/>
        <v>335370</v>
      </c>
      <c r="P20" s="82">
        <f t="shared" si="2"/>
        <v>1.4246951128604229E-2</v>
      </c>
      <c r="Q20" s="77"/>
      <c r="R20" s="77"/>
    </row>
    <row r="21" spans="1:18">
      <c r="A21" s="86">
        <v>2019</v>
      </c>
      <c r="B21" s="103">
        <v>3636</v>
      </c>
      <c r="C21" s="104">
        <v>290947</v>
      </c>
      <c r="D21" s="82">
        <f t="shared" si="0"/>
        <v>1.2497121468858589E-2</v>
      </c>
      <c r="E21" s="103">
        <v>245</v>
      </c>
      <c r="F21" s="104">
        <v>12717</v>
      </c>
      <c r="G21" s="82">
        <f t="shared" si="5"/>
        <v>1.9265550051112683E-2</v>
      </c>
      <c r="H21" s="103">
        <v>7</v>
      </c>
      <c r="I21" s="104">
        <v>161</v>
      </c>
      <c r="J21" s="82">
        <f t="shared" si="1"/>
        <v>4.3478260869565216E-2</v>
      </c>
      <c r="K21" s="103">
        <v>133</v>
      </c>
      <c r="L21" s="104">
        <v>2557</v>
      </c>
      <c r="M21" s="82">
        <f t="shared" si="3"/>
        <v>5.2014078998826749E-2</v>
      </c>
      <c r="N21" s="103">
        <f t="shared" si="4"/>
        <v>4021</v>
      </c>
      <c r="O21" s="104">
        <f t="shared" si="4"/>
        <v>306382</v>
      </c>
      <c r="P21" s="82">
        <f t="shared" si="2"/>
        <v>1.3124139146555608E-2</v>
      </c>
      <c r="Q21" s="77"/>
      <c r="R21" s="77"/>
    </row>
    <row r="22" spans="1:18">
      <c r="A22" s="86">
        <v>2020</v>
      </c>
      <c r="B22" s="103">
        <v>1056</v>
      </c>
      <c r="C22" s="104">
        <v>39046</v>
      </c>
      <c r="D22" s="82">
        <f t="shared" si="0"/>
        <v>2.7045023818060749E-2</v>
      </c>
      <c r="E22" s="103">
        <v>35</v>
      </c>
      <c r="F22" s="104">
        <v>546</v>
      </c>
      <c r="G22" s="82">
        <f t="shared" si="5"/>
        <v>6.4102564102564097E-2</v>
      </c>
      <c r="H22" s="103">
        <v>7</v>
      </c>
      <c r="I22" s="104">
        <v>52</v>
      </c>
      <c r="J22" s="82">
        <f t="shared" si="1"/>
        <v>0.13461538461538461</v>
      </c>
      <c r="K22" s="103">
        <v>18</v>
      </c>
      <c r="L22" s="104">
        <v>209</v>
      </c>
      <c r="M22" s="82">
        <f t="shared" si="3"/>
        <v>8.6124401913875603E-2</v>
      </c>
      <c r="N22" s="103">
        <f t="shared" si="4"/>
        <v>1116</v>
      </c>
      <c r="O22" s="104">
        <f t="shared" si="4"/>
        <v>39853</v>
      </c>
      <c r="P22" s="82">
        <f t="shared" si="2"/>
        <v>2.8002910696810778E-2</v>
      </c>
      <c r="Q22" s="77"/>
      <c r="R22" s="77"/>
    </row>
    <row r="23" spans="1:18" ht="13" thickBot="1">
      <c r="A23" s="86">
        <v>2021</v>
      </c>
      <c r="B23" s="105">
        <v>26</v>
      </c>
      <c r="C23" s="106">
        <v>202</v>
      </c>
      <c r="D23" s="107">
        <f t="shared" si="0"/>
        <v>0.12871287128712872</v>
      </c>
      <c r="E23" s="105">
        <v>5</v>
      </c>
      <c r="F23" s="106">
        <v>23</v>
      </c>
      <c r="G23" s="107">
        <f t="shared" si="5"/>
        <v>0.21739130434782608</v>
      </c>
      <c r="H23" s="105">
        <v>1</v>
      </c>
      <c r="I23" s="106">
        <v>1</v>
      </c>
      <c r="J23" s="82">
        <f t="shared" si="1"/>
        <v>1</v>
      </c>
      <c r="K23" s="105">
        <v>0</v>
      </c>
      <c r="L23" s="106">
        <v>1</v>
      </c>
      <c r="M23" s="107">
        <f t="shared" si="3"/>
        <v>0</v>
      </c>
      <c r="N23" s="105">
        <f t="shared" si="4"/>
        <v>32</v>
      </c>
      <c r="O23" s="106">
        <f t="shared" si="4"/>
        <v>227</v>
      </c>
      <c r="P23" s="107">
        <f t="shared" si="2"/>
        <v>0.14096916299559473</v>
      </c>
      <c r="Q23" s="77"/>
      <c r="R23" s="77"/>
    </row>
    <row r="24" spans="1:18" ht="13.5" thickBot="1">
      <c r="A24" s="15" t="s">
        <v>203</v>
      </c>
      <c r="B24" s="25">
        <f>SUM(B8:B23)</f>
        <v>134400</v>
      </c>
      <c r="C24" s="27">
        <f>SUM(C8:C23)</f>
        <v>3455307</v>
      </c>
      <c r="D24" s="19">
        <f>B24/C24</f>
        <v>3.8896688485277865E-2</v>
      </c>
      <c r="E24" s="25">
        <f>SUM(E8:E23)</f>
        <v>8068</v>
      </c>
      <c r="F24" s="27">
        <f>SUM(F8:F23)</f>
        <v>116787</v>
      </c>
      <c r="G24" s="19">
        <f>E24/F24</f>
        <v>6.908303150179386E-2</v>
      </c>
      <c r="H24" s="25">
        <f>SUM(H8:H23)</f>
        <v>1214</v>
      </c>
      <c r="I24" s="27">
        <f>SUM(I8:I23)</f>
        <v>12528</v>
      </c>
      <c r="J24" s="19">
        <f>H24/I24</f>
        <v>9.6902937420178803E-2</v>
      </c>
      <c r="K24" s="25">
        <f>SUM(K8:K23)</f>
        <v>3361</v>
      </c>
      <c r="L24" s="27">
        <f>SUM(L8:L23)</f>
        <v>26278</v>
      </c>
      <c r="M24" s="19">
        <f>K24/L24</f>
        <v>0.1279016667935155</v>
      </c>
      <c r="N24" s="25">
        <f>SUM(N8:N23)</f>
        <v>147043</v>
      </c>
      <c r="O24" s="27">
        <f>SUM(O8:O23)</f>
        <v>3610900</v>
      </c>
      <c r="P24" s="19">
        <f>N24/O24</f>
        <v>4.0721980669639148E-2</v>
      </c>
      <c r="Q24" s="77"/>
      <c r="R24" s="77"/>
    </row>
    <row r="25" spans="1:18" s="47" customFormat="1">
      <c r="A25" s="76"/>
      <c r="B25" s="76"/>
      <c r="C25" s="76"/>
      <c r="D25" s="76"/>
      <c r="E25" s="76"/>
      <c r="F25" s="76"/>
      <c r="G25" s="76"/>
      <c r="H25" s="76"/>
      <c r="I25" s="76"/>
      <c r="J25" s="76"/>
      <c r="K25" s="76"/>
      <c r="L25" s="76"/>
      <c r="M25" s="76"/>
      <c r="N25" s="112"/>
      <c r="O25" s="76"/>
      <c r="P25" s="76"/>
      <c r="Q25" s="76"/>
      <c r="R25" s="76"/>
    </row>
    <row r="26" spans="1:18">
      <c r="A26" s="77"/>
      <c r="B26" s="77"/>
      <c r="C26" s="77"/>
      <c r="D26" s="77"/>
      <c r="E26" s="77"/>
      <c r="F26" s="77"/>
      <c r="G26" s="77"/>
      <c r="H26" s="77"/>
      <c r="I26" s="77"/>
      <c r="J26" s="77"/>
      <c r="K26" s="77"/>
      <c r="L26" s="77"/>
      <c r="M26" s="77"/>
      <c r="N26" s="77"/>
      <c r="O26" s="77"/>
      <c r="P26" s="77"/>
      <c r="Q26" s="76"/>
      <c r="R26" s="77"/>
    </row>
    <row r="27" spans="1:18" ht="12.75" customHeight="1">
      <c r="A27" s="77"/>
      <c r="B27" s="77"/>
      <c r="C27" s="77"/>
      <c r="D27" s="77"/>
      <c r="E27" s="77"/>
      <c r="F27" s="77"/>
      <c r="G27" s="77"/>
      <c r="H27" s="77"/>
      <c r="I27" s="77"/>
      <c r="J27" s="77"/>
      <c r="K27" s="77"/>
      <c r="L27" s="77"/>
      <c r="M27" s="77"/>
      <c r="N27" s="77"/>
      <c r="O27" s="77"/>
      <c r="P27" s="77"/>
      <c r="Q27" s="77"/>
      <c r="R27" s="77"/>
    </row>
    <row r="30" spans="1:18">
      <c r="A30" s="77"/>
      <c r="B30" s="77"/>
      <c r="C30" s="77"/>
      <c r="D30" s="77"/>
      <c r="E30" s="77"/>
      <c r="F30" s="77"/>
      <c r="G30" s="77"/>
      <c r="H30" s="77"/>
      <c r="I30" s="77"/>
      <c r="J30" s="77"/>
      <c r="K30" s="77"/>
      <c r="L30" s="77"/>
      <c r="M30" s="77"/>
      <c r="N30" s="77"/>
      <c r="O30" s="77"/>
      <c r="P30" s="77"/>
      <c r="Q30" s="76"/>
      <c r="R30" s="76"/>
    </row>
    <row r="31" spans="1:18">
      <c r="A31" s="77"/>
      <c r="B31" s="77"/>
      <c r="C31" s="77"/>
      <c r="D31" s="77"/>
      <c r="E31" s="77"/>
      <c r="F31" s="77"/>
      <c r="G31" s="77"/>
      <c r="H31" s="77"/>
      <c r="I31" s="77"/>
      <c r="J31" s="77"/>
      <c r="K31" s="77"/>
      <c r="L31" s="77"/>
      <c r="M31" s="77"/>
      <c r="N31" s="77"/>
      <c r="O31" s="77"/>
      <c r="P31" s="77"/>
      <c r="Q31" s="76"/>
      <c r="R31" s="76"/>
    </row>
    <row r="32" spans="1:18" ht="13">
      <c r="A32" s="77"/>
      <c r="B32" s="77"/>
      <c r="C32" s="77"/>
      <c r="D32" s="77"/>
      <c r="E32" s="77"/>
      <c r="F32" s="77"/>
      <c r="G32" s="77"/>
      <c r="H32" s="77"/>
      <c r="I32" s="77"/>
      <c r="J32" s="77"/>
      <c r="K32" s="77"/>
      <c r="L32" s="77"/>
      <c r="M32" s="77"/>
      <c r="N32" s="77"/>
      <c r="O32" s="77"/>
      <c r="P32" s="77"/>
      <c r="Q32" s="352"/>
      <c r="R32" s="76"/>
    </row>
    <row r="33" spans="17:18" ht="13">
      <c r="Q33" s="353"/>
      <c r="R33" s="76"/>
    </row>
    <row r="34" spans="17:18" ht="13">
      <c r="Q34" s="353"/>
      <c r="R34" s="76"/>
    </row>
    <row r="35" spans="17:18" ht="13">
      <c r="Q35" s="353"/>
      <c r="R35" s="76"/>
    </row>
    <row r="36" spans="17:18" ht="13.5" customHeight="1">
      <c r="Q36" s="353"/>
      <c r="R36" s="76"/>
    </row>
    <row r="37" spans="17:18" ht="13">
      <c r="Q37" s="353"/>
      <c r="R37" s="76"/>
    </row>
    <row r="38" spans="17:18" ht="13">
      <c r="Q38" s="353"/>
      <c r="R38" s="76"/>
    </row>
    <row r="39" spans="17:18" ht="13">
      <c r="Q39" s="353"/>
      <c r="R39" s="76"/>
    </row>
    <row r="40" spans="17:18" ht="13">
      <c r="Q40" s="353"/>
      <c r="R40" s="76"/>
    </row>
    <row r="41" spans="17:18" ht="13">
      <c r="Q41" s="353"/>
      <c r="R41" s="76"/>
    </row>
    <row r="42" spans="17:18" ht="13">
      <c r="Q42" s="353"/>
      <c r="R42" s="76"/>
    </row>
    <row r="43" spans="17:18" ht="13">
      <c r="Q43" s="353"/>
      <c r="R43" s="76"/>
    </row>
    <row r="44" spans="17:18" ht="13">
      <c r="Q44" s="353"/>
      <c r="R44" s="76"/>
    </row>
    <row r="45" spans="17:18" ht="13">
      <c r="Q45" s="353"/>
      <c r="R45" s="76"/>
    </row>
    <row r="46" spans="17:18" ht="13">
      <c r="Q46" s="353"/>
      <c r="R46" s="76"/>
    </row>
    <row r="47" spans="17:18" ht="13">
      <c r="Q47" s="353"/>
      <c r="R47" s="76"/>
    </row>
    <row r="48" spans="17:18" ht="13">
      <c r="Q48" s="353"/>
      <c r="R48" s="76"/>
    </row>
    <row r="49" spans="17:18" ht="13.5" customHeight="1">
      <c r="Q49" s="354"/>
      <c r="R49" s="76"/>
    </row>
    <row r="50" spans="17:18" ht="13">
      <c r="Q50" s="354"/>
      <c r="R50" s="77"/>
    </row>
    <row r="51" spans="17:18" ht="13">
      <c r="Q51" s="354"/>
      <c r="R51" s="77"/>
    </row>
    <row r="52" spans="17:18" ht="13">
      <c r="Q52" s="354"/>
      <c r="R52" s="77"/>
    </row>
    <row r="53" spans="17:18" ht="13">
      <c r="Q53" s="354"/>
      <c r="R53" s="77"/>
    </row>
    <row r="54" spans="17:18">
      <c r="Q54" s="76"/>
      <c r="R54" s="77"/>
    </row>
    <row r="55" spans="17:18">
      <c r="Q55" s="76"/>
      <c r="R55" s="77"/>
    </row>
    <row r="56" spans="17:18">
      <c r="Q56" s="76"/>
      <c r="R56" s="77"/>
    </row>
    <row r="57" spans="17:18">
      <c r="Q57" s="76"/>
      <c r="R57" s="77"/>
    </row>
    <row r="58" spans="17:18">
      <c r="Q58" s="76"/>
      <c r="R58" s="77"/>
    </row>
    <row r="59" spans="17:18">
      <c r="Q59" s="76"/>
      <c r="R59" s="77"/>
    </row>
    <row r="60" spans="17:18">
      <c r="Q60" s="76"/>
      <c r="R60" s="77"/>
    </row>
    <row r="61" spans="17:18">
      <c r="Q61" s="76"/>
      <c r="R61" s="77"/>
    </row>
    <row r="62" spans="17:18">
      <c r="Q62" s="76"/>
      <c r="R62" s="77"/>
    </row>
    <row r="66" spans="18:19">
      <c r="R66" s="76"/>
      <c r="S66" s="76"/>
    </row>
    <row r="67" spans="18:19">
      <c r="R67" s="76"/>
      <c r="S67" s="76"/>
    </row>
    <row r="68" spans="18:19">
      <c r="R68" s="76"/>
      <c r="S68" s="76"/>
    </row>
    <row r="69" spans="18:19" ht="13.5" customHeight="1">
      <c r="R69" s="76"/>
      <c r="S69" s="76"/>
    </row>
    <row r="70" spans="18:19">
      <c r="R70" s="76"/>
      <c r="S70" s="76"/>
    </row>
    <row r="71" spans="18:19">
      <c r="R71" s="76"/>
      <c r="S71" s="76"/>
    </row>
    <row r="72" spans="18:19">
      <c r="R72" s="76"/>
      <c r="S72" s="76"/>
    </row>
    <row r="73" spans="18:19">
      <c r="R73" s="76"/>
      <c r="S73" s="76"/>
    </row>
    <row r="74" spans="18:19">
      <c r="R74" s="76"/>
      <c r="S74" s="76"/>
    </row>
    <row r="75" spans="18:19">
      <c r="R75" s="76"/>
      <c r="S75" s="76"/>
    </row>
    <row r="76" spans="18:19">
      <c r="R76" s="76"/>
      <c r="S76" s="76"/>
    </row>
    <row r="77" spans="18:19">
      <c r="R77" s="76"/>
      <c r="S77" s="76"/>
    </row>
    <row r="78" spans="18:19">
      <c r="R78" s="76"/>
      <c r="S78" s="76"/>
    </row>
    <row r="79" spans="18:19">
      <c r="R79" s="76"/>
      <c r="S79" s="76"/>
    </row>
    <row r="80" spans="18:19">
      <c r="R80" s="76"/>
      <c r="S80" s="76"/>
    </row>
    <row r="81" spans="18:19">
      <c r="R81" s="76"/>
      <c r="S81" s="76"/>
    </row>
    <row r="82" spans="18:19">
      <c r="R82" s="76"/>
      <c r="S82" s="76"/>
    </row>
    <row r="83" spans="18:19">
      <c r="R83" s="76"/>
      <c r="S83" s="76"/>
    </row>
    <row r="84" spans="18:19">
      <c r="R84" s="76"/>
      <c r="S84" s="76"/>
    </row>
    <row r="85" spans="18:19">
      <c r="R85" s="76"/>
      <c r="S85" s="76"/>
    </row>
    <row r="86" spans="18:19">
      <c r="R86" s="76"/>
      <c r="S86" s="76"/>
    </row>
    <row r="87" spans="18:19">
      <c r="R87" s="76"/>
      <c r="S87" s="76"/>
    </row>
    <row r="88" spans="18:19">
      <c r="R88" s="76"/>
      <c r="S88" s="76"/>
    </row>
    <row r="89" spans="18:19">
      <c r="R89" s="76"/>
      <c r="S89" s="76"/>
    </row>
    <row r="90" spans="18:19">
      <c r="R90" s="76"/>
      <c r="S90" s="76"/>
    </row>
    <row r="91" spans="18:19">
      <c r="R91" s="76"/>
      <c r="S91" s="76"/>
    </row>
    <row r="92" spans="18:19">
      <c r="R92" s="76"/>
      <c r="S92" s="76"/>
    </row>
    <row r="93" spans="18:19">
      <c r="R93" s="76"/>
      <c r="S93" s="76"/>
    </row>
    <row r="94" spans="18:19">
      <c r="R94" s="76"/>
      <c r="S94" s="76"/>
    </row>
    <row r="95" spans="18:19">
      <c r="R95" s="76"/>
      <c r="S95" s="76"/>
    </row>
    <row r="96" spans="18:19">
      <c r="R96" s="76"/>
      <c r="S96" s="76"/>
    </row>
  </sheetData>
  <mergeCells count="7">
    <mergeCell ref="A4:Q4"/>
    <mergeCell ref="N6:P6"/>
    <mergeCell ref="K6:M6"/>
    <mergeCell ref="H6:J6"/>
    <mergeCell ref="A6:A7"/>
    <mergeCell ref="B6:D6"/>
    <mergeCell ref="E6:G6"/>
  </mergeCells>
  <phoneticPr fontId="0" type="noConversion"/>
  <pageMargins left="0.75" right="0.75" top="1" bottom="1" header="0.5" footer="0.5"/>
  <pageSetup scale="43" orientation="portrait" r:id="rId1"/>
  <headerFooter alignWithMargins="0">
    <oddFooter>&amp;C&amp;14B-&amp;P-4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U47"/>
  <sheetViews>
    <sheetView zoomScaleNormal="100" workbookViewId="0"/>
  </sheetViews>
  <sheetFormatPr defaultColWidth="9.1796875" defaultRowHeight="12.5"/>
  <cols>
    <col min="1" max="1" width="10.54296875" style="17" customWidth="1"/>
    <col min="2" max="2" width="10.26953125" style="31" customWidth="1"/>
    <col min="3" max="3" width="11.7265625" style="31" customWidth="1"/>
    <col min="4" max="4" width="12.7265625" style="31" customWidth="1"/>
    <col min="5" max="5" width="10.26953125" style="31" customWidth="1"/>
    <col min="6" max="6" width="11.7265625" style="31" customWidth="1"/>
    <col min="7" max="7" width="12.7265625" style="31" customWidth="1"/>
    <col min="8" max="8" width="10.26953125" style="31" customWidth="1"/>
    <col min="9" max="9" width="8.54296875" style="31" customWidth="1"/>
    <col min="10" max="10" width="12.7265625" style="31" customWidth="1"/>
    <col min="11" max="11" width="10.26953125" style="31" customWidth="1"/>
    <col min="12" max="12" width="9" style="31" customWidth="1"/>
    <col min="13" max="13" width="12.26953125" style="31" customWidth="1"/>
    <col min="14" max="14" width="10.26953125" style="31" customWidth="1"/>
    <col min="15" max="15" width="14.1796875" style="31" bestFit="1" customWidth="1"/>
    <col min="16" max="16" width="12.81640625" style="31" customWidth="1"/>
    <col min="17" max="16384" width="9.1796875" style="17"/>
  </cols>
  <sheetData>
    <row r="1" spans="1:21" ht="25">
      <c r="A1" s="40" t="s">
        <v>197</v>
      </c>
      <c r="B1" s="84"/>
      <c r="C1" s="84"/>
      <c r="D1" s="84"/>
      <c r="E1" s="84"/>
      <c r="F1" s="84"/>
      <c r="G1" s="84"/>
      <c r="H1" s="84"/>
      <c r="I1" s="84"/>
      <c r="J1" s="84"/>
      <c r="K1" s="84"/>
      <c r="L1" s="84"/>
      <c r="M1" s="84"/>
      <c r="N1" s="84"/>
      <c r="O1" s="84"/>
      <c r="P1" s="84"/>
      <c r="Q1" s="77"/>
      <c r="R1" s="77"/>
      <c r="S1" s="77"/>
      <c r="T1" s="77"/>
      <c r="U1" s="355"/>
    </row>
    <row r="2" spans="1:21" ht="18">
      <c r="A2" s="13" t="s">
        <v>249</v>
      </c>
      <c r="B2" s="169"/>
      <c r="C2" s="169"/>
      <c r="D2" s="169"/>
      <c r="E2" s="169"/>
      <c r="F2" s="169"/>
      <c r="G2" s="169"/>
      <c r="H2" s="169"/>
      <c r="I2" s="169"/>
      <c r="J2" s="169"/>
      <c r="K2" s="169"/>
      <c r="L2" s="169"/>
      <c r="M2" s="169"/>
      <c r="N2" s="169"/>
      <c r="O2" s="169"/>
      <c r="P2" s="169"/>
      <c r="Q2" s="77"/>
      <c r="R2" s="77"/>
      <c r="S2" s="77"/>
      <c r="T2" s="77"/>
      <c r="U2" s="77"/>
    </row>
    <row r="3" spans="1:21" ht="14">
      <c r="A3" s="18"/>
      <c r="B3" s="169"/>
      <c r="C3" s="169"/>
      <c r="D3" s="169"/>
      <c r="E3" s="169"/>
      <c r="F3" s="169"/>
      <c r="G3" s="169"/>
      <c r="H3" s="169"/>
      <c r="I3" s="169"/>
      <c r="J3" s="169"/>
      <c r="K3" s="169"/>
      <c r="L3" s="169"/>
      <c r="M3" s="169"/>
      <c r="N3" s="169"/>
      <c r="O3" s="169"/>
      <c r="P3" s="169"/>
      <c r="Q3" s="77"/>
      <c r="R3" s="77"/>
      <c r="S3" s="77"/>
      <c r="T3" s="77"/>
      <c r="U3" s="77"/>
    </row>
    <row r="4" spans="1:21" ht="17.25" customHeight="1">
      <c r="A4" s="438" t="s">
        <v>250</v>
      </c>
      <c r="B4" s="438"/>
      <c r="C4" s="438"/>
      <c r="D4" s="438"/>
      <c r="E4" s="438"/>
      <c r="F4" s="438"/>
      <c r="G4" s="438"/>
      <c r="H4" s="438"/>
      <c r="I4" s="438"/>
      <c r="J4" s="438"/>
      <c r="K4" s="438"/>
      <c r="L4" s="438"/>
      <c r="M4" s="438"/>
      <c r="N4" s="438"/>
      <c r="O4" s="438"/>
      <c r="P4" s="438"/>
      <c r="Q4" s="438"/>
      <c r="R4" s="77"/>
      <c r="S4" s="77"/>
      <c r="T4" s="77"/>
      <c r="U4" s="77"/>
    </row>
    <row r="5" spans="1:21" ht="17.25" customHeight="1">
      <c r="A5" s="438"/>
      <c r="B5" s="438"/>
      <c r="C5" s="438"/>
      <c r="D5" s="438"/>
      <c r="E5" s="438"/>
      <c r="F5" s="438"/>
      <c r="G5" s="438"/>
      <c r="H5" s="438"/>
      <c r="I5" s="438"/>
      <c r="J5" s="438"/>
      <c r="K5" s="438"/>
      <c r="L5" s="438"/>
      <c r="M5" s="438"/>
      <c r="N5" s="438"/>
      <c r="O5" s="438"/>
      <c r="P5" s="438"/>
      <c r="Q5" s="438"/>
      <c r="R5" s="77"/>
      <c r="S5" s="77"/>
      <c r="T5" s="77"/>
      <c r="U5" s="77"/>
    </row>
    <row r="6" spans="1:21" ht="17.25" customHeight="1">
      <c r="A6" s="438"/>
      <c r="B6" s="438"/>
      <c r="C6" s="438"/>
      <c r="D6" s="438"/>
      <c r="E6" s="438"/>
      <c r="F6" s="438"/>
      <c r="G6" s="438"/>
      <c r="H6" s="438"/>
      <c r="I6" s="438"/>
      <c r="J6" s="438"/>
      <c r="K6" s="438"/>
      <c r="L6" s="438"/>
      <c r="M6" s="438"/>
      <c r="N6" s="438"/>
      <c r="O6" s="438"/>
      <c r="P6" s="438"/>
      <c r="Q6" s="438"/>
      <c r="R6" s="77"/>
      <c r="S6" s="77"/>
      <c r="T6" s="77"/>
      <c r="U6" s="77"/>
    </row>
    <row r="7" spans="1:21" ht="13.5" customHeight="1">
      <c r="A7" s="438"/>
      <c r="B7" s="438"/>
      <c r="C7" s="438"/>
      <c r="D7" s="438"/>
      <c r="E7" s="438"/>
      <c r="F7" s="438"/>
      <c r="G7" s="438"/>
      <c r="H7" s="438"/>
      <c r="I7" s="438"/>
      <c r="J7" s="438"/>
      <c r="K7" s="438"/>
      <c r="L7" s="438"/>
      <c r="M7" s="438"/>
      <c r="N7" s="438"/>
      <c r="O7" s="438"/>
      <c r="P7" s="438"/>
      <c r="Q7" s="438"/>
      <c r="R7" s="77"/>
      <c r="S7" s="77"/>
      <c r="T7" s="77"/>
      <c r="U7" s="77"/>
    </row>
    <row r="8" spans="1:21" ht="14.5" thickBot="1">
      <c r="A8" s="14"/>
      <c r="B8" s="74"/>
      <c r="C8" s="74"/>
      <c r="D8" s="74"/>
      <c r="E8" s="169"/>
      <c r="F8" s="169"/>
      <c r="G8" s="169"/>
      <c r="H8" s="169"/>
      <c r="I8" s="169"/>
      <c r="J8" s="169"/>
      <c r="K8" s="169"/>
      <c r="L8" s="169"/>
      <c r="M8" s="169"/>
      <c r="N8" s="169"/>
      <c r="O8" s="169"/>
      <c r="P8" s="169"/>
      <c r="Q8" s="77"/>
      <c r="R8" s="77"/>
      <c r="S8" s="77"/>
      <c r="T8" s="77"/>
      <c r="U8" s="77"/>
    </row>
    <row r="9" spans="1:21" ht="13.5" customHeight="1" thickBot="1">
      <c r="A9" s="442" t="s">
        <v>200</v>
      </c>
      <c r="B9" s="451" t="s">
        <v>204</v>
      </c>
      <c r="C9" s="452"/>
      <c r="D9" s="453"/>
      <c r="E9" s="451" t="s">
        <v>205</v>
      </c>
      <c r="F9" s="452"/>
      <c r="G9" s="453"/>
      <c r="H9" s="451" t="s">
        <v>206</v>
      </c>
      <c r="I9" s="452"/>
      <c r="J9" s="453"/>
      <c r="K9" s="451" t="s">
        <v>207</v>
      </c>
      <c r="L9" s="452"/>
      <c r="M9" s="453"/>
      <c r="N9" s="451" t="s">
        <v>203</v>
      </c>
      <c r="O9" s="452"/>
      <c r="P9" s="453"/>
      <c r="Q9" s="77"/>
      <c r="R9" s="77"/>
      <c r="S9" s="77"/>
      <c r="T9" s="77"/>
      <c r="U9" s="77"/>
    </row>
    <row r="10" spans="1:21" ht="28.5" customHeight="1" thickBot="1">
      <c r="A10" s="443"/>
      <c r="B10" s="58" t="s">
        <v>251</v>
      </c>
      <c r="C10" s="71" t="s">
        <v>252</v>
      </c>
      <c r="D10" s="59" t="s">
        <v>244</v>
      </c>
      <c r="E10" s="58" t="s">
        <v>251</v>
      </c>
      <c r="F10" s="71" t="s">
        <v>252</v>
      </c>
      <c r="G10" s="59" t="s">
        <v>244</v>
      </c>
      <c r="H10" s="58" t="s">
        <v>251</v>
      </c>
      <c r="I10" s="71" t="s">
        <v>252</v>
      </c>
      <c r="J10" s="59" t="s">
        <v>244</v>
      </c>
      <c r="K10" s="58" t="s">
        <v>251</v>
      </c>
      <c r="L10" s="71" t="s">
        <v>252</v>
      </c>
      <c r="M10" s="59" t="s">
        <v>244</v>
      </c>
      <c r="N10" s="58" t="s">
        <v>251</v>
      </c>
      <c r="O10" s="71" t="s">
        <v>252</v>
      </c>
      <c r="P10" s="59" t="s">
        <v>244</v>
      </c>
      <c r="Q10" s="77"/>
      <c r="R10" s="77"/>
      <c r="S10" s="77"/>
      <c r="T10" s="77"/>
      <c r="U10" s="77"/>
    </row>
    <row r="11" spans="1:21">
      <c r="A11" s="86">
        <v>2006</v>
      </c>
      <c r="B11" s="100">
        <v>0</v>
      </c>
      <c r="C11" s="101">
        <v>140065</v>
      </c>
      <c r="D11" s="83">
        <f t="shared" ref="D11:D26" si="0">IF(C11=0, "NA", B11/C11)</f>
        <v>0</v>
      </c>
      <c r="E11" s="100"/>
      <c r="F11" s="101"/>
      <c r="G11" s="83"/>
      <c r="H11" s="100">
        <v>0</v>
      </c>
      <c r="I11" s="101">
        <v>189</v>
      </c>
      <c r="J11" s="83">
        <f t="shared" ref="J11:J26" si="1">IF(I11=0, "NA", H11/I11)</f>
        <v>0</v>
      </c>
      <c r="K11" s="100"/>
      <c r="L11" s="101"/>
      <c r="M11" s="83"/>
      <c r="N11" s="100">
        <v>0</v>
      </c>
      <c r="O11" s="101">
        <f>SUM(L11,I11,F11,C11)</f>
        <v>140254</v>
      </c>
      <c r="P11" s="83">
        <f t="shared" ref="P11:P26" si="2">IF(O11=0, "NA", N11/O11)</f>
        <v>0</v>
      </c>
      <c r="Q11" s="77"/>
      <c r="R11" s="77"/>
      <c r="S11" s="77"/>
      <c r="T11" s="77"/>
      <c r="U11" s="77"/>
    </row>
    <row r="12" spans="1:21">
      <c r="A12" s="86">
        <v>2007</v>
      </c>
      <c r="B12" s="103">
        <v>0</v>
      </c>
      <c r="C12" s="104">
        <v>165777</v>
      </c>
      <c r="D12" s="82">
        <f t="shared" si="0"/>
        <v>0</v>
      </c>
      <c r="E12" s="103"/>
      <c r="F12" s="104"/>
      <c r="G12" s="82"/>
      <c r="H12" s="103">
        <v>0</v>
      </c>
      <c r="I12" s="104">
        <v>73</v>
      </c>
      <c r="J12" s="82">
        <f t="shared" si="1"/>
        <v>0</v>
      </c>
      <c r="K12" s="103">
        <v>0</v>
      </c>
      <c r="L12" s="104">
        <v>1546</v>
      </c>
      <c r="M12" s="82">
        <f t="shared" ref="M12:M26" si="3">IF(L12=0, "NA", K12/L12)</f>
        <v>0</v>
      </c>
      <c r="N12" s="103">
        <v>0</v>
      </c>
      <c r="O12" s="104">
        <f t="shared" ref="O12:O26" si="4">SUM(L12,I12,F12,C12)</f>
        <v>167396</v>
      </c>
      <c r="P12" s="82">
        <f t="shared" si="2"/>
        <v>0</v>
      </c>
      <c r="Q12" s="77"/>
      <c r="R12" s="77"/>
      <c r="S12" s="77"/>
      <c r="T12" s="77"/>
      <c r="U12" s="77"/>
    </row>
    <row r="13" spans="1:21">
      <c r="A13" s="86">
        <v>2008</v>
      </c>
      <c r="B13" s="103">
        <v>0</v>
      </c>
      <c r="C13" s="104">
        <v>174910</v>
      </c>
      <c r="D13" s="82">
        <f t="shared" si="0"/>
        <v>0</v>
      </c>
      <c r="E13" s="103">
        <v>0</v>
      </c>
      <c r="F13" s="104">
        <v>6786</v>
      </c>
      <c r="G13" s="82">
        <f t="shared" ref="G13:G26" si="5">IF(F13=0, "NA", E13/F13)</f>
        <v>0</v>
      </c>
      <c r="H13" s="103">
        <v>0</v>
      </c>
      <c r="I13" s="104">
        <v>76</v>
      </c>
      <c r="J13" s="82">
        <f t="shared" si="1"/>
        <v>0</v>
      </c>
      <c r="K13" s="103">
        <v>0</v>
      </c>
      <c r="L13" s="104">
        <v>1631</v>
      </c>
      <c r="M13" s="82">
        <f t="shared" si="3"/>
        <v>0</v>
      </c>
      <c r="N13" s="103">
        <v>0</v>
      </c>
      <c r="O13" s="104">
        <f t="shared" si="4"/>
        <v>183403</v>
      </c>
      <c r="P13" s="82">
        <f t="shared" si="2"/>
        <v>0</v>
      </c>
      <c r="Q13" s="77"/>
      <c r="R13" s="77"/>
      <c r="S13" s="77"/>
      <c r="T13" s="77"/>
      <c r="U13" s="77"/>
    </row>
    <row r="14" spans="1:21">
      <c r="A14" s="86">
        <v>2009</v>
      </c>
      <c r="B14" s="103">
        <v>0</v>
      </c>
      <c r="C14" s="104">
        <v>145410</v>
      </c>
      <c r="D14" s="82">
        <f t="shared" si="0"/>
        <v>0</v>
      </c>
      <c r="E14" s="103">
        <v>0</v>
      </c>
      <c r="F14" s="104">
        <v>4670</v>
      </c>
      <c r="G14" s="82">
        <f t="shared" si="5"/>
        <v>0</v>
      </c>
      <c r="H14" s="103">
        <v>0</v>
      </c>
      <c r="I14" s="104">
        <v>148</v>
      </c>
      <c r="J14" s="82">
        <f t="shared" si="1"/>
        <v>0</v>
      </c>
      <c r="K14" s="103">
        <v>0</v>
      </c>
      <c r="L14" s="104">
        <v>590</v>
      </c>
      <c r="M14" s="82">
        <f t="shared" si="3"/>
        <v>0</v>
      </c>
      <c r="N14" s="103">
        <v>0</v>
      </c>
      <c r="O14" s="104">
        <f t="shared" si="4"/>
        <v>150818</v>
      </c>
      <c r="P14" s="82">
        <f t="shared" si="2"/>
        <v>0</v>
      </c>
      <c r="Q14" s="77"/>
      <c r="R14" s="77"/>
      <c r="S14" s="77"/>
      <c r="T14" s="77"/>
      <c r="U14" s="77"/>
    </row>
    <row r="15" spans="1:21">
      <c r="A15" s="86">
        <v>2010</v>
      </c>
      <c r="B15" s="103">
        <v>0</v>
      </c>
      <c r="C15" s="104">
        <v>192045</v>
      </c>
      <c r="D15" s="82">
        <f t="shared" si="0"/>
        <v>0</v>
      </c>
      <c r="E15" s="103">
        <v>0</v>
      </c>
      <c r="F15" s="104">
        <v>4727</v>
      </c>
      <c r="G15" s="82">
        <f t="shared" si="5"/>
        <v>0</v>
      </c>
      <c r="H15" s="103">
        <v>0</v>
      </c>
      <c r="I15" s="104">
        <v>289</v>
      </c>
      <c r="J15" s="82">
        <f t="shared" si="1"/>
        <v>0</v>
      </c>
      <c r="K15" s="103">
        <v>0</v>
      </c>
      <c r="L15" s="104">
        <v>620</v>
      </c>
      <c r="M15" s="82">
        <f t="shared" si="3"/>
        <v>0</v>
      </c>
      <c r="N15" s="103">
        <v>0</v>
      </c>
      <c r="O15" s="104">
        <f t="shared" si="4"/>
        <v>197681</v>
      </c>
      <c r="P15" s="82">
        <f t="shared" si="2"/>
        <v>0</v>
      </c>
      <c r="Q15" s="77"/>
      <c r="R15" s="77"/>
      <c r="S15" s="77"/>
      <c r="T15" s="77"/>
      <c r="U15" s="77"/>
    </row>
    <row r="16" spans="1:21">
      <c r="A16" s="86">
        <v>2011</v>
      </c>
      <c r="B16" s="103">
        <v>0</v>
      </c>
      <c r="C16" s="104">
        <v>213998</v>
      </c>
      <c r="D16" s="82">
        <f t="shared" si="0"/>
        <v>0</v>
      </c>
      <c r="E16" s="103">
        <v>0</v>
      </c>
      <c r="F16" s="104">
        <v>8132</v>
      </c>
      <c r="G16" s="82">
        <f t="shared" si="5"/>
        <v>0</v>
      </c>
      <c r="H16" s="103">
        <v>0</v>
      </c>
      <c r="I16" s="104">
        <v>762</v>
      </c>
      <c r="J16" s="82">
        <f t="shared" si="1"/>
        <v>0</v>
      </c>
      <c r="K16" s="103">
        <v>0</v>
      </c>
      <c r="L16" s="104">
        <v>1927</v>
      </c>
      <c r="M16" s="82">
        <f t="shared" si="3"/>
        <v>0</v>
      </c>
      <c r="N16" s="103">
        <v>0</v>
      </c>
      <c r="O16" s="104">
        <f t="shared" si="4"/>
        <v>224819</v>
      </c>
      <c r="P16" s="82">
        <f t="shared" si="2"/>
        <v>0</v>
      </c>
      <c r="Q16" s="77"/>
      <c r="R16" s="77"/>
      <c r="S16" s="77"/>
      <c r="T16" s="77"/>
      <c r="U16" s="77"/>
    </row>
    <row r="17" spans="1:18">
      <c r="A17" s="86">
        <v>2012</v>
      </c>
      <c r="B17" s="103">
        <v>0</v>
      </c>
      <c r="C17" s="104">
        <v>236803</v>
      </c>
      <c r="D17" s="82">
        <f t="shared" si="0"/>
        <v>0</v>
      </c>
      <c r="E17" s="103">
        <v>0</v>
      </c>
      <c r="F17" s="104">
        <v>8528</v>
      </c>
      <c r="G17" s="82">
        <f t="shared" si="5"/>
        <v>0</v>
      </c>
      <c r="H17" s="103">
        <v>0</v>
      </c>
      <c r="I17" s="104">
        <v>1176</v>
      </c>
      <c r="J17" s="82">
        <f t="shared" si="1"/>
        <v>0</v>
      </c>
      <c r="K17" s="103">
        <v>0</v>
      </c>
      <c r="L17" s="104">
        <v>1858</v>
      </c>
      <c r="M17" s="82">
        <f t="shared" si="3"/>
        <v>0</v>
      </c>
      <c r="N17" s="103">
        <v>0</v>
      </c>
      <c r="O17" s="104">
        <f t="shared" si="4"/>
        <v>248365</v>
      </c>
      <c r="P17" s="82">
        <f t="shared" si="2"/>
        <v>0</v>
      </c>
      <c r="Q17" s="77"/>
      <c r="R17" s="77"/>
    </row>
    <row r="18" spans="1:18">
      <c r="A18" s="86">
        <v>2013</v>
      </c>
      <c r="B18" s="103">
        <v>0</v>
      </c>
      <c r="C18" s="104">
        <v>265645</v>
      </c>
      <c r="D18" s="82">
        <f t="shared" si="0"/>
        <v>0</v>
      </c>
      <c r="E18" s="103">
        <v>0</v>
      </c>
      <c r="F18" s="104">
        <v>8005</v>
      </c>
      <c r="G18" s="82">
        <f t="shared" si="5"/>
        <v>0</v>
      </c>
      <c r="H18" s="103">
        <v>0</v>
      </c>
      <c r="I18" s="104">
        <v>1410</v>
      </c>
      <c r="J18" s="82">
        <f t="shared" si="1"/>
        <v>0</v>
      </c>
      <c r="K18" s="103">
        <v>0</v>
      </c>
      <c r="L18" s="104">
        <v>1646</v>
      </c>
      <c r="M18" s="82">
        <f t="shared" si="3"/>
        <v>0</v>
      </c>
      <c r="N18" s="103">
        <v>0</v>
      </c>
      <c r="O18" s="104">
        <f t="shared" si="4"/>
        <v>276706</v>
      </c>
      <c r="P18" s="82">
        <f t="shared" si="2"/>
        <v>0</v>
      </c>
      <c r="Q18" s="77"/>
      <c r="R18" s="77"/>
    </row>
    <row r="19" spans="1:18">
      <c r="A19" s="86">
        <v>2014</v>
      </c>
      <c r="B19" s="103">
        <v>0</v>
      </c>
      <c r="C19" s="104">
        <v>284580</v>
      </c>
      <c r="D19" s="82">
        <f t="shared" si="0"/>
        <v>0</v>
      </c>
      <c r="E19" s="103">
        <v>0</v>
      </c>
      <c r="F19" s="104">
        <v>9496</v>
      </c>
      <c r="G19" s="82">
        <f t="shared" si="5"/>
        <v>0</v>
      </c>
      <c r="H19" s="103">
        <v>0</v>
      </c>
      <c r="I19" s="104">
        <v>3085</v>
      </c>
      <c r="J19" s="82">
        <f t="shared" si="1"/>
        <v>0</v>
      </c>
      <c r="K19" s="103">
        <v>0</v>
      </c>
      <c r="L19" s="104">
        <v>1718</v>
      </c>
      <c r="M19" s="82">
        <f t="shared" si="3"/>
        <v>0</v>
      </c>
      <c r="N19" s="103">
        <v>0</v>
      </c>
      <c r="O19" s="104">
        <f t="shared" si="4"/>
        <v>298879</v>
      </c>
      <c r="P19" s="82">
        <f t="shared" si="2"/>
        <v>0</v>
      </c>
      <c r="Q19" s="77"/>
      <c r="R19" s="77"/>
    </row>
    <row r="20" spans="1:18">
      <c r="A20" s="86">
        <v>2015</v>
      </c>
      <c r="B20" s="103">
        <v>0</v>
      </c>
      <c r="C20" s="104">
        <v>322834</v>
      </c>
      <c r="D20" s="82">
        <f t="shared" si="0"/>
        <v>0</v>
      </c>
      <c r="E20" s="103">
        <v>0</v>
      </c>
      <c r="F20" s="104">
        <v>14633</v>
      </c>
      <c r="G20" s="82">
        <f t="shared" si="5"/>
        <v>0</v>
      </c>
      <c r="H20" s="103">
        <v>0</v>
      </c>
      <c r="I20" s="104">
        <v>2542</v>
      </c>
      <c r="J20" s="82">
        <f t="shared" si="1"/>
        <v>0</v>
      </c>
      <c r="K20" s="103">
        <v>0</v>
      </c>
      <c r="L20" s="104">
        <v>3413</v>
      </c>
      <c r="M20" s="82">
        <f t="shared" si="3"/>
        <v>0</v>
      </c>
      <c r="N20" s="103">
        <v>0</v>
      </c>
      <c r="O20" s="104">
        <f t="shared" si="4"/>
        <v>343422</v>
      </c>
      <c r="P20" s="82">
        <f t="shared" si="2"/>
        <v>0</v>
      </c>
      <c r="Q20" s="77"/>
      <c r="R20" s="77"/>
    </row>
    <row r="21" spans="1:18">
      <c r="A21" s="86">
        <v>2016</v>
      </c>
      <c r="B21" s="103">
        <v>0</v>
      </c>
      <c r="C21" s="104">
        <v>324764</v>
      </c>
      <c r="D21" s="82">
        <f t="shared" si="0"/>
        <v>0</v>
      </c>
      <c r="E21" s="103">
        <v>0</v>
      </c>
      <c r="F21" s="104">
        <v>13489</v>
      </c>
      <c r="G21" s="82">
        <f t="shared" si="5"/>
        <v>0</v>
      </c>
      <c r="H21" s="103">
        <v>0</v>
      </c>
      <c r="I21" s="104">
        <v>1026</v>
      </c>
      <c r="J21" s="82">
        <f t="shared" si="1"/>
        <v>0</v>
      </c>
      <c r="K21" s="103">
        <v>0</v>
      </c>
      <c r="L21" s="104">
        <v>3279</v>
      </c>
      <c r="M21" s="82">
        <f t="shared" si="3"/>
        <v>0</v>
      </c>
      <c r="N21" s="103">
        <v>0</v>
      </c>
      <c r="O21" s="104">
        <f t="shared" si="4"/>
        <v>342558</v>
      </c>
      <c r="P21" s="82">
        <f t="shared" si="2"/>
        <v>0</v>
      </c>
      <c r="Q21" s="77"/>
      <c r="R21" s="77"/>
    </row>
    <row r="22" spans="1:18">
      <c r="A22" s="86">
        <v>2017</v>
      </c>
      <c r="B22" s="103">
        <v>0</v>
      </c>
      <c r="C22" s="104">
        <v>337156</v>
      </c>
      <c r="D22" s="82">
        <f t="shared" si="0"/>
        <v>0</v>
      </c>
      <c r="E22" s="103">
        <v>0</v>
      </c>
      <c r="F22" s="104">
        <v>12877</v>
      </c>
      <c r="G22" s="82">
        <f t="shared" si="5"/>
        <v>0</v>
      </c>
      <c r="H22" s="103">
        <v>0</v>
      </c>
      <c r="I22" s="104">
        <v>729</v>
      </c>
      <c r="J22" s="82">
        <f t="shared" si="1"/>
        <v>0</v>
      </c>
      <c r="K22" s="103">
        <v>0</v>
      </c>
      <c r="L22" s="104">
        <v>2653</v>
      </c>
      <c r="M22" s="82">
        <f t="shared" si="3"/>
        <v>0</v>
      </c>
      <c r="N22" s="103">
        <v>0</v>
      </c>
      <c r="O22" s="104">
        <f t="shared" si="4"/>
        <v>353415</v>
      </c>
      <c r="P22" s="82">
        <f t="shared" si="2"/>
        <v>0</v>
      </c>
      <c r="Q22" s="77"/>
      <c r="R22" s="77"/>
    </row>
    <row r="23" spans="1:18">
      <c r="A23" s="86">
        <v>2018</v>
      </c>
      <c r="B23" s="103">
        <v>0</v>
      </c>
      <c r="C23" s="104">
        <v>319827</v>
      </c>
      <c r="D23" s="82">
        <f t="shared" si="0"/>
        <v>0</v>
      </c>
      <c r="E23" s="103">
        <v>0</v>
      </c>
      <c r="F23" s="104">
        <v>12063</v>
      </c>
      <c r="G23" s="82">
        <f t="shared" si="5"/>
        <v>0</v>
      </c>
      <c r="H23" s="103">
        <v>0</v>
      </c>
      <c r="I23" s="104">
        <v>801</v>
      </c>
      <c r="J23" s="82">
        <f t="shared" si="1"/>
        <v>0</v>
      </c>
      <c r="K23" s="103">
        <v>0</v>
      </c>
      <c r="L23" s="104">
        <v>2601</v>
      </c>
      <c r="M23" s="82">
        <f t="shared" si="3"/>
        <v>0</v>
      </c>
      <c r="N23" s="103">
        <v>0</v>
      </c>
      <c r="O23" s="104">
        <f t="shared" si="4"/>
        <v>335292</v>
      </c>
      <c r="P23" s="82">
        <f t="shared" si="2"/>
        <v>0</v>
      </c>
      <c r="Q23" s="77"/>
      <c r="R23" s="77"/>
    </row>
    <row r="24" spans="1:18">
      <c r="A24" s="86">
        <v>2019</v>
      </c>
      <c r="B24" s="103">
        <v>0</v>
      </c>
      <c r="C24" s="104">
        <v>290861</v>
      </c>
      <c r="D24" s="82">
        <f t="shared" si="0"/>
        <v>0</v>
      </c>
      <c r="E24" s="103">
        <v>0</v>
      </c>
      <c r="F24" s="104">
        <v>12688</v>
      </c>
      <c r="G24" s="82">
        <f t="shared" si="5"/>
        <v>0</v>
      </c>
      <c r="H24" s="103">
        <v>0</v>
      </c>
      <c r="I24" s="104">
        <v>161</v>
      </c>
      <c r="J24" s="82">
        <f t="shared" si="1"/>
        <v>0</v>
      </c>
      <c r="K24" s="103">
        <v>0</v>
      </c>
      <c r="L24" s="104">
        <v>2554</v>
      </c>
      <c r="M24" s="82">
        <f t="shared" si="3"/>
        <v>0</v>
      </c>
      <c r="N24" s="103">
        <v>0</v>
      </c>
      <c r="O24" s="104">
        <f t="shared" si="4"/>
        <v>306264</v>
      </c>
      <c r="P24" s="82">
        <f t="shared" si="2"/>
        <v>0</v>
      </c>
      <c r="Q24" s="77"/>
      <c r="R24" s="77"/>
    </row>
    <row r="25" spans="1:18">
      <c r="A25" s="86">
        <v>2020</v>
      </c>
      <c r="B25" s="103">
        <v>0</v>
      </c>
      <c r="C25" s="104">
        <v>38880</v>
      </c>
      <c r="D25" s="82">
        <f t="shared" si="0"/>
        <v>0</v>
      </c>
      <c r="E25" s="103">
        <v>0</v>
      </c>
      <c r="F25" s="104">
        <v>545</v>
      </c>
      <c r="G25" s="82">
        <f t="shared" si="5"/>
        <v>0</v>
      </c>
      <c r="H25" s="103">
        <v>0</v>
      </c>
      <c r="I25" s="104">
        <v>52</v>
      </c>
      <c r="J25" s="82">
        <f t="shared" si="1"/>
        <v>0</v>
      </c>
      <c r="K25" s="103">
        <v>0</v>
      </c>
      <c r="L25" s="104">
        <v>209</v>
      </c>
      <c r="M25" s="82">
        <f t="shared" si="3"/>
        <v>0</v>
      </c>
      <c r="N25" s="103">
        <v>0</v>
      </c>
      <c r="O25" s="104">
        <f t="shared" si="4"/>
        <v>39686</v>
      </c>
      <c r="P25" s="82">
        <f t="shared" si="2"/>
        <v>0</v>
      </c>
      <c r="Q25" s="77"/>
      <c r="R25" s="77"/>
    </row>
    <row r="26" spans="1:18" ht="13" thickBot="1">
      <c r="A26" s="86">
        <v>2021</v>
      </c>
      <c r="B26" s="105">
        <v>0</v>
      </c>
      <c r="C26" s="106">
        <v>202</v>
      </c>
      <c r="D26" s="107">
        <f t="shared" si="0"/>
        <v>0</v>
      </c>
      <c r="E26" s="105">
        <v>0</v>
      </c>
      <c r="F26" s="106">
        <v>19</v>
      </c>
      <c r="G26" s="107">
        <f t="shared" si="5"/>
        <v>0</v>
      </c>
      <c r="H26" s="105">
        <v>0</v>
      </c>
      <c r="I26" s="106">
        <v>1</v>
      </c>
      <c r="J26" s="107">
        <f t="shared" si="1"/>
        <v>0</v>
      </c>
      <c r="K26" s="105">
        <v>0</v>
      </c>
      <c r="L26" s="106">
        <v>1</v>
      </c>
      <c r="M26" s="107">
        <f t="shared" si="3"/>
        <v>0</v>
      </c>
      <c r="N26" s="105">
        <v>0</v>
      </c>
      <c r="O26" s="106">
        <f t="shared" si="4"/>
        <v>223</v>
      </c>
      <c r="P26" s="107">
        <f t="shared" si="2"/>
        <v>0</v>
      </c>
      <c r="Q26" s="77"/>
      <c r="R26" s="77"/>
    </row>
    <row r="27" spans="1:18" ht="13.5" thickBot="1">
      <c r="A27" s="15" t="s">
        <v>203</v>
      </c>
      <c r="B27" s="151">
        <f>SUM(B11:B26)</f>
        <v>0</v>
      </c>
      <c r="C27" s="152">
        <f>SUM(C11:C26)</f>
        <v>3453757</v>
      </c>
      <c r="D27" s="162">
        <f>B27/C27</f>
        <v>0</v>
      </c>
      <c r="E27" s="151">
        <f>SUM(E11:E26)</f>
        <v>0</v>
      </c>
      <c r="F27" s="152">
        <f>SUM(F11:F26)</f>
        <v>116658</v>
      </c>
      <c r="G27" s="162">
        <f>E27/F27</f>
        <v>0</v>
      </c>
      <c r="H27" s="151">
        <f>SUM(H11:H26)</f>
        <v>0</v>
      </c>
      <c r="I27" s="152">
        <f>SUM(I11:I26)</f>
        <v>12520</v>
      </c>
      <c r="J27" s="162">
        <f>H27/I27</f>
        <v>0</v>
      </c>
      <c r="K27" s="151">
        <f>SUM(K11:K26)</f>
        <v>0</v>
      </c>
      <c r="L27" s="152">
        <f>SUM(L11:L26)</f>
        <v>26246</v>
      </c>
      <c r="M27" s="162">
        <f>K27/L27</f>
        <v>0</v>
      </c>
      <c r="N27" s="151">
        <f>SUM(N11:N26)</f>
        <v>0</v>
      </c>
      <c r="O27" s="152">
        <f>SUM(O11:O26)</f>
        <v>3609181</v>
      </c>
      <c r="P27" s="162">
        <f>N27/O27</f>
        <v>0</v>
      </c>
      <c r="Q27" s="77"/>
      <c r="R27" s="116"/>
    </row>
    <row r="28" spans="1:18" ht="13">
      <c r="A28" s="125"/>
      <c r="B28" s="95"/>
      <c r="C28" s="95"/>
      <c r="D28" s="163"/>
      <c r="E28" s="95"/>
      <c r="F28" s="95"/>
      <c r="G28" s="163"/>
      <c r="H28" s="95"/>
      <c r="I28" s="95"/>
      <c r="J28" s="163"/>
      <c r="K28" s="95"/>
      <c r="L28" s="95"/>
      <c r="M28" s="163"/>
      <c r="N28" s="95"/>
      <c r="O28" s="95"/>
      <c r="P28" s="163"/>
      <c r="Q28" s="77"/>
      <c r="R28" s="116"/>
    </row>
    <row r="29" spans="1:18">
      <c r="A29" s="77"/>
      <c r="B29" s="77"/>
      <c r="C29" s="77"/>
      <c r="D29" s="77"/>
      <c r="E29" s="77"/>
      <c r="F29" s="77"/>
      <c r="G29" s="77"/>
      <c r="H29" s="77"/>
      <c r="I29" s="77"/>
      <c r="J29" s="77"/>
      <c r="K29" s="77"/>
      <c r="L29" s="77"/>
      <c r="M29" s="77"/>
      <c r="N29" s="77"/>
      <c r="O29" s="77"/>
      <c r="P29" s="77"/>
      <c r="Q29" s="77"/>
      <c r="R29" s="77"/>
    </row>
    <row r="30" spans="1:18">
      <c r="A30" s="77"/>
      <c r="B30" s="77"/>
      <c r="C30" s="77"/>
      <c r="D30" s="77"/>
      <c r="E30" s="77"/>
      <c r="F30" s="77"/>
      <c r="G30" s="77"/>
      <c r="H30" s="77"/>
      <c r="I30" s="77"/>
      <c r="J30" s="77"/>
      <c r="K30" s="77"/>
      <c r="L30" s="77"/>
      <c r="M30" s="77"/>
      <c r="N30" s="77"/>
      <c r="O30" s="77"/>
      <c r="P30" s="77"/>
      <c r="Q30" s="77"/>
      <c r="R30" s="77"/>
    </row>
    <row r="31" spans="1:18">
      <c r="A31" s="77"/>
      <c r="B31" s="77"/>
      <c r="C31" s="77"/>
      <c r="D31" s="77"/>
      <c r="E31" s="77"/>
      <c r="F31" s="77"/>
      <c r="G31" s="77"/>
      <c r="H31" s="77"/>
      <c r="I31" s="77"/>
      <c r="J31" s="77"/>
      <c r="K31" s="77"/>
      <c r="L31" s="77"/>
      <c r="M31" s="77"/>
      <c r="N31" s="77"/>
      <c r="O31" s="77"/>
      <c r="P31" s="77"/>
      <c r="Q31" s="77"/>
      <c r="R31" s="77"/>
    </row>
    <row r="32" spans="1:18">
      <c r="A32" s="77"/>
      <c r="B32" s="77"/>
      <c r="C32" s="77"/>
      <c r="D32" s="77"/>
      <c r="E32" s="77"/>
      <c r="F32" s="77"/>
      <c r="G32" s="77"/>
      <c r="H32" s="77"/>
      <c r="I32" s="77"/>
      <c r="J32" s="77"/>
      <c r="K32" s="77"/>
      <c r="L32" s="77"/>
      <c r="M32" s="77"/>
      <c r="N32" s="77"/>
      <c r="O32" s="77"/>
      <c r="P32" s="77"/>
      <c r="Q32" s="77"/>
      <c r="R32" s="77"/>
    </row>
    <row r="33" s="17" customFormat="1"/>
    <row r="34" s="17" customFormat="1"/>
    <row r="35" s="17" customFormat="1"/>
    <row r="36" s="17" customFormat="1"/>
    <row r="37" s="17" customFormat="1"/>
    <row r="38" s="17" customFormat="1"/>
    <row r="39" s="17" customFormat="1"/>
    <row r="40" s="17" customFormat="1"/>
    <row r="41" s="17" customFormat="1"/>
    <row r="42" s="17" customFormat="1"/>
    <row r="43" s="17" customFormat="1"/>
    <row r="44" s="17" customFormat="1"/>
    <row r="45" s="17" customFormat="1"/>
    <row r="46" s="17" customFormat="1"/>
    <row r="47" s="17" customFormat="1"/>
  </sheetData>
  <mergeCells count="7">
    <mergeCell ref="A4:Q7"/>
    <mergeCell ref="A9:A10"/>
    <mergeCell ref="B9:D9"/>
    <mergeCell ref="N9:P9"/>
    <mergeCell ref="K9:M9"/>
    <mergeCell ref="H9:J9"/>
    <mergeCell ref="E9:G9"/>
  </mergeCells>
  <phoneticPr fontId="0" type="noConversion"/>
  <pageMargins left="0.75" right="0.75" top="1" bottom="1" header="0.5" footer="0.5"/>
  <pageSetup scale="41" orientation="portrait" r:id="rId1"/>
  <headerFooter alignWithMargins="0">
    <oddFooter>&amp;C&amp;14B-&amp;P-4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pageSetUpPr fitToPage="1"/>
  </sheetPr>
  <dimension ref="A1:P43"/>
  <sheetViews>
    <sheetView zoomScaleNormal="100" workbookViewId="0"/>
  </sheetViews>
  <sheetFormatPr defaultColWidth="9.1796875" defaultRowHeight="12.5"/>
  <cols>
    <col min="1" max="1" width="12.26953125" style="17" customWidth="1"/>
    <col min="2" max="2" width="8.7265625" style="31" customWidth="1"/>
    <col min="3" max="3" width="12" style="31" customWidth="1"/>
    <col min="4" max="4" width="12.26953125" style="31" customWidth="1"/>
    <col min="5" max="5" width="8.1796875" style="31" customWidth="1"/>
    <col min="6" max="6" width="11.7265625" style="31" bestFit="1" customWidth="1"/>
    <col min="7" max="7" width="12.26953125" style="31" customWidth="1"/>
    <col min="8" max="8" width="9.26953125" style="31" customWidth="1"/>
    <col min="9" max="9" width="9.7265625" style="31" customWidth="1"/>
    <col min="10" max="10" width="12.26953125" style="31" customWidth="1"/>
    <col min="11" max="11" width="8.26953125" style="31" customWidth="1"/>
    <col min="12" max="12" width="10.453125" style="31" customWidth="1"/>
    <col min="13" max="13" width="12.26953125" style="31" customWidth="1"/>
    <col min="14" max="14" width="13.26953125" style="31" customWidth="1"/>
    <col min="15" max="15" width="13.81640625" style="31" customWidth="1"/>
    <col min="16" max="16" width="11.81640625" style="31" customWidth="1"/>
    <col min="17" max="17" width="8.54296875" style="17" customWidth="1"/>
    <col min="18" max="16384" width="9.1796875" style="17"/>
  </cols>
  <sheetData>
    <row r="1" spans="1:16" ht="25">
      <c r="A1" s="40" t="s">
        <v>197</v>
      </c>
      <c r="B1" s="84"/>
      <c r="C1" s="84"/>
      <c r="D1" s="84"/>
      <c r="E1" s="84"/>
      <c r="F1" s="84"/>
      <c r="G1" s="84"/>
      <c r="H1" s="84"/>
      <c r="I1" s="84"/>
      <c r="J1" s="84"/>
      <c r="K1" s="84"/>
      <c r="L1" s="84"/>
      <c r="M1" s="84"/>
      <c r="N1" s="84"/>
      <c r="O1" s="84"/>
      <c r="P1" s="84"/>
    </row>
    <row r="2" spans="1:16" ht="18">
      <c r="A2" s="13" t="s">
        <v>253</v>
      </c>
      <c r="B2" s="169"/>
      <c r="C2" s="169"/>
      <c r="D2" s="169"/>
      <c r="E2" s="169"/>
      <c r="F2" s="169"/>
      <c r="G2" s="169"/>
      <c r="H2" s="169"/>
      <c r="I2" s="169"/>
      <c r="J2" s="169"/>
      <c r="K2" s="169"/>
      <c r="L2" s="169"/>
      <c r="M2" s="169"/>
      <c r="N2" s="169"/>
      <c r="O2" s="169"/>
      <c r="P2" s="169"/>
    </row>
    <row r="3" spans="1:16" ht="14">
      <c r="A3" s="18"/>
      <c r="B3" s="169"/>
      <c r="C3" s="169"/>
      <c r="D3" s="169"/>
      <c r="E3" s="169"/>
      <c r="F3" s="169"/>
      <c r="G3" s="169"/>
      <c r="H3" s="169"/>
      <c r="I3" s="169"/>
      <c r="J3" s="169"/>
      <c r="K3" s="169"/>
      <c r="L3" s="169"/>
      <c r="M3" s="169"/>
      <c r="N3" s="169"/>
      <c r="O3" s="169"/>
      <c r="P3" s="169"/>
    </row>
    <row r="4" spans="1:16" ht="14.25" customHeight="1">
      <c r="A4" s="438" t="s">
        <v>254</v>
      </c>
      <c r="B4" s="438"/>
      <c r="C4" s="438"/>
      <c r="D4" s="438"/>
      <c r="E4" s="438"/>
      <c r="F4" s="438"/>
      <c r="G4" s="438"/>
      <c r="H4" s="438"/>
      <c r="I4" s="438"/>
      <c r="J4" s="438"/>
      <c r="K4" s="438"/>
      <c r="L4" s="438"/>
      <c r="M4" s="438"/>
      <c r="N4" s="438"/>
      <c r="O4" s="438"/>
      <c r="P4" s="37"/>
    </row>
    <row r="5" spans="1:16" ht="17.25" customHeight="1">
      <c r="A5" s="438"/>
      <c r="B5" s="438"/>
      <c r="C5" s="438"/>
      <c r="D5" s="438"/>
      <c r="E5" s="438"/>
      <c r="F5" s="438"/>
      <c r="G5" s="438"/>
      <c r="H5" s="438"/>
      <c r="I5" s="438"/>
      <c r="J5" s="438"/>
      <c r="K5" s="438"/>
      <c r="L5" s="438"/>
      <c r="M5" s="438"/>
      <c r="N5" s="438"/>
      <c r="O5" s="438"/>
      <c r="P5" s="37"/>
    </row>
    <row r="6" spans="1:16" ht="17.25" customHeight="1">
      <c r="A6" s="37"/>
      <c r="B6" s="37"/>
      <c r="C6" s="37"/>
      <c r="D6" s="37"/>
      <c r="E6" s="37"/>
      <c r="F6" s="37"/>
      <c r="G6" s="37"/>
      <c r="H6" s="37"/>
      <c r="I6" s="37"/>
      <c r="J6" s="37"/>
      <c r="K6" s="37"/>
      <c r="L6" s="37"/>
      <c r="M6" s="37"/>
      <c r="N6" s="37"/>
      <c r="O6" s="37"/>
      <c r="P6" s="37"/>
    </row>
    <row r="7" spans="1:16" ht="14.5" thickBot="1">
      <c r="A7" s="14"/>
      <c r="B7" s="169"/>
      <c r="C7" s="169"/>
      <c r="D7" s="169"/>
      <c r="E7" s="169"/>
      <c r="F7" s="169"/>
      <c r="G7" s="169"/>
      <c r="H7" s="169"/>
      <c r="I7" s="169"/>
      <c r="J7" s="169"/>
      <c r="K7" s="169"/>
      <c r="L7" s="169"/>
      <c r="M7" s="169"/>
      <c r="N7" s="169"/>
      <c r="O7" s="169"/>
      <c r="P7" s="169"/>
    </row>
    <row r="8" spans="1:16" ht="13.5" customHeight="1" thickBot="1">
      <c r="A8" s="442" t="s">
        <v>200</v>
      </c>
      <c r="B8" s="451" t="s">
        <v>204</v>
      </c>
      <c r="C8" s="452"/>
      <c r="D8" s="453"/>
      <c r="E8" s="451" t="s">
        <v>205</v>
      </c>
      <c r="F8" s="452"/>
      <c r="G8" s="453"/>
      <c r="H8" s="451" t="s">
        <v>206</v>
      </c>
      <c r="I8" s="452"/>
      <c r="J8" s="453"/>
      <c r="K8" s="451" t="s">
        <v>207</v>
      </c>
      <c r="L8" s="452"/>
      <c r="M8" s="453"/>
      <c r="N8" s="451" t="s">
        <v>203</v>
      </c>
      <c r="O8" s="452"/>
      <c r="P8" s="453"/>
    </row>
    <row r="9" spans="1:16" ht="26.25" customHeight="1" thickBot="1">
      <c r="A9" s="443"/>
      <c r="B9" s="58" t="s">
        <v>255</v>
      </c>
      <c r="C9" s="71" t="s">
        <v>252</v>
      </c>
      <c r="D9" s="59" t="s">
        <v>244</v>
      </c>
      <c r="E9" s="58" t="s">
        <v>255</v>
      </c>
      <c r="F9" s="71" t="s">
        <v>252</v>
      </c>
      <c r="G9" s="59" t="s">
        <v>244</v>
      </c>
      <c r="H9" s="58" t="s">
        <v>255</v>
      </c>
      <c r="I9" s="71" t="s">
        <v>252</v>
      </c>
      <c r="J9" s="59" t="s">
        <v>244</v>
      </c>
      <c r="K9" s="58" t="s">
        <v>255</v>
      </c>
      <c r="L9" s="71" t="s">
        <v>252</v>
      </c>
      <c r="M9" s="59" t="s">
        <v>244</v>
      </c>
      <c r="N9" s="58" t="s">
        <v>255</v>
      </c>
      <c r="O9" s="71" t="s">
        <v>252</v>
      </c>
      <c r="P9" s="59" t="s">
        <v>244</v>
      </c>
    </row>
    <row r="10" spans="1:16">
      <c r="A10" s="86">
        <v>2006</v>
      </c>
      <c r="B10" s="100">
        <v>14759</v>
      </c>
      <c r="C10" s="101">
        <v>140065</v>
      </c>
      <c r="D10" s="83">
        <f t="shared" ref="D10:D25" si="0">IF(C10=0, "NA", B10/C10)</f>
        <v>0.1053725056223896</v>
      </c>
      <c r="E10" s="100"/>
      <c r="F10" s="101"/>
      <c r="G10" s="83"/>
      <c r="H10" s="100">
        <v>22</v>
      </c>
      <c r="I10" s="101">
        <v>189</v>
      </c>
      <c r="J10" s="83">
        <f t="shared" ref="J10:J25" si="1">IF(I10=0, "NA", H10/I10)</f>
        <v>0.1164021164021164</v>
      </c>
      <c r="K10" s="100"/>
      <c r="L10" s="101"/>
      <c r="M10" s="83"/>
      <c r="N10" s="100">
        <f>SUM(K10,H10,E10,B10)</f>
        <v>14781</v>
      </c>
      <c r="O10" s="101">
        <f>SUM(L10,I10,F10,C10)</f>
        <v>140254</v>
      </c>
      <c r="P10" s="83">
        <f t="shared" ref="P10:P25" si="2">IF(O10=0, "NA", N10/O10)</f>
        <v>0.10538736863119769</v>
      </c>
    </row>
    <row r="11" spans="1:16">
      <c r="A11" s="86">
        <v>2007</v>
      </c>
      <c r="B11" s="103">
        <v>15788</v>
      </c>
      <c r="C11" s="104">
        <v>165777</v>
      </c>
      <c r="D11" s="82">
        <f t="shared" si="0"/>
        <v>9.5236371752414395E-2</v>
      </c>
      <c r="E11" s="103"/>
      <c r="F11" s="104"/>
      <c r="G11" s="82"/>
      <c r="H11" s="103">
        <v>14</v>
      </c>
      <c r="I11" s="104">
        <v>73</v>
      </c>
      <c r="J11" s="82">
        <f t="shared" si="1"/>
        <v>0.19178082191780821</v>
      </c>
      <c r="K11" s="103">
        <v>174</v>
      </c>
      <c r="L11" s="104">
        <v>1546</v>
      </c>
      <c r="M11" s="82">
        <f t="shared" ref="M11:M25" si="3">IF(L11=0, "NA", K11/L11)</f>
        <v>0.11254851228978008</v>
      </c>
      <c r="N11" s="103">
        <f t="shared" ref="N11:N25" si="4">SUM(K11,H11,E11,B11)</f>
        <v>15976</v>
      </c>
      <c r="O11" s="104">
        <f t="shared" ref="O11:O25" si="5">SUM(L11,I11,F11,C11)</f>
        <v>167396</v>
      </c>
      <c r="P11" s="82">
        <f t="shared" si="2"/>
        <v>9.5438361729073579E-2</v>
      </c>
    </row>
    <row r="12" spans="1:16">
      <c r="A12" s="86">
        <v>2008</v>
      </c>
      <c r="B12" s="103">
        <v>14536</v>
      </c>
      <c r="C12" s="104">
        <v>174910</v>
      </c>
      <c r="D12" s="82">
        <f t="shared" si="0"/>
        <v>8.3105597164255904E-2</v>
      </c>
      <c r="E12" s="103">
        <v>567</v>
      </c>
      <c r="F12" s="104">
        <v>6786</v>
      </c>
      <c r="G12" s="82">
        <f t="shared" ref="G12:G25" si="6">IF(F12=0, "NA", E12/F12)</f>
        <v>8.3554376657824933E-2</v>
      </c>
      <c r="H12" s="103">
        <v>10</v>
      </c>
      <c r="I12" s="104">
        <v>76</v>
      </c>
      <c r="J12" s="82">
        <f t="shared" si="1"/>
        <v>0.13157894736842105</v>
      </c>
      <c r="K12" s="103">
        <v>211</v>
      </c>
      <c r="L12" s="104">
        <v>1631</v>
      </c>
      <c r="M12" s="82">
        <f t="shared" si="3"/>
        <v>0.12936848559166156</v>
      </c>
      <c r="N12" s="103">
        <f t="shared" si="4"/>
        <v>15324</v>
      </c>
      <c r="O12" s="104">
        <f t="shared" si="5"/>
        <v>183403</v>
      </c>
      <c r="P12" s="82">
        <f t="shared" si="2"/>
        <v>8.3553704137882157E-2</v>
      </c>
    </row>
    <row r="13" spans="1:16">
      <c r="A13" s="86">
        <v>2009</v>
      </c>
      <c r="B13" s="103">
        <v>9946</v>
      </c>
      <c r="C13" s="104">
        <v>145410</v>
      </c>
      <c r="D13" s="82">
        <f t="shared" si="0"/>
        <v>6.8399697407330998E-2</v>
      </c>
      <c r="E13" s="103">
        <v>367</v>
      </c>
      <c r="F13" s="104">
        <v>4670</v>
      </c>
      <c r="G13" s="82">
        <f t="shared" si="6"/>
        <v>7.8586723768736613E-2</v>
      </c>
      <c r="H13" s="103">
        <v>24</v>
      </c>
      <c r="I13" s="104">
        <v>148</v>
      </c>
      <c r="J13" s="82">
        <f t="shared" si="1"/>
        <v>0.16216216216216217</v>
      </c>
      <c r="K13" s="103">
        <v>60</v>
      </c>
      <c r="L13" s="104">
        <v>590</v>
      </c>
      <c r="M13" s="82">
        <f t="shared" si="3"/>
        <v>0.10169491525423729</v>
      </c>
      <c r="N13" s="103">
        <f t="shared" si="4"/>
        <v>10397</v>
      </c>
      <c r="O13" s="104">
        <f t="shared" si="5"/>
        <v>150818</v>
      </c>
      <c r="P13" s="82">
        <f t="shared" si="2"/>
        <v>6.8937394740680821E-2</v>
      </c>
    </row>
    <row r="14" spans="1:16">
      <c r="A14" s="86">
        <v>2010</v>
      </c>
      <c r="B14" s="103">
        <v>11526</v>
      </c>
      <c r="C14" s="104">
        <v>192045</v>
      </c>
      <c r="D14" s="82">
        <f t="shared" si="0"/>
        <v>6.0017183472623602E-2</v>
      </c>
      <c r="E14" s="103">
        <v>392</v>
      </c>
      <c r="F14" s="104">
        <v>4727</v>
      </c>
      <c r="G14" s="82">
        <f t="shared" si="6"/>
        <v>8.2927861222762855E-2</v>
      </c>
      <c r="H14" s="103">
        <v>37</v>
      </c>
      <c r="I14" s="104">
        <v>289</v>
      </c>
      <c r="J14" s="82">
        <f t="shared" si="1"/>
        <v>0.12802768166089964</v>
      </c>
      <c r="K14" s="103">
        <v>67</v>
      </c>
      <c r="L14" s="104">
        <v>620</v>
      </c>
      <c r="M14" s="82">
        <f t="shared" si="3"/>
        <v>0.10806451612903226</v>
      </c>
      <c r="N14" s="103">
        <f t="shared" si="4"/>
        <v>12022</v>
      </c>
      <c r="O14" s="104">
        <f t="shared" si="5"/>
        <v>197681</v>
      </c>
      <c r="P14" s="82">
        <f t="shared" si="2"/>
        <v>6.0815151683773355E-2</v>
      </c>
    </row>
    <row r="15" spans="1:16">
      <c r="A15" s="86">
        <v>2011</v>
      </c>
      <c r="B15" s="103">
        <v>11809</v>
      </c>
      <c r="C15" s="104">
        <v>213998</v>
      </c>
      <c r="D15" s="82">
        <f t="shared" si="0"/>
        <v>5.5182758717371189E-2</v>
      </c>
      <c r="E15" s="103">
        <v>568</v>
      </c>
      <c r="F15" s="104">
        <v>8132</v>
      </c>
      <c r="G15" s="82">
        <f t="shared" si="6"/>
        <v>6.9847515986227252E-2</v>
      </c>
      <c r="H15" s="103">
        <v>69</v>
      </c>
      <c r="I15" s="104">
        <v>762</v>
      </c>
      <c r="J15" s="82">
        <f t="shared" si="1"/>
        <v>9.055118110236221E-2</v>
      </c>
      <c r="K15" s="103">
        <v>286</v>
      </c>
      <c r="L15" s="104">
        <v>1927</v>
      </c>
      <c r="M15" s="82">
        <f t="shared" si="3"/>
        <v>0.1484172288531396</v>
      </c>
      <c r="N15" s="103">
        <f t="shared" si="4"/>
        <v>12732</v>
      </c>
      <c r="O15" s="104">
        <f t="shared" si="5"/>
        <v>224819</v>
      </c>
      <c r="P15" s="82">
        <f t="shared" si="2"/>
        <v>5.6632224144756452E-2</v>
      </c>
    </row>
    <row r="16" spans="1:16">
      <c r="A16" s="86">
        <v>2012</v>
      </c>
      <c r="B16" s="103">
        <v>11800</v>
      </c>
      <c r="C16" s="104">
        <v>236803</v>
      </c>
      <c r="D16" s="82">
        <f t="shared" si="0"/>
        <v>4.9830449783153083E-2</v>
      </c>
      <c r="E16" s="103">
        <v>452</v>
      </c>
      <c r="F16" s="104">
        <v>8528</v>
      </c>
      <c r="G16" s="82">
        <f t="shared" si="6"/>
        <v>5.3001876172607883E-2</v>
      </c>
      <c r="H16" s="103">
        <v>68</v>
      </c>
      <c r="I16" s="104">
        <v>1176</v>
      </c>
      <c r="J16" s="82">
        <f t="shared" si="1"/>
        <v>5.7823129251700682E-2</v>
      </c>
      <c r="K16" s="103">
        <v>295</v>
      </c>
      <c r="L16" s="104">
        <v>1858</v>
      </c>
      <c r="M16" s="82">
        <f t="shared" si="3"/>
        <v>0.15877287405812701</v>
      </c>
      <c r="N16" s="103">
        <f t="shared" si="4"/>
        <v>12615</v>
      </c>
      <c r="O16" s="104">
        <f t="shared" si="5"/>
        <v>248365</v>
      </c>
      <c r="P16" s="82">
        <f t="shared" si="2"/>
        <v>5.0792180862842991E-2</v>
      </c>
    </row>
    <row r="17" spans="1:16">
      <c r="A17" s="86">
        <v>2013</v>
      </c>
      <c r="B17" s="103">
        <v>12101</v>
      </c>
      <c r="C17" s="104">
        <v>265645</v>
      </c>
      <c r="D17" s="82">
        <f t="shared" si="0"/>
        <v>4.5553275988631445E-2</v>
      </c>
      <c r="E17" s="103">
        <v>392</v>
      </c>
      <c r="F17" s="104">
        <v>8005</v>
      </c>
      <c r="G17" s="82">
        <f t="shared" si="6"/>
        <v>4.8969394128669581E-2</v>
      </c>
      <c r="H17" s="103">
        <v>71</v>
      </c>
      <c r="I17" s="104">
        <v>1410</v>
      </c>
      <c r="J17" s="82">
        <f t="shared" si="1"/>
        <v>5.0354609929078017E-2</v>
      </c>
      <c r="K17" s="103">
        <v>206</v>
      </c>
      <c r="L17" s="104">
        <v>1646</v>
      </c>
      <c r="M17" s="82">
        <f t="shared" si="3"/>
        <v>0.12515188335358446</v>
      </c>
      <c r="N17" s="103">
        <f t="shared" si="4"/>
        <v>12770</v>
      </c>
      <c r="O17" s="104">
        <f t="shared" si="5"/>
        <v>276706</v>
      </c>
      <c r="P17" s="82">
        <f t="shared" si="2"/>
        <v>4.6150065412387156E-2</v>
      </c>
    </row>
    <row r="18" spans="1:16">
      <c r="A18" s="86">
        <v>2014</v>
      </c>
      <c r="B18" s="103">
        <v>10181</v>
      </c>
      <c r="C18" s="104">
        <v>284580</v>
      </c>
      <c r="D18" s="82">
        <f t="shared" si="0"/>
        <v>3.5775528849532647E-2</v>
      </c>
      <c r="E18" s="103">
        <v>409</v>
      </c>
      <c r="F18" s="104">
        <v>9496</v>
      </c>
      <c r="G18" s="82">
        <f t="shared" si="6"/>
        <v>4.3070766638584668E-2</v>
      </c>
      <c r="H18" s="103">
        <v>177</v>
      </c>
      <c r="I18" s="104">
        <v>3085</v>
      </c>
      <c r="J18" s="82">
        <f t="shared" si="1"/>
        <v>5.7374392220421393E-2</v>
      </c>
      <c r="K18" s="103">
        <v>236</v>
      </c>
      <c r="L18" s="104">
        <v>1718</v>
      </c>
      <c r="M18" s="82">
        <f t="shared" si="3"/>
        <v>0.13736903376018628</v>
      </c>
      <c r="N18" s="103">
        <f t="shared" si="4"/>
        <v>11003</v>
      </c>
      <c r="O18" s="104">
        <f t="shared" si="5"/>
        <v>298879</v>
      </c>
      <c r="P18" s="82">
        <f t="shared" si="2"/>
        <v>3.6814229169663981E-2</v>
      </c>
    </row>
    <row r="19" spans="1:16">
      <c r="A19" s="86">
        <v>2015</v>
      </c>
      <c r="B19" s="103">
        <v>7628</v>
      </c>
      <c r="C19" s="104">
        <v>322834</v>
      </c>
      <c r="D19" s="82">
        <f t="shared" si="0"/>
        <v>2.3628242378435978E-2</v>
      </c>
      <c r="E19" s="103">
        <v>596</v>
      </c>
      <c r="F19" s="104">
        <v>14633</v>
      </c>
      <c r="G19" s="82">
        <f t="shared" si="6"/>
        <v>4.0729857172145154E-2</v>
      </c>
      <c r="H19" s="103">
        <v>137</v>
      </c>
      <c r="I19" s="104">
        <v>2542</v>
      </c>
      <c r="J19" s="82">
        <f t="shared" si="1"/>
        <v>5.3894571203776553E-2</v>
      </c>
      <c r="K19" s="103">
        <v>368</v>
      </c>
      <c r="L19" s="104">
        <v>3413</v>
      </c>
      <c r="M19" s="82">
        <f t="shared" si="3"/>
        <v>0.10782302959273367</v>
      </c>
      <c r="N19" s="103">
        <f t="shared" si="4"/>
        <v>8729</v>
      </c>
      <c r="O19" s="104">
        <f t="shared" si="5"/>
        <v>343422</v>
      </c>
      <c r="P19" s="82">
        <f t="shared" si="2"/>
        <v>2.5417707659963543E-2</v>
      </c>
    </row>
    <row r="20" spans="1:16">
      <c r="A20" s="86">
        <v>2016</v>
      </c>
      <c r="B20" s="103">
        <v>6517</v>
      </c>
      <c r="C20" s="104">
        <v>324764</v>
      </c>
      <c r="D20" s="82">
        <f t="shared" si="0"/>
        <v>2.0066879333916321E-2</v>
      </c>
      <c r="E20" s="103">
        <v>277</v>
      </c>
      <c r="F20" s="104">
        <v>13489</v>
      </c>
      <c r="G20" s="82">
        <f t="shared" si="6"/>
        <v>2.053525094521462E-2</v>
      </c>
      <c r="H20" s="103">
        <v>75</v>
      </c>
      <c r="I20" s="104">
        <v>1026</v>
      </c>
      <c r="J20" s="82">
        <f t="shared" si="1"/>
        <v>7.3099415204678359E-2</v>
      </c>
      <c r="K20" s="103">
        <v>269</v>
      </c>
      <c r="L20" s="104">
        <v>3279</v>
      </c>
      <c r="M20" s="82">
        <f t="shared" si="3"/>
        <v>8.2037206465385787E-2</v>
      </c>
      <c r="N20" s="103">
        <f t="shared" si="4"/>
        <v>7138</v>
      </c>
      <c r="O20" s="104">
        <f t="shared" si="5"/>
        <v>342558</v>
      </c>
      <c r="P20" s="82">
        <f t="shared" si="2"/>
        <v>2.0837347252144162E-2</v>
      </c>
    </row>
    <row r="21" spans="1:16">
      <c r="A21" s="86">
        <v>2017</v>
      </c>
      <c r="B21" s="103">
        <v>6189</v>
      </c>
      <c r="C21" s="104">
        <v>337156</v>
      </c>
      <c r="D21" s="82">
        <f t="shared" si="0"/>
        <v>1.83564877979333E-2</v>
      </c>
      <c r="E21" s="103">
        <v>279</v>
      </c>
      <c r="F21" s="104">
        <v>12877</v>
      </c>
      <c r="G21" s="82">
        <f t="shared" si="6"/>
        <v>2.1666537236934069E-2</v>
      </c>
      <c r="H21" s="103">
        <v>42</v>
      </c>
      <c r="I21" s="104">
        <v>729</v>
      </c>
      <c r="J21" s="82">
        <f t="shared" si="1"/>
        <v>5.7613168724279837E-2</v>
      </c>
      <c r="K21" s="103">
        <v>192</v>
      </c>
      <c r="L21" s="104">
        <v>2653</v>
      </c>
      <c r="M21" s="82">
        <f t="shared" si="3"/>
        <v>7.2370900866943089E-2</v>
      </c>
      <c r="N21" s="103">
        <f t="shared" si="4"/>
        <v>6702</v>
      </c>
      <c r="O21" s="104">
        <f t="shared" si="5"/>
        <v>353415</v>
      </c>
      <c r="P21" s="82">
        <f t="shared" si="2"/>
        <v>1.8963541445609269E-2</v>
      </c>
    </row>
    <row r="22" spans="1:16">
      <c r="A22" s="86">
        <v>2018</v>
      </c>
      <c r="B22" s="103">
        <v>3570</v>
      </c>
      <c r="C22" s="104">
        <v>319827</v>
      </c>
      <c r="D22" s="82">
        <f t="shared" si="0"/>
        <v>1.1162284610117345E-2</v>
      </c>
      <c r="E22" s="103">
        <v>177</v>
      </c>
      <c r="F22" s="104">
        <v>12063</v>
      </c>
      <c r="G22" s="82">
        <f t="shared" si="6"/>
        <v>1.4672966923650834E-2</v>
      </c>
      <c r="H22" s="103">
        <v>28</v>
      </c>
      <c r="I22" s="104">
        <v>801</v>
      </c>
      <c r="J22" s="82">
        <f t="shared" si="1"/>
        <v>3.495630461922597E-2</v>
      </c>
      <c r="K22" s="103">
        <v>193</v>
      </c>
      <c r="L22" s="104">
        <v>2601</v>
      </c>
      <c r="M22" s="82">
        <f t="shared" si="3"/>
        <v>7.4202229911572479E-2</v>
      </c>
      <c r="N22" s="103">
        <f t="shared" si="4"/>
        <v>3968</v>
      </c>
      <c r="O22" s="104">
        <f t="shared" si="5"/>
        <v>335292</v>
      </c>
      <c r="P22" s="82">
        <f t="shared" si="2"/>
        <v>1.1834460708874653E-2</v>
      </c>
    </row>
    <row r="23" spans="1:16">
      <c r="A23" s="86">
        <v>2019</v>
      </c>
      <c r="B23" s="103">
        <v>2744</v>
      </c>
      <c r="C23" s="104">
        <v>290861</v>
      </c>
      <c r="D23" s="82">
        <f t="shared" si="0"/>
        <v>9.4340595679723305E-3</v>
      </c>
      <c r="E23" s="103">
        <v>176</v>
      </c>
      <c r="F23" s="104">
        <v>12688</v>
      </c>
      <c r="G23" s="82">
        <f t="shared" si="6"/>
        <v>1.3871374527112233E-2</v>
      </c>
      <c r="H23" s="103">
        <v>3</v>
      </c>
      <c r="I23" s="104">
        <v>161</v>
      </c>
      <c r="J23" s="82">
        <f t="shared" si="1"/>
        <v>1.8633540372670808E-2</v>
      </c>
      <c r="K23" s="103">
        <v>101</v>
      </c>
      <c r="L23" s="104">
        <v>2554</v>
      </c>
      <c r="M23" s="82">
        <f t="shared" si="3"/>
        <v>3.9545810493343776E-2</v>
      </c>
      <c r="N23" s="103">
        <f t="shared" si="4"/>
        <v>3024</v>
      </c>
      <c r="O23" s="104">
        <f t="shared" si="5"/>
        <v>306264</v>
      </c>
      <c r="P23" s="82">
        <f t="shared" si="2"/>
        <v>9.8738343390016459E-3</v>
      </c>
    </row>
    <row r="24" spans="1:16">
      <c r="A24" s="86">
        <v>2020</v>
      </c>
      <c r="B24" s="103">
        <v>353</v>
      </c>
      <c r="C24" s="104">
        <v>38880</v>
      </c>
      <c r="D24" s="82">
        <f t="shared" si="0"/>
        <v>9.0792181069958844E-3</v>
      </c>
      <c r="E24" s="103">
        <v>9</v>
      </c>
      <c r="F24" s="104">
        <v>545</v>
      </c>
      <c r="G24" s="82">
        <f t="shared" si="6"/>
        <v>1.6513761467889909E-2</v>
      </c>
      <c r="H24" s="103">
        <v>3</v>
      </c>
      <c r="I24" s="104">
        <v>52</v>
      </c>
      <c r="J24" s="82">
        <f t="shared" si="1"/>
        <v>5.7692307692307696E-2</v>
      </c>
      <c r="K24" s="103">
        <v>8</v>
      </c>
      <c r="L24" s="104">
        <v>209</v>
      </c>
      <c r="M24" s="82">
        <f t="shared" si="3"/>
        <v>3.8277511961722487E-2</v>
      </c>
      <c r="N24" s="103">
        <f t="shared" si="4"/>
        <v>373</v>
      </c>
      <c r="O24" s="104">
        <f t="shared" si="5"/>
        <v>39686</v>
      </c>
      <c r="P24" s="82">
        <f t="shared" si="2"/>
        <v>9.3987804263468231E-3</v>
      </c>
    </row>
    <row r="25" spans="1:16" ht="13" thickBot="1">
      <c r="A25" s="86">
        <v>2021</v>
      </c>
      <c r="B25" s="105">
        <v>11</v>
      </c>
      <c r="C25" s="106">
        <v>202</v>
      </c>
      <c r="D25" s="107">
        <f t="shared" si="0"/>
        <v>5.4455445544554455E-2</v>
      </c>
      <c r="E25" s="105">
        <v>0</v>
      </c>
      <c r="F25" s="106">
        <v>19</v>
      </c>
      <c r="G25" s="107">
        <f t="shared" si="6"/>
        <v>0</v>
      </c>
      <c r="H25" s="105">
        <v>0</v>
      </c>
      <c r="I25" s="106">
        <v>1</v>
      </c>
      <c r="J25" s="107">
        <f t="shared" si="1"/>
        <v>0</v>
      </c>
      <c r="K25" s="105">
        <v>0</v>
      </c>
      <c r="L25" s="106">
        <v>1</v>
      </c>
      <c r="M25" s="107">
        <f t="shared" si="3"/>
        <v>0</v>
      </c>
      <c r="N25" s="105">
        <f t="shared" si="4"/>
        <v>11</v>
      </c>
      <c r="O25" s="106">
        <f t="shared" si="5"/>
        <v>223</v>
      </c>
      <c r="P25" s="107">
        <f t="shared" si="2"/>
        <v>4.9327354260089683E-2</v>
      </c>
    </row>
    <row r="26" spans="1:16" ht="13.5" thickBot="1">
      <c r="A26" s="15" t="s">
        <v>203</v>
      </c>
      <c r="B26" s="151">
        <f>SUM(B10:B25)</f>
        <v>139458</v>
      </c>
      <c r="C26" s="152">
        <f>SUM(C10:C25)</f>
        <v>3453757</v>
      </c>
      <c r="D26" s="162">
        <f>B26/C26</f>
        <v>4.037863694521647E-2</v>
      </c>
      <c r="E26" s="151">
        <f>SUM(E10:E25)</f>
        <v>4661</v>
      </c>
      <c r="F26" s="152">
        <f>SUM(F10:F25)</f>
        <v>116658</v>
      </c>
      <c r="G26" s="162">
        <f>E26/F26</f>
        <v>3.9954396612319774E-2</v>
      </c>
      <c r="H26" s="151">
        <f>SUM(H10:H25)</f>
        <v>780</v>
      </c>
      <c r="I26" s="152">
        <f>SUM(I10:I25)</f>
        <v>12520</v>
      </c>
      <c r="J26" s="162">
        <f>H26/I26</f>
        <v>6.2300319488817889E-2</v>
      </c>
      <c r="K26" s="151">
        <f>SUM(K10:K25)</f>
        <v>2666</v>
      </c>
      <c r="L26" s="152">
        <f>SUM(L10:L25)</f>
        <v>26246</v>
      </c>
      <c r="M26" s="162">
        <f>K26/L26</f>
        <v>0.10157738322030023</v>
      </c>
      <c r="N26" s="151">
        <f>SUM(N10:N25)</f>
        <v>147565</v>
      </c>
      <c r="O26" s="152">
        <f>SUM(O10:O25)</f>
        <v>3609181</v>
      </c>
      <c r="P26" s="162">
        <f>N26/O26</f>
        <v>4.0886007102442355E-2</v>
      </c>
    </row>
    <row r="27" spans="1:16">
      <c r="A27" s="77"/>
      <c r="B27" s="84"/>
      <c r="C27" s="84"/>
      <c r="D27" s="84"/>
      <c r="E27" s="84"/>
      <c r="F27" s="84"/>
      <c r="G27" s="84"/>
      <c r="H27" s="84"/>
      <c r="I27" s="84"/>
      <c r="J27" s="84"/>
      <c r="K27" s="77"/>
      <c r="L27" s="77"/>
      <c r="M27" s="77"/>
      <c r="N27" s="77"/>
      <c r="O27" s="77"/>
      <c r="P27" s="77"/>
    </row>
    <row r="28" spans="1:16">
      <c r="A28" s="77"/>
      <c r="B28" s="84"/>
      <c r="C28" s="84"/>
      <c r="D28" s="84"/>
      <c r="E28" s="84"/>
      <c r="F28" s="84"/>
      <c r="G28" s="84"/>
      <c r="H28" s="84"/>
      <c r="I28" s="84"/>
      <c r="J28" s="77"/>
      <c r="K28" s="77"/>
      <c r="L28" s="77"/>
      <c r="M28" s="77"/>
      <c r="N28" s="77"/>
      <c r="O28" s="77"/>
      <c r="P28" s="77"/>
    </row>
    <row r="29" spans="1:16">
      <c r="A29" s="77"/>
      <c r="B29" s="84"/>
      <c r="C29" s="84"/>
      <c r="D29" s="84"/>
      <c r="E29" s="84"/>
      <c r="F29" s="84"/>
      <c r="G29" s="84"/>
      <c r="H29" s="84"/>
      <c r="I29" s="84"/>
      <c r="J29" s="77"/>
      <c r="K29" s="77"/>
      <c r="L29" s="77"/>
      <c r="M29" s="77"/>
      <c r="N29" s="77"/>
      <c r="O29" s="77"/>
      <c r="P29" s="77"/>
    </row>
    <row r="30" spans="1:16">
      <c r="A30" s="77"/>
      <c r="B30" s="84"/>
      <c r="C30" s="84"/>
      <c r="D30" s="84"/>
      <c r="E30" s="84"/>
      <c r="F30" s="84"/>
      <c r="G30" s="84"/>
      <c r="H30" s="84"/>
      <c r="I30" s="84"/>
      <c r="J30" s="77"/>
      <c r="K30" s="77"/>
      <c r="L30" s="77"/>
      <c r="M30" s="77"/>
      <c r="N30" s="77"/>
      <c r="O30" s="77"/>
      <c r="P30" s="77"/>
    </row>
    <row r="31" spans="1:16">
      <c r="A31" s="77"/>
      <c r="B31" s="84"/>
      <c r="C31" s="84"/>
      <c r="D31" s="84"/>
      <c r="E31" s="84"/>
      <c r="F31" s="84"/>
      <c r="G31" s="84"/>
      <c r="H31" s="84"/>
      <c r="I31" s="84"/>
      <c r="J31" s="77"/>
      <c r="K31" s="77"/>
      <c r="L31" s="77"/>
      <c r="M31" s="77"/>
      <c r="N31" s="77"/>
      <c r="O31" s="77"/>
      <c r="P31" s="77"/>
    </row>
    <row r="32" spans="1:16">
      <c r="A32" s="77"/>
      <c r="B32" s="84"/>
      <c r="C32" s="84"/>
      <c r="D32" s="84"/>
      <c r="E32" s="84"/>
      <c r="F32" s="84"/>
      <c r="G32" s="84"/>
      <c r="H32" s="84"/>
      <c r="I32" s="84"/>
      <c r="J32" s="77"/>
      <c r="K32" s="77"/>
      <c r="L32" s="77"/>
      <c r="M32" s="77"/>
      <c r="N32" s="77"/>
      <c r="O32" s="77"/>
      <c r="P32" s="77"/>
    </row>
    <row r="33" s="17" customFormat="1"/>
    <row r="34" s="17" customFormat="1"/>
    <row r="35" s="17" customFormat="1"/>
    <row r="36" s="17" customFormat="1"/>
    <row r="37" s="17" customFormat="1"/>
    <row r="38" s="17" customFormat="1"/>
    <row r="39" s="17" customFormat="1"/>
    <row r="40" s="17" customFormat="1"/>
    <row r="41" s="17" customFormat="1"/>
    <row r="42" s="17" customFormat="1"/>
    <row r="43" s="17" customFormat="1"/>
  </sheetData>
  <mergeCells count="7">
    <mergeCell ref="N8:P8"/>
    <mergeCell ref="K8:M8"/>
    <mergeCell ref="A4:O5"/>
    <mergeCell ref="A8:A9"/>
    <mergeCell ref="B8:D8"/>
    <mergeCell ref="E8:G8"/>
    <mergeCell ref="H8:J8"/>
  </mergeCells>
  <phoneticPr fontId="0" type="noConversion"/>
  <pageMargins left="0.75" right="0.75" top="1" bottom="1" header="0.5" footer="0.5"/>
  <pageSetup scale="40" orientation="portrait" r:id="rId1"/>
  <headerFooter alignWithMargins="0">
    <oddFooter>&amp;C&amp;14B-&amp;P-4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pageSetUpPr fitToPage="1"/>
  </sheetPr>
  <dimension ref="A1:Q106"/>
  <sheetViews>
    <sheetView zoomScaleNormal="100" workbookViewId="0"/>
  </sheetViews>
  <sheetFormatPr defaultColWidth="9.1796875" defaultRowHeight="12.5"/>
  <cols>
    <col min="1" max="1" width="11.81640625" style="17" customWidth="1"/>
    <col min="2" max="16" width="11.54296875" style="31" customWidth="1"/>
    <col min="17" max="17" width="10.1796875" style="17" customWidth="1"/>
    <col min="18" max="16384" width="9.1796875" style="17"/>
  </cols>
  <sheetData>
    <row r="1" spans="1:17" ht="25">
      <c r="A1" s="40" t="s">
        <v>197</v>
      </c>
      <c r="B1" s="84"/>
      <c r="C1" s="84"/>
      <c r="D1" s="84"/>
      <c r="E1" s="84"/>
      <c r="F1" s="84"/>
      <c r="G1" s="84"/>
      <c r="H1" s="84"/>
      <c r="I1" s="84"/>
      <c r="J1" s="84"/>
      <c r="K1" s="84"/>
      <c r="L1" s="84"/>
      <c r="M1" s="84"/>
      <c r="N1" s="84"/>
      <c r="O1" s="84"/>
      <c r="P1" s="84"/>
      <c r="Q1" s="77"/>
    </row>
    <row r="2" spans="1:17" ht="18">
      <c r="A2" s="13" t="s">
        <v>256</v>
      </c>
      <c r="B2" s="169"/>
      <c r="C2" s="169"/>
      <c r="D2" s="169"/>
      <c r="E2" s="169"/>
      <c r="F2" s="169"/>
      <c r="G2" s="169"/>
      <c r="H2" s="169"/>
      <c r="I2" s="169"/>
      <c r="J2" s="169"/>
      <c r="K2" s="169"/>
      <c r="L2" s="169"/>
      <c r="M2" s="169"/>
      <c r="N2" s="169"/>
      <c r="O2" s="169"/>
      <c r="P2" s="169"/>
      <c r="Q2" s="77"/>
    </row>
    <row r="3" spans="1:17" ht="14">
      <c r="A3" s="18"/>
      <c r="B3" s="169"/>
      <c r="C3" s="169"/>
      <c r="D3" s="169"/>
      <c r="E3" s="169"/>
      <c r="F3" s="169"/>
      <c r="G3" s="169"/>
      <c r="H3" s="169"/>
      <c r="I3" s="169"/>
      <c r="J3" s="169"/>
      <c r="K3" s="169"/>
      <c r="L3" s="169"/>
      <c r="M3" s="169"/>
      <c r="N3" s="169"/>
      <c r="O3" s="169"/>
      <c r="P3" s="169"/>
      <c r="Q3" s="77"/>
    </row>
    <row r="4" spans="1:17" s="24" customFormat="1" ht="16.5" customHeight="1">
      <c r="A4" s="438" t="s">
        <v>257</v>
      </c>
      <c r="B4" s="438"/>
      <c r="C4" s="438"/>
      <c r="D4" s="438"/>
      <c r="E4" s="438"/>
      <c r="F4" s="438"/>
      <c r="G4" s="438"/>
      <c r="H4" s="438"/>
      <c r="I4" s="438"/>
      <c r="J4" s="438"/>
      <c r="K4" s="438"/>
      <c r="L4" s="438"/>
      <c r="M4" s="438"/>
      <c r="N4" s="438"/>
      <c r="O4" s="438"/>
      <c r="P4" s="438"/>
      <c r="Q4" s="438"/>
    </row>
    <row r="5" spans="1:17" s="24" customFormat="1" ht="16.5" customHeight="1">
      <c r="A5" s="438"/>
      <c r="B5" s="438"/>
      <c r="C5" s="438"/>
      <c r="D5" s="438"/>
      <c r="E5" s="438"/>
      <c r="F5" s="438"/>
      <c r="G5" s="438"/>
      <c r="H5" s="438"/>
      <c r="I5" s="438"/>
      <c r="J5" s="438"/>
      <c r="K5" s="438"/>
      <c r="L5" s="438"/>
      <c r="M5" s="438"/>
      <c r="N5" s="438"/>
      <c r="O5" s="438"/>
      <c r="P5" s="438"/>
      <c r="Q5" s="438"/>
    </row>
    <row r="6" spans="1:17" ht="14.5" thickBot="1">
      <c r="A6" s="14"/>
      <c r="B6" s="169"/>
      <c r="C6" s="169"/>
      <c r="D6" s="169"/>
      <c r="E6" s="169"/>
      <c r="F6" s="169"/>
      <c r="G6" s="169"/>
      <c r="H6" s="169"/>
      <c r="I6" s="169"/>
      <c r="J6" s="169"/>
      <c r="K6" s="169"/>
      <c r="L6" s="169"/>
      <c r="M6" s="169"/>
      <c r="N6" s="169"/>
      <c r="O6" s="169"/>
      <c r="P6" s="169"/>
      <c r="Q6" s="77"/>
    </row>
    <row r="7" spans="1:17" ht="13.5" customHeight="1" thickBot="1">
      <c r="A7" s="442" t="s">
        <v>200</v>
      </c>
      <c r="B7" s="451" t="s">
        <v>204</v>
      </c>
      <c r="C7" s="452"/>
      <c r="D7" s="453"/>
      <c r="E7" s="451" t="s">
        <v>205</v>
      </c>
      <c r="F7" s="452"/>
      <c r="G7" s="453"/>
      <c r="H7" s="451" t="s">
        <v>206</v>
      </c>
      <c r="I7" s="452"/>
      <c r="J7" s="453"/>
      <c r="K7" s="451" t="s">
        <v>207</v>
      </c>
      <c r="L7" s="452"/>
      <c r="M7" s="453"/>
      <c r="N7" s="451" t="s">
        <v>203</v>
      </c>
      <c r="O7" s="452"/>
      <c r="P7" s="453"/>
      <c r="Q7" s="77"/>
    </row>
    <row r="8" spans="1:17" ht="29.25" customHeight="1" thickBot="1">
      <c r="A8" s="443"/>
      <c r="B8" s="41" t="s">
        <v>258</v>
      </c>
      <c r="C8" s="42" t="s">
        <v>252</v>
      </c>
      <c r="D8" s="43" t="s">
        <v>244</v>
      </c>
      <c r="E8" s="41" t="s">
        <v>258</v>
      </c>
      <c r="F8" s="42" t="s">
        <v>252</v>
      </c>
      <c r="G8" s="43" t="s">
        <v>244</v>
      </c>
      <c r="H8" s="41" t="s">
        <v>258</v>
      </c>
      <c r="I8" s="42" t="s">
        <v>252</v>
      </c>
      <c r="J8" s="43" t="s">
        <v>244</v>
      </c>
      <c r="K8" s="41" t="s">
        <v>258</v>
      </c>
      <c r="L8" s="42" t="s">
        <v>252</v>
      </c>
      <c r="M8" s="43" t="s">
        <v>244</v>
      </c>
      <c r="N8" s="41" t="s">
        <v>258</v>
      </c>
      <c r="O8" s="71" t="s">
        <v>252</v>
      </c>
      <c r="P8" s="59" t="s">
        <v>244</v>
      </c>
      <c r="Q8" s="77"/>
    </row>
    <row r="9" spans="1:17">
      <c r="A9" s="86">
        <v>2006</v>
      </c>
      <c r="B9" s="100">
        <v>6730</v>
      </c>
      <c r="C9" s="101">
        <v>140065</v>
      </c>
      <c r="D9" s="83">
        <f t="shared" ref="D9:D24" si="0">IF(C9=0, "NA", B9/C9)</f>
        <v>4.8049120051404708E-2</v>
      </c>
      <c r="E9" s="100"/>
      <c r="F9" s="101"/>
      <c r="G9" s="83"/>
      <c r="H9" s="100">
        <v>9</v>
      </c>
      <c r="I9" s="101">
        <v>189</v>
      </c>
      <c r="J9" s="83">
        <f t="shared" ref="J9:J24" si="1">IF(I9=0, "NA", H9/I9)</f>
        <v>4.7619047619047616E-2</v>
      </c>
      <c r="K9" s="100"/>
      <c r="L9" s="101"/>
      <c r="M9" s="83"/>
      <c r="N9" s="100">
        <f>SUM(K9,H9,E9,B9)</f>
        <v>6739</v>
      </c>
      <c r="O9" s="101">
        <f>SUM(L9,I9,F9,C9)</f>
        <v>140254</v>
      </c>
      <c r="P9" s="83">
        <f t="shared" ref="P9:P24" si="2">IF(O9=0, "NA", N9/O9)</f>
        <v>4.8048540505083635E-2</v>
      </c>
      <c r="Q9" s="77"/>
    </row>
    <row r="10" spans="1:17">
      <c r="A10" s="86">
        <v>2007</v>
      </c>
      <c r="B10" s="103">
        <v>5784</v>
      </c>
      <c r="C10" s="104">
        <v>165777</v>
      </c>
      <c r="D10" s="82">
        <f t="shared" si="0"/>
        <v>3.4890244123129265E-2</v>
      </c>
      <c r="E10" s="103"/>
      <c r="F10" s="104"/>
      <c r="G10" s="82"/>
      <c r="H10" s="103">
        <v>3</v>
      </c>
      <c r="I10" s="104">
        <v>73</v>
      </c>
      <c r="J10" s="82">
        <f t="shared" si="1"/>
        <v>4.1095890410958902E-2</v>
      </c>
      <c r="K10" s="103">
        <v>142</v>
      </c>
      <c r="L10" s="104">
        <v>1546</v>
      </c>
      <c r="M10" s="82">
        <f t="shared" ref="M10:M24" si="3">IF(L10=0, "NA", K10/L10)</f>
        <v>9.1849935316946962E-2</v>
      </c>
      <c r="N10" s="103">
        <f t="shared" ref="N10:O24" si="4">SUM(K10,H10,E10,B10)</f>
        <v>5929</v>
      </c>
      <c r="O10" s="104">
        <f t="shared" si="4"/>
        <v>167396</v>
      </c>
      <c r="P10" s="82">
        <f t="shared" si="2"/>
        <v>3.5419006427871637E-2</v>
      </c>
      <c r="Q10" s="77"/>
    </row>
    <row r="11" spans="1:17">
      <c r="A11" s="86">
        <v>2008</v>
      </c>
      <c r="B11" s="103">
        <v>4861</v>
      </c>
      <c r="C11" s="104">
        <v>174910</v>
      </c>
      <c r="D11" s="82">
        <f t="shared" si="0"/>
        <v>2.7791435595449089E-2</v>
      </c>
      <c r="E11" s="103">
        <v>356</v>
      </c>
      <c r="F11" s="104">
        <v>6786</v>
      </c>
      <c r="G11" s="82">
        <f t="shared" ref="G11:G24" si="5">IF(F11=0, "NA", E11/F11)</f>
        <v>5.2460949012673154E-2</v>
      </c>
      <c r="H11" s="103">
        <v>2</v>
      </c>
      <c r="I11" s="104">
        <v>76</v>
      </c>
      <c r="J11" s="82">
        <f t="shared" si="1"/>
        <v>2.6315789473684209E-2</v>
      </c>
      <c r="K11" s="103">
        <v>112</v>
      </c>
      <c r="L11" s="104">
        <v>1631</v>
      </c>
      <c r="M11" s="82">
        <f t="shared" si="3"/>
        <v>6.8669527896995708E-2</v>
      </c>
      <c r="N11" s="103">
        <f t="shared" si="4"/>
        <v>5331</v>
      </c>
      <c r="O11" s="104">
        <f t="shared" si="4"/>
        <v>183403</v>
      </c>
      <c r="P11" s="82">
        <f t="shared" si="2"/>
        <v>2.9067136306385393E-2</v>
      </c>
      <c r="Q11" s="77"/>
    </row>
    <row r="12" spans="1:17">
      <c r="A12" s="86">
        <v>2009</v>
      </c>
      <c r="B12" s="103">
        <v>3176</v>
      </c>
      <c r="C12" s="104">
        <v>145410</v>
      </c>
      <c r="D12" s="82">
        <f t="shared" si="0"/>
        <v>2.1841689017261537E-2</v>
      </c>
      <c r="E12" s="103">
        <v>223</v>
      </c>
      <c r="F12" s="104">
        <v>4670</v>
      </c>
      <c r="G12" s="82">
        <f t="shared" si="5"/>
        <v>4.7751605995717344E-2</v>
      </c>
      <c r="H12" s="103">
        <v>15</v>
      </c>
      <c r="I12" s="104">
        <v>148</v>
      </c>
      <c r="J12" s="82">
        <f t="shared" si="1"/>
        <v>0.10135135135135136</v>
      </c>
      <c r="K12" s="103">
        <v>41</v>
      </c>
      <c r="L12" s="104">
        <v>590</v>
      </c>
      <c r="M12" s="82">
        <f t="shared" si="3"/>
        <v>6.9491525423728814E-2</v>
      </c>
      <c r="N12" s="103">
        <f t="shared" si="4"/>
        <v>3455</v>
      </c>
      <c r="O12" s="104">
        <f t="shared" si="4"/>
        <v>150818</v>
      </c>
      <c r="P12" s="82">
        <f t="shared" si="2"/>
        <v>2.2908406158416106E-2</v>
      </c>
      <c r="Q12" s="77"/>
    </row>
    <row r="13" spans="1:17">
      <c r="A13" s="86">
        <v>2010</v>
      </c>
      <c r="B13" s="103">
        <v>3303</v>
      </c>
      <c r="C13" s="104">
        <v>192045</v>
      </c>
      <c r="D13" s="82">
        <f t="shared" si="0"/>
        <v>1.7199093962352575E-2</v>
      </c>
      <c r="E13" s="103">
        <v>175</v>
      </c>
      <c r="F13" s="104">
        <v>4727</v>
      </c>
      <c r="G13" s="82">
        <f t="shared" si="5"/>
        <v>3.7021366617304846E-2</v>
      </c>
      <c r="H13" s="103">
        <v>14</v>
      </c>
      <c r="I13" s="104">
        <v>289</v>
      </c>
      <c r="J13" s="82">
        <f t="shared" si="1"/>
        <v>4.8442906574394463E-2</v>
      </c>
      <c r="K13" s="103">
        <v>20</v>
      </c>
      <c r="L13" s="104">
        <v>620</v>
      </c>
      <c r="M13" s="82">
        <f t="shared" si="3"/>
        <v>3.2258064516129031E-2</v>
      </c>
      <c r="N13" s="103">
        <f t="shared" si="4"/>
        <v>3512</v>
      </c>
      <c r="O13" s="104">
        <f t="shared" si="4"/>
        <v>197681</v>
      </c>
      <c r="P13" s="82">
        <f t="shared" si="2"/>
        <v>1.77659967321088E-2</v>
      </c>
      <c r="Q13" s="77"/>
    </row>
    <row r="14" spans="1:17">
      <c r="A14" s="86">
        <v>2011</v>
      </c>
      <c r="B14" s="103">
        <v>2903</v>
      </c>
      <c r="C14" s="104">
        <v>213998</v>
      </c>
      <c r="D14" s="82">
        <f t="shared" si="0"/>
        <v>1.3565547341563939E-2</v>
      </c>
      <c r="E14" s="103">
        <v>238</v>
      </c>
      <c r="F14" s="104">
        <v>8132</v>
      </c>
      <c r="G14" s="82">
        <f t="shared" si="5"/>
        <v>2.9267092966060011E-2</v>
      </c>
      <c r="H14" s="103">
        <v>35</v>
      </c>
      <c r="I14" s="104">
        <v>762</v>
      </c>
      <c r="J14" s="82">
        <f t="shared" si="1"/>
        <v>4.5931758530183726E-2</v>
      </c>
      <c r="K14" s="103">
        <v>111</v>
      </c>
      <c r="L14" s="104">
        <v>1927</v>
      </c>
      <c r="M14" s="82">
        <f t="shared" si="3"/>
        <v>5.7602490918526206E-2</v>
      </c>
      <c r="N14" s="103">
        <f t="shared" si="4"/>
        <v>3287</v>
      </c>
      <c r="O14" s="104">
        <f t="shared" si="4"/>
        <v>224819</v>
      </c>
      <c r="P14" s="82">
        <f t="shared" si="2"/>
        <v>1.4620650389869184E-2</v>
      </c>
      <c r="Q14" s="77"/>
    </row>
    <row r="15" spans="1:17">
      <c r="A15" s="86">
        <v>2012</v>
      </c>
      <c r="B15" s="103">
        <v>2671</v>
      </c>
      <c r="C15" s="104">
        <v>236803</v>
      </c>
      <c r="D15" s="82">
        <f t="shared" si="0"/>
        <v>1.127941791277982E-2</v>
      </c>
      <c r="E15" s="103">
        <v>177</v>
      </c>
      <c r="F15" s="104">
        <v>8528</v>
      </c>
      <c r="G15" s="82">
        <f t="shared" si="5"/>
        <v>2.0755159474671669E-2</v>
      </c>
      <c r="H15" s="103">
        <v>42</v>
      </c>
      <c r="I15" s="104">
        <v>1176</v>
      </c>
      <c r="J15" s="82">
        <f t="shared" si="1"/>
        <v>3.5714285714285712E-2</v>
      </c>
      <c r="K15" s="103">
        <v>94</v>
      </c>
      <c r="L15" s="104">
        <v>1858</v>
      </c>
      <c r="M15" s="82">
        <f t="shared" si="3"/>
        <v>5.0592034445640477E-2</v>
      </c>
      <c r="N15" s="103">
        <f t="shared" si="4"/>
        <v>2984</v>
      </c>
      <c r="O15" s="104">
        <f t="shared" si="4"/>
        <v>248365</v>
      </c>
      <c r="P15" s="82">
        <f t="shared" si="2"/>
        <v>1.2014575322609869E-2</v>
      </c>
      <c r="Q15" s="77"/>
    </row>
    <row r="16" spans="1:17">
      <c r="A16" s="86">
        <v>2013</v>
      </c>
      <c r="B16" s="103">
        <v>2260</v>
      </c>
      <c r="C16" s="104">
        <v>265645</v>
      </c>
      <c r="D16" s="82">
        <f t="shared" si="0"/>
        <v>8.5075947222797346E-3</v>
      </c>
      <c r="E16" s="103">
        <v>134</v>
      </c>
      <c r="F16" s="104">
        <v>8005</v>
      </c>
      <c r="G16" s="82">
        <f t="shared" si="5"/>
        <v>1.6739537788881948E-2</v>
      </c>
      <c r="H16" s="103">
        <v>30</v>
      </c>
      <c r="I16" s="104">
        <v>1410</v>
      </c>
      <c r="J16" s="82">
        <f t="shared" si="1"/>
        <v>2.1276595744680851E-2</v>
      </c>
      <c r="K16" s="103">
        <v>80</v>
      </c>
      <c r="L16" s="104">
        <v>1646</v>
      </c>
      <c r="M16" s="82">
        <f t="shared" si="3"/>
        <v>4.8602673147023087E-2</v>
      </c>
      <c r="N16" s="103">
        <f t="shared" si="4"/>
        <v>2504</v>
      </c>
      <c r="O16" s="104">
        <f t="shared" si="4"/>
        <v>276706</v>
      </c>
      <c r="P16" s="82">
        <f t="shared" si="2"/>
        <v>9.0493158803929084E-3</v>
      </c>
      <c r="Q16" s="77"/>
    </row>
    <row r="17" spans="1:16">
      <c r="A17" s="86">
        <v>2014</v>
      </c>
      <c r="B17" s="103">
        <v>1981</v>
      </c>
      <c r="C17" s="104">
        <v>284580</v>
      </c>
      <c r="D17" s="82">
        <f t="shared" si="0"/>
        <v>6.9611357087637927E-3</v>
      </c>
      <c r="E17" s="103">
        <v>163</v>
      </c>
      <c r="F17" s="104">
        <v>9496</v>
      </c>
      <c r="G17" s="82">
        <f t="shared" si="5"/>
        <v>1.7165122156697556E-2</v>
      </c>
      <c r="H17" s="103">
        <v>52</v>
      </c>
      <c r="I17" s="104">
        <v>3085</v>
      </c>
      <c r="J17" s="82">
        <f t="shared" si="1"/>
        <v>1.6855753646677473E-2</v>
      </c>
      <c r="K17" s="103">
        <v>77</v>
      </c>
      <c r="L17" s="104">
        <v>1718</v>
      </c>
      <c r="M17" s="82">
        <f t="shared" si="3"/>
        <v>4.4819557625145515E-2</v>
      </c>
      <c r="N17" s="103">
        <f t="shared" si="4"/>
        <v>2273</v>
      </c>
      <c r="O17" s="104">
        <f t="shared" si="4"/>
        <v>298879</v>
      </c>
      <c r="P17" s="82">
        <f t="shared" si="2"/>
        <v>7.6050843317864419E-3</v>
      </c>
    </row>
    <row r="18" spans="1:16">
      <c r="A18" s="86">
        <v>2015</v>
      </c>
      <c r="B18" s="103">
        <v>1494</v>
      </c>
      <c r="C18" s="104">
        <v>322834</v>
      </c>
      <c r="D18" s="82">
        <f t="shared" si="0"/>
        <v>4.6277653530916816E-3</v>
      </c>
      <c r="E18" s="103">
        <v>194</v>
      </c>
      <c r="F18" s="104">
        <v>14633</v>
      </c>
      <c r="G18" s="82">
        <f t="shared" si="5"/>
        <v>1.3257705186906308E-2</v>
      </c>
      <c r="H18" s="103">
        <v>33</v>
      </c>
      <c r="I18" s="104">
        <v>2542</v>
      </c>
      <c r="J18" s="82">
        <f t="shared" si="1"/>
        <v>1.2981904012588513E-2</v>
      </c>
      <c r="K18" s="103">
        <v>118</v>
      </c>
      <c r="L18" s="104">
        <v>3413</v>
      </c>
      <c r="M18" s="82">
        <f t="shared" si="3"/>
        <v>3.4573688836800467E-2</v>
      </c>
      <c r="N18" s="103">
        <f t="shared" si="4"/>
        <v>1839</v>
      </c>
      <c r="O18" s="104">
        <f t="shared" si="4"/>
        <v>343422</v>
      </c>
      <c r="P18" s="82">
        <f t="shared" si="2"/>
        <v>5.3549277565211311E-3</v>
      </c>
    </row>
    <row r="19" spans="1:16">
      <c r="A19" s="86">
        <v>2016</v>
      </c>
      <c r="B19" s="103">
        <v>1031</v>
      </c>
      <c r="C19" s="104">
        <v>324764</v>
      </c>
      <c r="D19" s="82">
        <f t="shared" si="0"/>
        <v>3.174612949711175E-3</v>
      </c>
      <c r="E19" s="103">
        <v>139</v>
      </c>
      <c r="F19" s="104">
        <v>13489</v>
      </c>
      <c r="G19" s="82">
        <f t="shared" si="5"/>
        <v>1.0304692712580622E-2</v>
      </c>
      <c r="H19" s="103">
        <v>13</v>
      </c>
      <c r="I19" s="104">
        <v>1026</v>
      </c>
      <c r="J19" s="82">
        <f t="shared" si="1"/>
        <v>1.2670565302144249E-2</v>
      </c>
      <c r="K19" s="103">
        <v>75</v>
      </c>
      <c r="L19" s="104">
        <v>3279</v>
      </c>
      <c r="M19" s="82">
        <f t="shared" si="3"/>
        <v>2.2872827081427266E-2</v>
      </c>
      <c r="N19" s="103">
        <f t="shared" si="4"/>
        <v>1258</v>
      </c>
      <c r="O19" s="104">
        <f t="shared" si="4"/>
        <v>342558</v>
      </c>
      <c r="P19" s="82">
        <f t="shared" si="2"/>
        <v>3.6723708101985648E-3</v>
      </c>
    </row>
    <row r="20" spans="1:16">
      <c r="A20" s="86">
        <v>2017</v>
      </c>
      <c r="B20" s="103">
        <v>654</v>
      </c>
      <c r="C20" s="104">
        <v>337156</v>
      </c>
      <c r="D20" s="82">
        <f t="shared" si="0"/>
        <v>1.9397548909110324E-3</v>
      </c>
      <c r="E20" s="103">
        <v>77</v>
      </c>
      <c r="F20" s="104">
        <v>12877</v>
      </c>
      <c r="G20" s="82">
        <f t="shared" si="5"/>
        <v>5.9796536460355676E-3</v>
      </c>
      <c r="H20" s="103">
        <v>18</v>
      </c>
      <c r="I20" s="104">
        <v>729</v>
      </c>
      <c r="J20" s="82">
        <f t="shared" si="1"/>
        <v>2.4691358024691357E-2</v>
      </c>
      <c r="K20" s="103">
        <v>40</v>
      </c>
      <c r="L20" s="104">
        <v>2653</v>
      </c>
      <c r="M20" s="82">
        <f t="shared" si="3"/>
        <v>1.5077271013946476E-2</v>
      </c>
      <c r="N20" s="103">
        <f t="shared" si="4"/>
        <v>789</v>
      </c>
      <c r="O20" s="104">
        <f t="shared" si="4"/>
        <v>353415</v>
      </c>
      <c r="P20" s="82">
        <f t="shared" si="2"/>
        <v>2.2325028649038668E-3</v>
      </c>
    </row>
    <row r="21" spans="1:16">
      <c r="A21" s="86">
        <v>2018</v>
      </c>
      <c r="B21" s="103">
        <v>458</v>
      </c>
      <c r="C21" s="104">
        <v>319827</v>
      </c>
      <c r="D21" s="82">
        <f t="shared" si="0"/>
        <v>1.4320241880766789E-3</v>
      </c>
      <c r="E21" s="103">
        <v>39</v>
      </c>
      <c r="F21" s="104">
        <v>12063</v>
      </c>
      <c r="G21" s="82">
        <f t="shared" si="5"/>
        <v>3.2330266102959461E-3</v>
      </c>
      <c r="H21" s="103">
        <v>5</v>
      </c>
      <c r="I21" s="104">
        <v>801</v>
      </c>
      <c r="J21" s="82">
        <f t="shared" si="1"/>
        <v>6.2421972534332081E-3</v>
      </c>
      <c r="K21" s="103">
        <v>27</v>
      </c>
      <c r="L21" s="104">
        <v>2601</v>
      </c>
      <c r="M21" s="82">
        <f t="shared" si="3"/>
        <v>1.0380622837370242E-2</v>
      </c>
      <c r="N21" s="103">
        <f t="shared" si="4"/>
        <v>529</v>
      </c>
      <c r="O21" s="104">
        <f t="shared" si="4"/>
        <v>335292</v>
      </c>
      <c r="P21" s="82">
        <f t="shared" si="2"/>
        <v>1.5777292628514847E-3</v>
      </c>
    </row>
    <row r="22" spans="1:16">
      <c r="A22" s="86">
        <v>2019</v>
      </c>
      <c r="B22" s="103">
        <v>305</v>
      </c>
      <c r="C22" s="104">
        <v>290861</v>
      </c>
      <c r="D22" s="82">
        <f t="shared" si="0"/>
        <v>1.0486108484808894E-3</v>
      </c>
      <c r="E22" s="103">
        <v>32</v>
      </c>
      <c r="F22" s="104">
        <v>12688</v>
      </c>
      <c r="G22" s="82">
        <f t="shared" si="5"/>
        <v>2.5220680958385876E-3</v>
      </c>
      <c r="H22" s="103">
        <v>0</v>
      </c>
      <c r="I22" s="104">
        <v>161</v>
      </c>
      <c r="J22" s="82">
        <f t="shared" si="1"/>
        <v>0</v>
      </c>
      <c r="K22" s="103">
        <v>9</v>
      </c>
      <c r="L22" s="104">
        <v>2554</v>
      </c>
      <c r="M22" s="82">
        <f t="shared" si="3"/>
        <v>3.5238841033672671E-3</v>
      </c>
      <c r="N22" s="103">
        <f t="shared" si="4"/>
        <v>346</v>
      </c>
      <c r="O22" s="104">
        <f t="shared" si="4"/>
        <v>306264</v>
      </c>
      <c r="P22" s="82">
        <f t="shared" si="2"/>
        <v>1.1297442729148708E-3</v>
      </c>
    </row>
    <row r="23" spans="1:16">
      <c r="A23" s="86">
        <v>2020</v>
      </c>
      <c r="B23" s="103">
        <v>41</v>
      </c>
      <c r="C23" s="104">
        <v>38880</v>
      </c>
      <c r="D23" s="82">
        <f t="shared" si="0"/>
        <v>1.0545267489711935E-3</v>
      </c>
      <c r="E23" s="103">
        <v>1</v>
      </c>
      <c r="F23" s="104">
        <v>545</v>
      </c>
      <c r="G23" s="82">
        <f t="shared" si="5"/>
        <v>1.834862385321101E-3</v>
      </c>
      <c r="H23" s="103">
        <v>0</v>
      </c>
      <c r="I23" s="104">
        <v>52</v>
      </c>
      <c r="J23" s="82">
        <f t="shared" si="1"/>
        <v>0</v>
      </c>
      <c r="K23" s="103">
        <v>0</v>
      </c>
      <c r="L23" s="104">
        <v>209</v>
      </c>
      <c r="M23" s="82">
        <f t="shared" si="3"/>
        <v>0</v>
      </c>
      <c r="N23" s="103">
        <f t="shared" si="4"/>
        <v>42</v>
      </c>
      <c r="O23" s="104">
        <f t="shared" si="4"/>
        <v>39686</v>
      </c>
      <c r="P23" s="82">
        <f t="shared" si="2"/>
        <v>1.0583077155672026E-3</v>
      </c>
    </row>
    <row r="24" spans="1:16" ht="13" thickBot="1">
      <c r="A24" s="86">
        <v>2021</v>
      </c>
      <c r="B24" s="105">
        <v>0</v>
      </c>
      <c r="C24" s="106">
        <v>202</v>
      </c>
      <c r="D24" s="107">
        <f t="shared" si="0"/>
        <v>0</v>
      </c>
      <c r="E24" s="105">
        <v>0</v>
      </c>
      <c r="F24" s="106">
        <v>19</v>
      </c>
      <c r="G24" s="107">
        <f t="shared" si="5"/>
        <v>0</v>
      </c>
      <c r="H24" s="105">
        <v>0</v>
      </c>
      <c r="I24" s="106">
        <v>1</v>
      </c>
      <c r="J24" s="107">
        <f t="shared" si="1"/>
        <v>0</v>
      </c>
      <c r="K24" s="105">
        <v>0</v>
      </c>
      <c r="L24" s="106">
        <v>1</v>
      </c>
      <c r="M24" s="107">
        <f t="shared" si="3"/>
        <v>0</v>
      </c>
      <c r="N24" s="105">
        <f t="shared" si="4"/>
        <v>0</v>
      </c>
      <c r="O24" s="106">
        <f t="shared" si="4"/>
        <v>223</v>
      </c>
      <c r="P24" s="107">
        <f t="shared" si="2"/>
        <v>0</v>
      </c>
    </row>
    <row r="25" spans="1:16" ht="13.5" thickBot="1">
      <c r="A25" s="15" t="s">
        <v>203</v>
      </c>
      <c r="B25" s="25">
        <f>SUM(B9:B24)</f>
        <v>37652</v>
      </c>
      <c r="C25" s="27">
        <f>SUM(C9:C24)</f>
        <v>3453757</v>
      </c>
      <c r="D25" s="72">
        <f>B25/C25</f>
        <v>1.0901751339193811E-2</v>
      </c>
      <c r="E25" s="25">
        <f>SUM(E9:E24)</f>
        <v>1948</v>
      </c>
      <c r="F25" s="27">
        <f>SUM(F9:F24)</f>
        <v>116658</v>
      </c>
      <c r="G25" s="72">
        <f>E25/F25</f>
        <v>1.6698383308474344E-2</v>
      </c>
      <c r="H25" s="25">
        <f>SUM(H9:H24)</f>
        <v>271</v>
      </c>
      <c r="I25" s="27">
        <f>SUM(I9:I24)</f>
        <v>12520</v>
      </c>
      <c r="J25" s="72">
        <f>H25/I25</f>
        <v>2.1645367412140574E-2</v>
      </c>
      <c r="K25" s="25">
        <f>SUM(K9:K24)</f>
        <v>946</v>
      </c>
      <c r="L25" s="27">
        <f>SUM(L9:L24)</f>
        <v>26246</v>
      </c>
      <c r="M25" s="72">
        <f>K25/L25</f>
        <v>3.6043587594300083E-2</v>
      </c>
      <c r="N25" s="151">
        <f>SUM(N9:N24)</f>
        <v>40817</v>
      </c>
      <c r="O25" s="152">
        <f>SUM(O9:O24)</f>
        <v>3609181</v>
      </c>
      <c r="P25" s="162">
        <f>N25/O25</f>
        <v>1.1309213918614777E-2</v>
      </c>
    </row>
    <row r="26" spans="1:16" ht="13">
      <c r="A26" s="125"/>
      <c r="B26" s="95"/>
      <c r="C26" s="95"/>
      <c r="D26" s="163"/>
      <c r="E26" s="95"/>
      <c r="F26" s="95"/>
      <c r="G26" s="163"/>
      <c r="H26" s="95"/>
      <c r="I26" s="95"/>
      <c r="J26" s="163"/>
      <c r="K26" s="95"/>
      <c r="L26" s="95"/>
      <c r="M26" s="163"/>
      <c r="N26" s="95"/>
      <c r="O26" s="95"/>
      <c r="P26" s="163"/>
    </row>
    <row r="27" spans="1:16">
      <c r="A27" s="109"/>
      <c r="B27" s="84"/>
      <c r="C27" s="84"/>
      <c r="D27" s="84"/>
      <c r="E27" s="84"/>
      <c r="F27" s="84"/>
      <c r="G27" s="84"/>
      <c r="H27" s="84"/>
      <c r="I27" s="84"/>
      <c r="J27" s="84"/>
      <c r="K27" s="84"/>
      <c r="L27" s="84"/>
      <c r="M27" s="84"/>
      <c r="N27" s="84"/>
      <c r="O27" s="84"/>
      <c r="P27" s="84"/>
    </row>
    <row r="28" spans="1:16">
      <c r="A28" s="77"/>
      <c r="B28" s="84"/>
      <c r="C28" s="84"/>
      <c r="D28" s="84"/>
      <c r="E28" s="84"/>
      <c r="F28" s="84"/>
      <c r="G28" s="84"/>
      <c r="H28" s="84"/>
      <c r="I28" s="84"/>
      <c r="J28" s="84"/>
      <c r="K28" s="84"/>
      <c r="L28" s="84"/>
      <c r="M28" s="84"/>
      <c r="N28" s="84"/>
      <c r="O28" s="84"/>
      <c r="P28" s="110"/>
    </row>
    <row r="29" spans="1:16" ht="13.5" customHeight="1">
      <c r="A29" s="77"/>
      <c r="B29" s="84"/>
      <c r="C29" s="84"/>
      <c r="D29" s="84"/>
      <c r="E29" s="84"/>
      <c r="F29" s="84"/>
      <c r="G29" s="84"/>
      <c r="H29" s="84"/>
      <c r="I29" s="84"/>
      <c r="J29" s="84"/>
      <c r="K29" s="84"/>
      <c r="L29" s="84"/>
      <c r="M29" s="84"/>
      <c r="N29" s="84"/>
      <c r="O29" s="84"/>
      <c r="P29" s="77"/>
    </row>
    <row r="30" spans="1:16">
      <c r="A30" s="77"/>
      <c r="B30" s="84"/>
      <c r="C30" s="84"/>
      <c r="D30" s="84"/>
      <c r="E30" s="84"/>
      <c r="F30" s="84"/>
      <c r="G30" s="84"/>
      <c r="H30" s="84"/>
      <c r="I30" s="84"/>
      <c r="J30" s="84"/>
      <c r="K30" s="84"/>
      <c r="L30" s="84"/>
      <c r="M30" s="84"/>
      <c r="N30" s="84"/>
      <c r="O30" s="84"/>
      <c r="P30" s="77"/>
    </row>
    <row r="31" spans="1:16">
      <c r="A31" s="77"/>
      <c r="B31" s="84"/>
      <c r="C31" s="84"/>
      <c r="D31" s="84"/>
      <c r="E31" s="84"/>
      <c r="F31" s="84"/>
      <c r="G31" s="84"/>
      <c r="H31" s="84"/>
      <c r="I31" s="84"/>
      <c r="J31" s="84"/>
      <c r="K31" s="84"/>
      <c r="L31" s="84"/>
      <c r="M31" s="84"/>
      <c r="N31" s="84"/>
      <c r="O31" s="84"/>
      <c r="P31" s="77"/>
    </row>
    <row r="32" spans="1:16">
      <c r="A32" s="77"/>
      <c r="B32" s="84"/>
      <c r="C32" s="84"/>
      <c r="D32" s="84"/>
      <c r="E32" s="84"/>
      <c r="F32" s="84"/>
      <c r="G32" s="84"/>
      <c r="H32" s="84"/>
      <c r="I32" s="84"/>
      <c r="J32" s="84"/>
      <c r="K32" s="84"/>
      <c r="L32" s="84"/>
      <c r="M32" s="84"/>
      <c r="N32" s="84"/>
      <c r="O32" s="84"/>
      <c r="P32" s="77"/>
    </row>
    <row r="33" spans="16:17" s="17" customFormat="1">
      <c r="P33" s="76"/>
      <c r="Q33" s="77"/>
    </row>
    <row r="34" spans="16:17" s="17" customFormat="1">
      <c r="P34" s="76"/>
      <c r="Q34" s="77"/>
    </row>
    <row r="35" spans="16:17" s="17" customFormat="1">
      <c r="P35" s="76"/>
      <c r="Q35" s="77"/>
    </row>
    <row r="36" spans="16:17" s="17" customFormat="1">
      <c r="P36" s="76"/>
      <c r="Q36" s="77"/>
    </row>
    <row r="37" spans="16:17" s="17" customFormat="1">
      <c r="P37" s="76"/>
      <c r="Q37" s="77"/>
    </row>
    <row r="38" spans="16:17" s="17" customFormat="1">
      <c r="P38" s="76"/>
      <c r="Q38" s="77"/>
    </row>
    <row r="39" spans="16:17" s="17" customFormat="1">
      <c r="P39" s="76"/>
      <c r="Q39" s="77"/>
    </row>
    <row r="40" spans="16:17" s="17" customFormat="1">
      <c r="P40" s="76"/>
      <c r="Q40" s="77"/>
    </row>
    <row r="41" spans="16:17" s="17" customFormat="1">
      <c r="P41" s="76"/>
      <c r="Q41" s="77"/>
    </row>
    <row r="42" spans="16:17" s="17" customFormat="1">
      <c r="P42" s="76"/>
      <c r="Q42" s="76"/>
    </row>
    <row r="43" spans="16:17" s="17" customFormat="1" ht="13">
      <c r="P43" s="76"/>
      <c r="Q43" s="356"/>
    </row>
    <row r="44" spans="16:17" s="17" customFormat="1" ht="13">
      <c r="P44" s="76"/>
      <c r="Q44" s="357"/>
    </row>
    <row r="45" spans="16:17" s="17" customFormat="1" ht="13">
      <c r="P45" s="76"/>
      <c r="Q45" s="357"/>
    </row>
    <row r="46" spans="16:17" s="17" customFormat="1" ht="13">
      <c r="P46" s="76"/>
      <c r="Q46" s="357"/>
    </row>
    <row r="47" spans="16:17" s="17" customFormat="1" ht="13">
      <c r="P47" s="76"/>
      <c r="Q47" s="357"/>
    </row>
    <row r="48" spans="16:17" s="17" customFormat="1" ht="13">
      <c r="P48" s="76"/>
      <c r="Q48" s="357"/>
    </row>
    <row r="49" spans="16:17" s="17" customFormat="1" ht="13">
      <c r="P49" s="76"/>
      <c r="Q49" s="357"/>
    </row>
    <row r="50" spans="16:17" s="17" customFormat="1" ht="13">
      <c r="P50" s="76"/>
      <c r="Q50" s="357"/>
    </row>
    <row r="51" spans="16:17" s="17" customFormat="1" ht="13">
      <c r="P51" s="76"/>
      <c r="Q51" s="357"/>
    </row>
    <row r="52" spans="16:17" s="17" customFormat="1" ht="13">
      <c r="P52" s="76"/>
      <c r="Q52" s="357"/>
    </row>
    <row r="53" spans="16:17" s="17" customFormat="1" ht="13">
      <c r="P53" s="76"/>
      <c r="Q53" s="357"/>
    </row>
    <row r="54" spans="16:17" s="17" customFormat="1" ht="13.5" customHeight="1">
      <c r="P54" s="76"/>
      <c r="Q54" s="357"/>
    </row>
    <row r="55" spans="16:17" s="17" customFormat="1" ht="13">
      <c r="P55" s="76"/>
      <c r="Q55" s="357"/>
    </row>
    <row r="56" spans="16:17" s="17" customFormat="1" ht="13">
      <c r="P56" s="76"/>
      <c r="Q56" s="357"/>
    </row>
    <row r="57" spans="16:17" s="17" customFormat="1" ht="13">
      <c r="P57" s="76"/>
      <c r="Q57" s="357"/>
    </row>
    <row r="58" spans="16:17" s="17" customFormat="1" ht="13">
      <c r="P58" s="76"/>
      <c r="Q58" s="357"/>
    </row>
    <row r="59" spans="16:17" s="17" customFormat="1">
      <c r="P59" s="76"/>
      <c r="Q59" s="76"/>
    </row>
    <row r="60" spans="16:17" s="17" customFormat="1">
      <c r="P60" s="110"/>
      <c r="Q60" s="76"/>
    </row>
    <row r="61" spans="16:17" s="17" customFormat="1">
      <c r="P61" s="110"/>
      <c r="Q61" s="76"/>
    </row>
    <row r="62" spans="16:17" s="17" customFormat="1">
      <c r="P62" s="110"/>
      <c r="Q62" s="76"/>
    </row>
    <row r="63" spans="16:17" s="17" customFormat="1">
      <c r="P63" s="110"/>
      <c r="Q63" s="76"/>
    </row>
    <row r="64" spans="16:17" s="17" customFormat="1">
      <c r="P64" s="110"/>
      <c r="Q64" s="76"/>
    </row>
    <row r="65" spans="16:17" s="17" customFormat="1">
      <c r="P65" s="110"/>
      <c r="Q65" s="76"/>
    </row>
    <row r="66" spans="16:17" s="17" customFormat="1">
      <c r="P66" s="110"/>
      <c r="Q66" s="76"/>
    </row>
    <row r="67" spans="16:17" s="17" customFormat="1" ht="12.75" customHeight="1">
      <c r="P67" s="110"/>
      <c r="Q67" s="76"/>
    </row>
    <row r="68" spans="16:17" s="17" customFormat="1" ht="12.75" customHeight="1">
      <c r="P68" s="110"/>
      <c r="Q68" s="76"/>
    </row>
    <row r="69" spans="16:17" s="17" customFormat="1" ht="12.75" customHeight="1">
      <c r="P69" s="110"/>
      <c r="Q69" s="76"/>
    </row>
    <row r="70" spans="16:17" s="17" customFormat="1" ht="12.75" customHeight="1">
      <c r="P70" s="76"/>
      <c r="Q70" s="76"/>
    </row>
    <row r="71" spans="16:17" s="17" customFormat="1" ht="12.75" customHeight="1">
      <c r="P71" s="76"/>
      <c r="Q71" s="76"/>
    </row>
    <row r="72" spans="16:17" s="17" customFormat="1" ht="12.75" customHeight="1">
      <c r="P72" s="76"/>
      <c r="Q72" s="76"/>
    </row>
    <row r="73" spans="16:17" s="17" customFormat="1" ht="12.75" customHeight="1">
      <c r="P73" s="76"/>
      <c r="Q73" s="76"/>
    </row>
    <row r="74" spans="16:17" s="17" customFormat="1" ht="12.75" customHeight="1">
      <c r="P74" s="76"/>
      <c r="Q74" s="76"/>
    </row>
    <row r="75" spans="16:17" s="17" customFormat="1">
      <c r="P75" s="76"/>
      <c r="Q75" s="76"/>
    </row>
    <row r="76" spans="16:17" s="17" customFormat="1">
      <c r="P76" s="76"/>
      <c r="Q76" s="76"/>
    </row>
    <row r="77" spans="16:17" s="17" customFormat="1">
      <c r="P77" s="76"/>
      <c r="Q77" s="76"/>
    </row>
    <row r="78" spans="16:17" s="17" customFormat="1">
      <c r="P78" s="76"/>
      <c r="Q78" s="76"/>
    </row>
    <row r="79" spans="16:17" s="17" customFormat="1">
      <c r="P79" s="76"/>
      <c r="Q79" s="76"/>
    </row>
    <row r="80" spans="16:17" s="17" customFormat="1">
      <c r="P80" s="76"/>
      <c r="Q80" s="76"/>
    </row>
    <row r="81" spans="16:17" s="17" customFormat="1">
      <c r="P81" s="76"/>
      <c r="Q81" s="76"/>
    </row>
    <row r="82" spans="16:17" s="17" customFormat="1">
      <c r="P82" s="76"/>
      <c r="Q82" s="76"/>
    </row>
    <row r="83" spans="16:17" s="17" customFormat="1">
      <c r="P83" s="76"/>
      <c r="Q83" s="76"/>
    </row>
    <row r="84" spans="16:17" s="17" customFormat="1">
      <c r="P84" s="76"/>
      <c r="Q84" s="76"/>
    </row>
    <row r="85" spans="16:17" s="17" customFormat="1">
      <c r="P85" s="76"/>
      <c r="Q85" s="76"/>
    </row>
    <row r="86" spans="16:17" s="17" customFormat="1">
      <c r="P86" s="76"/>
      <c r="Q86" s="76"/>
    </row>
    <row r="87" spans="16:17" s="17" customFormat="1">
      <c r="P87" s="76"/>
      <c r="Q87" s="76"/>
    </row>
    <row r="88" spans="16:17" s="17" customFormat="1">
      <c r="P88" s="76"/>
      <c r="Q88" s="76"/>
    </row>
    <row r="89" spans="16:17" s="17" customFormat="1">
      <c r="P89" s="77"/>
      <c r="Q89" s="77"/>
    </row>
    <row r="90" spans="16:17" s="17" customFormat="1">
      <c r="P90" s="77"/>
      <c r="Q90" s="77"/>
    </row>
    <row r="91" spans="16:17" s="17" customFormat="1">
      <c r="P91" s="77"/>
      <c r="Q91" s="77"/>
    </row>
    <row r="92" spans="16:17" s="17" customFormat="1">
      <c r="P92" s="77"/>
      <c r="Q92" s="77"/>
    </row>
    <row r="93" spans="16:17" s="17" customFormat="1">
      <c r="P93" s="77"/>
      <c r="Q93" s="77"/>
    </row>
    <row r="94" spans="16:17" s="17" customFormat="1">
      <c r="P94" s="77"/>
      <c r="Q94" s="77"/>
    </row>
    <row r="95" spans="16:17" s="17" customFormat="1">
      <c r="P95" s="77"/>
      <c r="Q95" s="77"/>
    </row>
    <row r="96" spans="16:17" s="17" customFormat="1">
      <c r="P96" s="77"/>
      <c r="Q96" s="77"/>
    </row>
    <row r="97" spans="2:16">
      <c r="B97" s="84"/>
      <c r="C97" s="84"/>
      <c r="D97" s="84"/>
      <c r="E97" s="84"/>
      <c r="F97" s="84"/>
      <c r="G97" s="84"/>
      <c r="H97" s="84"/>
      <c r="I97" s="84"/>
      <c r="J97" s="84"/>
      <c r="K97" s="84"/>
      <c r="L97" s="84"/>
      <c r="M97" s="84"/>
      <c r="N97" s="84"/>
      <c r="O97" s="84"/>
      <c r="P97" s="77"/>
    </row>
    <row r="98" spans="2:16">
      <c r="B98" s="84"/>
      <c r="C98" s="84"/>
      <c r="D98" s="84"/>
      <c r="E98" s="84"/>
      <c r="F98" s="84"/>
      <c r="G98" s="84"/>
      <c r="H98" s="84"/>
      <c r="I98" s="84"/>
      <c r="J98" s="84"/>
      <c r="K98" s="84"/>
      <c r="L98" s="84"/>
      <c r="M98" s="84"/>
      <c r="N98" s="84"/>
      <c r="O98" s="84"/>
      <c r="P98" s="77"/>
    </row>
    <row r="99" spans="2:16">
      <c r="B99" s="84"/>
      <c r="C99" s="84"/>
      <c r="D99" s="84"/>
      <c r="E99" s="84"/>
      <c r="F99" s="84"/>
      <c r="G99" s="84"/>
      <c r="H99" s="84"/>
      <c r="I99" s="84"/>
      <c r="J99" s="84"/>
      <c r="K99" s="84"/>
      <c r="L99" s="84"/>
      <c r="M99" s="84"/>
      <c r="N99" s="84"/>
      <c r="O99" s="84"/>
      <c r="P99" s="77"/>
    </row>
    <row r="100" spans="2:16">
      <c r="B100" s="84"/>
      <c r="C100" s="84"/>
      <c r="D100" s="84"/>
      <c r="E100" s="84"/>
      <c r="F100" s="77"/>
      <c r="G100" s="77"/>
      <c r="H100" s="77"/>
      <c r="I100" s="77"/>
      <c r="J100" s="77"/>
      <c r="K100" s="77"/>
      <c r="L100" s="77"/>
      <c r="M100" s="77"/>
      <c r="N100" s="77"/>
      <c r="O100" s="77"/>
      <c r="P100" s="77"/>
    </row>
    <row r="106" spans="2:16">
      <c r="B106" s="77"/>
      <c r="C106" s="77"/>
      <c r="D106" s="77"/>
      <c r="E106" s="77"/>
      <c r="F106" s="77"/>
      <c r="G106" s="77"/>
      <c r="H106" s="77"/>
      <c r="I106" s="77"/>
      <c r="J106" s="77"/>
      <c r="K106" s="77"/>
      <c r="L106" s="77"/>
      <c r="M106" s="77"/>
      <c r="N106" s="77"/>
      <c r="O106" s="77"/>
      <c r="P106" s="77"/>
    </row>
  </sheetData>
  <mergeCells count="7">
    <mergeCell ref="K7:M7"/>
    <mergeCell ref="A4:Q5"/>
    <mergeCell ref="A7:A8"/>
    <mergeCell ref="B7:D7"/>
    <mergeCell ref="E7:G7"/>
    <mergeCell ref="H7:J7"/>
    <mergeCell ref="N7:P7"/>
  </mergeCells>
  <phoneticPr fontId="0" type="noConversion"/>
  <pageMargins left="0.75" right="0.75" top="1" bottom="1" header="0.5" footer="0.5"/>
  <pageSetup scale="35" orientation="portrait" r:id="rId1"/>
  <headerFooter alignWithMargins="0">
    <oddFooter>&amp;C&amp;14B-&amp;P-4</oddFooter>
  </headerFooter>
  <ignoredErrors>
    <ignoredError sqref="D25:G25 L25:P25 H25:K25"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5">
    <pageSetUpPr fitToPage="1"/>
  </sheetPr>
  <dimension ref="A1:P102"/>
  <sheetViews>
    <sheetView zoomScaleNormal="100" workbookViewId="0"/>
  </sheetViews>
  <sheetFormatPr defaultColWidth="9.1796875" defaultRowHeight="12.5"/>
  <cols>
    <col min="1" max="1" width="11.453125" style="17" customWidth="1"/>
    <col min="2" max="3" width="10.81640625" style="31" customWidth="1"/>
    <col min="4" max="4" width="12" style="31" customWidth="1"/>
    <col min="5" max="6" width="10.81640625" style="31" customWidth="1"/>
    <col min="7" max="7" width="12" style="31" customWidth="1"/>
    <col min="8" max="9" width="10.81640625" style="31" customWidth="1"/>
    <col min="10" max="10" width="12" style="31" customWidth="1"/>
    <col min="11" max="12" width="10.81640625" style="31" customWidth="1"/>
    <col min="13" max="13" width="12" style="31" customWidth="1"/>
    <col min="14" max="15" width="10.81640625" style="31" customWidth="1"/>
    <col min="16" max="16" width="12" style="31" customWidth="1"/>
    <col min="17" max="16384" width="9.1796875" style="17"/>
  </cols>
  <sheetData>
    <row r="1" spans="1:16" ht="25">
      <c r="A1" s="40" t="s">
        <v>197</v>
      </c>
      <c r="B1" s="84"/>
      <c r="C1" s="84"/>
      <c r="D1" s="84"/>
      <c r="E1" s="84"/>
      <c r="F1" s="84"/>
      <c r="G1" s="84"/>
      <c r="H1" s="84"/>
      <c r="I1" s="84"/>
      <c r="J1" s="84"/>
      <c r="K1" s="84"/>
      <c r="L1" s="84"/>
      <c r="M1" s="84"/>
      <c r="N1" s="84"/>
      <c r="O1" s="84"/>
      <c r="P1" s="84"/>
    </row>
    <row r="2" spans="1:16" ht="18">
      <c r="A2" s="13" t="s">
        <v>259</v>
      </c>
      <c r="B2" s="169"/>
      <c r="C2" s="169"/>
      <c r="D2" s="169"/>
      <c r="E2" s="169"/>
      <c r="F2" s="169"/>
      <c r="G2" s="169"/>
      <c r="H2" s="169"/>
      <c r="I2" s="169"/>
      <c r="J2" s="169"/>
      <c r="K2" s="169"/>
      <c r="L2" s="169"/>
      <c r="M2" s="169"/>
      <c r="N2" s="169"/>
      <c r="O2" s="169"/>
      <c r="P2" s="169"/>
    </row>
    <row r="3" spans="1:16" ht="14">
      <c r="A3" s="18"/>
      <c r="B3" s="169"/>
      <c r="C3" s="169"/>
      <c r="D3" s="169"/>
      <c r="E3" s="169"/>
      <c r="F3" s="169"/>
      <c r="G3" s="169"/>
      <c r="H3" s="169"/>
      <c r="I3" s="169"/>
      <c r="J3" s="169"/>
      <c r="K3" s="169"/>
      <c r="L3" s="169"/>
      <c r="M3" s="169"/>
      <c r="N3" s="169"/>
      <c r="O3" s="169"/>
      <c r="P3" s="169"/>
    </row>
    <row r="4" spans="1:16" ht="15" customHeight="1">
      <c r="A4" s="438" t="s">
        <v>260</v>
      </c>
      <c r="B4" s="438"/>
      <c r="C4" s="438"/>
      <c r="D4" s="438"/>
      <c r="E4" s="438"/>
      <c r="F4" s="438"/>
      <c r="G4" s="438"/>
      <c r="H4" s="438"/>
      <c r="I4" s="438"/>
      <c r="J4" s="438"/>
      <c r="K4" s="438"/>
      <c r="L4" s="438"/>
      <c r="M4" s="438"/>
      <c r="N4" s="438"/>
      <c r="O4" s="438"/>
      <c r="P4" s="438"/>
    </row>
    <row r="5" spans="1:16" ht="15" customHeight="1">
      <c r="A5" s="438"/>
      <c r="B5" s="438"/>
      <c r="C5" s="438"/>
      <c r="D5" s="438"/>
      <c r="E5" s="438"/>
      <c r="F5" s="438"/>
      <c r="G5" s="438"/>
      <c r="H5" s="438"/>
      <c r="I5" s="438"/>
      <c r="J5" s="438"/>
      <c r="K5" s="438"/>
      <c r="L5" s="438"/>
      <c r="M5" s="438"/>
      <c r="N5" s="438"/>
      <c r="O5" s="438"/>
      <c r="P5" s="438"/>
    </row>
    <row r="6" spans="1:16" ht="15" customHeight="1">
      <c r="A6" s="37"/>
      <c r="B6" s="37"/>
      <c r="C6" s="37"/>
      <c r="D6" s="37"/>
      <c r="E6" s="37"/>
      <c r="F6" s="37"/>
      <c r="G6" s="37"/>
      <c r="H6" s="37"/>
      <c r="I6" s="37"/>
      <c r="J6" s="37"/>
      <c r="K6" s="37"/>
      <c r="L6" s="37"/>
      <c r="M6" s="37"/>
      <c r="N6" s="37"/>
      <c r="O6" s="37"/>
      <c r="P6" s="37"/>
    </row>
    <row r="7" spans="1:16" ht="14.5" thickBot="1">
      <c r="A7" s="14"/>
      <c r="B7" s="169"/>
      <c r="C7" s="169"/>
      <c r="D7" s="169"/>
      <c r="E7" s="169"/>
      <c r="F7" s="169"/>
      <c r="G7" s="169"/>
      <c r="H7" s="169"/>
      <c r="I7" s="169"/>
      <c r="J7" s="169"/>
      <c r="K7" s="169"/>
      <c r="L7" s="169"/>
      <c r="M7" s="169"/>
      <c r="N7" s="169"/>
      <c r="O7" s="169"/>
      <c r="P7" s="169"/>
    </row>
    <row r="8" spans="1:16" ht="13.5" customHeight="1" thickBot="1">
      <c r="A8" s="442" t="s">
        <v>200</v>
      </c>
      <c r="B8" s="451" t="s">
        <v>204</v>
      </c>
      <c r="C8" s="452"/>
      <c r="D8" s="453"/>
      <c r="E8" s="451" t="s">
        <v>205</v>
      </c>
      <c r="F8" s="452"/>
      <c r="G8" s="453"/>
      <c r="H8" s="451" t="s">
        <v>206</v>
      </c>
      <c r="I8" s="452"/>
      <c r="J8" s="453"/>
      <c r="K8" s="451" t="s">
        <v>207</v>
      </c>
      <c r="L8" s="452"/>
      <c r="M8" s="453"/>
      <c r="N8" s="451" t="s">
        <v>203</v>
      </c>
      <c r="O8" s="452"/>
      <c r="P8" s="453"/>
    </row>
    <row r="9" spans="1:16" ht="43.5" customHeight="1" thickBot="1">
      <c r="A9" s="443"/>
      <c r="B9" s="41" t="s">
        <v>261</v>
      </c>
      <c r="C9" s="71" t="s">
        <v>252</v>
      </c>
      <c r="D9" s="59" t="s">
        <v>244</v>
      </c>
      <c r="E9" s="41" t="s">
        <v>261</v>
      </c>
      <c r="F9" s="71" t="s">
        <v>252</v>
      </c>
      <c r="G9" s="59" t="s">
        <v>244</v>
      </c>
      <c r="H9" s="41" t="s">
        <v>261</v>
      </c>
      <c r="I9" s="71" t="s">
        <v>252</v>
      </c>
      <c r="J9" s="59" t="s">
        <v>244</v>
      </c>
      <c r="K9" s="41" t="s">
        <v>261</v>
      </c>
      <c r="L9" s="71" t="s">
        <v>252</v>
      </c>
      <c r="M9" s="59" t="s">
        <v>244</v>
      </c>
      <c r="N9" s="41" t="s">
        <v>261</v>
      </c>
      <c r="O9" s="71" t="s">
        <v>252</v>
      </c>
      <c r="P9" s="59" t="s">
        <v>244</v>
      </c>
    </row>
    <row r="10" spans="1:16">
      <c r="A10" s="86">
        <v>2006</v>
      </c>
      <c r="B10" s="100">
        <v>118576</v>
      </c>
      <c r="C10" s="101">
        <v>140065</v>
      </c>
      <c r="D10" s="83">
        <f t="shared" ref="D10:D25" si="0">IF(C10=0, "NA", B10/C10)</f>
        <v>0.84657837432620564</v>
      </c>
      <c r="E10" s="100"/>
      <c r="F10" s="101"/>
      <c r="G10" s="83"/>
      <c r="H10" s="100">
        <v>158</v>
      </c>
      <c r="I10" s="101">
        <v>189</v>
      </c>
      <c r="J10" s="83">
        <f t="shared" ref="J10:J25" si="1">IF(I10=0, "NA", H10/I10)</f>
        <v>0.83597883597883593</v>
      </c>
      <c r="K10" s="100"/>
      <c r="L10" s="101"/>
      <c r="M10" s="83"/>
      <c r="N10" s="100">
        <f>SUM(K10,H10,E10,B10)</f>
        <v>118734</v>
      </c>
      <c r="O10" s="101">
        <f>SUM(L10,I10,F10,C10)</f>
        <v>140254</v>
      </c>
      <c r="P10" s="83">
        <f t="shared" ref="P10:P25" si="2">IF(O10=0, "NA", N10/O10)</f>
        <v>0.84656409086371864</v>
      </c>
    </row>
    <row r="11" spans="1:16">
      <c r="A11" s="86">
        <v>2007</v>
      </c>
      <c r="B11" s="103">
        <v>144205</v>
      </c>
      <c r="C11" s="104">
        <v>165777</v>
      </c>
      <c r="D11" s="82">
        <f t="shared" si="0"/>
        <v>0.86987338412445636</v>
      </c>
      <c r="E11" s="103"/>
      <c r="F11" s="104"/>
      <c r="G11" s="82"/>
      <c r="H11" s="103">
        <v>56</v>
      </c>
      <c r="I11" s="104">
        <v>73</v>
      </c>
      <c r="J11" s="82">
        <f t="shared" si="1"/>
        <v>0.76712328767123283</v>
      </c>
      <c r="K11" s="103">
        <v>1230</v>
      </c>
      <c r="L11" s="104">
        <v>1546</v>
      </c>
      <c r="M11" s="82">
        <f t="shared" ref="M11:M25" si="3">IF(L11=0, "NA", K11/L11)</f>
        <v>0.79560155239327301</v>
      </c>
      <c r="N11" s="103">
        <f t="shared" ref="N11:O25" si="4">SUM(K11,H11,E11,B11)</f>
        <v>145491</v>
      </c>
      <c r="O11" s="104">
        <f t="shared" si="4"/>
        <v>167396</v>
      </c>
      <c r="P11" s="82">
        <f t="shared" si="2"/>
        <v>0.86914263184305485</v>
      </c>
    </row>
    <row r="12" spans="1:16">
      <c r="A12" s="86">
        <v>2008</v>
      </c>
      <c r="B12" s="103">
        <v>155513</v>
      </c>
      <c r="C12" s="104">
        <v>174910</v>
      </c>
      <c r="D12" s="82">
        <f t="shared" si="0"/>
        <v>0.88910296724029503</v>
      </c>
      <c r="E12" s="103">
        <v>5863</v>
      </c>
      <c r="F12" s="104">
        <v>6786</v>
      </c>
      <c r="G12" s="82">
        <f t="shared" ref="G12:G25" si="5">IF(F12=0, "NA", E12/F12)</f>
        <v>0.86398467432950188</v>
      </c>
      <c r="H12" s="103">
        <v>64</v>
      </c>
      <c r="I12" s="104">
        <v>76</v>
      </c>
      <c r="J12" s="82">
        <f t="shared" si="1"/>
        <v>0.84210526315789469</v>
      </c>
      <c r="K12" s="103">
        <v>1308</v>
      </c>
      <c r="L12" s="104">
        <v>1631</v>
      </c>
      <c r="M12" s="82">
        <f t="shared" si="3"/>
        <v>0.80196198651134276</v>
      </c>
      <c r="N12" s="103">
        <f t="shared" si="4"/>
        <v>162748</v>
      </c>
      <c r="O12" s="104">
        <f t="shared" si="4"/>
        <v>183403</v>
      </c>
      <c r="P12" s="82">
        <f t="shared" si="2"/>
        <v>0.88737915955573243</v>
      </c>
    </row>
    <row r="13" spans="1:16">
      <c r="A13" s="86">
        <v>2009</v>
      </c>
      <c r="B13" s="103">
        <v>132288</v>
      </c>
      <c r="C13" s="104">
        <v>145410</v>
      </c>
      <c r="D13" s="82">
        <f t="shared" si="0"/>
        <v>0.90975861357540744</v>
      </c>
      <c r="E13" s="103">
        <v>4080</v>
      </c>
      <c r="F13" s="104">
        <v>4670</v>
      </c>
      <c r="G13" s="82">
        <f t="shared" si="5"/>
        <v>0.87366167023554608</v>
      </c>
      <c r="H13" s="103">
        <v>109</v>
      </c>
      <c r="I13" s="104">
        <v>148</v>
      </c>
      <c r="J13" s="82">
        <f t="shared" si="1"/>
        <v>0.73648648648648651</v>
      </c>
      <c r="K13" s="103">
        <v>489</v>
      </c>
      <c r="L13" s="104">
        <v>590</v>
      </c>
      <c r="M13" s="82">
        <f t="shared" si="3"/>
        <v>0.82881355932203393</v>
      </c>
      <c r="N13" s="103">
        <f t="shared" si="4"/>
        <v>136966</v>
      </c>
      <c r="O13" s="104">
        <f t="shared" si="4"/>
        <v>150818</v>
      </c>
      <c r="P13" s="82">
        <f t="shared" si="2"/>
        <v>0.90815419910090311</v>
      </c>
    </row>
    <row r="14" spans="1:16">
      <c r="A14" s="86">
        <v>2010</v>
      </c>
      <c r="B14" s="103">
        <v>177216</v>
      </c>
      <c r="C14" s="104">
        <v>192045</v>
      </c>
      <c r="D14" s="82">
        <f t="shared" si="0"/>
        <v>0.92278372256502383</v>
      </c>
      <c r="E14" s="103">
        <v>4160</v>
      </c>
      <c r="F14" s="104">
        <v>4727</v>
      </c>
      <c r="G14" s="82">
        <f t="shared" si="5"/>
        <v>0.88005077215993233</v>
      </c>
      <c r="H14" s="103">
        <v>238</v>
      </c>
      <c r="I14" s="104">
        <v>289</v>
      </c>
      <c r="J14" s="82">
        <f t="shared" si="1"/>
        <v>0.82352941176470584</v>
      </c>
      <c r="K14" s="103">
        <v>533</v>
      </c>
      <c r="L14" s="104">
        <v>620</v>
      </c>
      <c r="M14" s="82">
        <f t="shared" si="3"/>
        <v>0.85967741935483866</v>
      </c>
      <c r="N14" s="103">
        <f t="shared" si="4"/>
        <v>182147</v>
      </c>
      <c r="O14" s="104">
        <f t="shared" si="4"/>
        <v>197681</v>
      </c>
      <c r="P14" s="82">
        <f t="shared" si="2"/>
        <v>0.92141885158411785</v>
      </c>
    </row>
    <row r="15" spans="1:16">
      <c r="A15" s="86">
        <v>2011</v>
      </c>
      <c r="B15" s="103">
        <v>199286</v>
      </c>
      <c r="C15" s="104">
        <v>213998</v>
      </c>
      <c r="D15" s="82">
        <f t="shared" si="0"/>
        <v>0.93125169394106488</v>
      </c>
      <c r="E15" s="103">
        <v>7326</v>
      </c>
      <c r="F15" s="104">
        <v>8132</v>
      </c>
      <c r="G15" s="82">
        <f t="shared" si="5"/>
        <v>0.9008853910477127</v>
      </c>
      <c r="H15" s="103">
        <v>658</v>
      </c>
      <c r="I15" s="104">
        <v>762</v>
      </c>
      <c r="J15" s="82">
        <f t="shared" si="1"/>
        <v>0.86351706036745401</v>
      </c>
      <c r="K15" s="103">
        <v>1530</v>
      </c>
      <c r="L15" s="104">
        <v>1927</v>
      </c>
      <c r="M15" s="82">
        <f t="shared" si="3"/>
        <v>0.79398028022833422</v>
      </c>
      <c r="N15" s="103">
        <f t="shared" si="4"/>
        <v>208800</v>
      </c>
      <c r="O15" s="104">
        <f t="shared" si="4"/>
        <v>224819</v>
      </c>
      <c r="P15" s="82">
        <f t="shared" si="2"/>
        <v>0.92874712546537441</v>
      </c>
    </row>
    <row r="16" spans="1:16">
      <c r="A16" s="86">
        <v>2012</v>
      </c>
      <c r="B16" s="103">
        <v>222332</v>
      </c>
      <c r="C16" s="104">
        <v>236803</v>
      </c>
      <c r="D16" s="82">
        <f t="shared" si="0"/>
        <v>0.93889013230406715</v>
      </c>
      <c r="E16" s="103">
        <v>7899</v>
      </c>
      <c r="F16" s="104">
        <v>8528</v>
      </c>
      <c r="G16" s="82">
        <f t="shared" si="5"/>
        <v>0.92624296435272047</v>
      </c>
      <c r="H16" s="103">
        <v>1066</v>
      </c>
      <c r="I16" s="104">
        <v>1176</v>
      </c>
      <c r="J16" s="82">
        <f t="shared" si="1"/>
        <v>0.90646258503401356</v>
      </c>
      <c r="K16" s="103">
        <v>1469</v>
      </c>
      <c r="L16" s="104">
        <v>1858</v>
      </c>
      <c r="M16" s="82">
        <f t="shared" si="3"/>
        <v>0.79063509149623246</v>
      </c>
      <c r="N16" s="103">
        <f t="shared" si="4"/>
        <v>232766</v>
      </c>
      <c r="O16" s="104">
        <f t="shared" si="4"/>
        <v>248365</v>
      </c>
      <c r="P16" s="82">
        <f t="shared" si="2"/>
        <v>0.93719324381454716</v>
      </c>
    </row>
    <row r="17" spans="1:16">
      <c r="A17" s="86">
        <v>2013</v>
      </c>
      <c r="B17" s="103">
        <v>251284</v>
      </c>
      <c r="C17" s="104">
        <v>265645</v>
      </c>
      <c r="D17" s="82">
        <f t="shared" si="0"/>
        <v>0.94593912928908885</v>
      </c>
      <c r="E17" s="103">
        <v>7479</v>
      </c>
      <c r="F17" s="104">
        <v>8005</v>
      </c>
      <c r="G17" s="82">
        <f t="shared" si="5"/>
        <v>0.93429106808244844</v>
      </c>
      <c r="H17" s="103">
        <v>1309</v>
      </c>
      <c r="I17" s="104">
        <v>1410</v>
      </c>
      <c r="J17" s="82">
        <f t="shared" si="1"/>
        <v>0.92836879432624109</v>
      </c>
      <c r="K17" s="103">
        <v>1360</v>
      </c>
      <c r="L17" s="104">
        <v>1646</v>
      </c>
      <c r="M17" s="82">
        <f t="shared" si="3"/>
        <v>0.82624544349939244</v>
      </c>
      <c r="N17" s="103">
        <f t="shared" si="4"/>
        <v>261432</v>
      </c>
      <c r="O17" s="104">
        <f t="shared" si="4"/>
        <v>276706</v>
      </c>
      <c r="P17" s="82">
        <f t="shared" si="2"/>
        <v>0.94480061870721999</v>
      </c>
    </row>
    <row r="18" spans="1:16">
      <c r="A18" s="86">
        <v>2014</v>
      </c>
      <c r="B18" s="103">
        <v>272418</v>
      </c>
      <c r="C18" s="104">
        <v>284580</v>
      </c>
      <c r="D18" s="82">
        <f t="shared" si="0"/>
        <v>0.95726333544170361</v>
      </c>
      <c r="E18" s="103">
        <v>8924</v>
      </c>
      <c r="F18" s="104">
        <v>9496</v>
      </c>
      <c r="G18" s="82">
        <f t="shared" si="5"/>
        <v>0.93976411120471781</v>
      </c>
      <c r="H18" s="103">
        <v>2856</v>
      </c>
      <c r="I18" s="104">
        <v>3085</v>
      </c>
      <c r="J18" s="82">
        <f t="shared" si="1"/>
        <v>0.92576985413290114</v>
      </c>
      <c r="K18" s="103">
        <v>1405</v>
      </c>
      <c r="L18" s="104">
        <v>1718</v>
      </c>
      <c r="M18" s="82">
        <f t="shared" si="3"/>
        <v>0.81781140861466817</v>
      </c>
      <c r="N18" s="103">
        <f t="shared" si="4"/>
        <v>285603</v>
      </c>
      <c r="O18" s="104">
        <f t="shared" si="4"/>
        <v>298879</v>
      </c>
      <c r="P18" s="82">
        <f t="shared" si="2"/>
        <v>0.95558068649854955</v>
      </c>
    </row>
    <row r="19" spans="1:16">
      <c r="A19" s="86">
        <v>2015</v>
      </c>
      <c r="B19" s="103">
        <v>313712</v>
      </c>
      <c r="C19" s="104">
        <v>322834</v>
      </c>
      <c r="D19" s="82">
        <f t="shared" si="0"/>
        <v>0.9717439922684723</v>
      </c>
      <c r="E19" s="103">
        <v>13843</v>
      </c>
      <c r="F19" s="104">
        <v>14633</v>
      </c>
      <c r="G19" s="82">
        <f t="shared" si="5"/>
        <v>0.94601243764094856</v>
      </c>
      <c r="H19" s="103">
        <v>2372</v>
      </c>
      <c r="I19" s="104">
        <v>2542</v>
      </c>
      <c r="J19" s="82">
        <f t="shared" si="1"/>
        <v>0.93312352478363492</v>
      </c>
      <c r="K19" s="103">
        <v>2927</v>
      </c>
      <c r="L19" s="104">
        <v>3413</v>
      </c>
      <c r="M19" s="82">
        <f t="shared" si="3"/>
        <v>0.85760328157046584</v>
      </c>
      <c r="N19" s="103">
        <f t="shared" si="4"/>
        <v>332854</v>
      </c>
      <c r="O19" s="104">
        <f t="shared" si="4"/>
        <v>343422</v>
      </c>
      <c r="P19" s="82">
        <f t="shared" si="2"/>
        <v>0.96922736458351533</v>
      </c>
    </row>
    <row r="20" spans="1:16">
      <c r="A20" s="86">
        <v>2016</v>
      </c>
      <c r="B20" s="103">
        <v>317216</v>
      </c>
      <c r="C20" s="104">
        <v>324764</v>
      </c>
      <c r="D20" s="82">
        <f t="shared" si="0"/>
        <v>0.97675850771637251</v>
      </c>
      <c r="E20" s="103">
        <v>13073</v>
      </c>
      <c r="F20" s="104">
        <v>13489</v>
      </c>
      <c r="G20" s="82">
        <f t="shared" si="5"/>
        <v>0.96916005634220481</v>
      </c>
      <c r="H20" s="103">
        <v>938</v>
      </c>
      <c r="I20" s="104">
        <v>1026</v>
      </c>
      <c r="J20" s="82">
        <f t="shared" si="1"/>
        <v>0.91423001949317739</v>
      </c>
      <c r="K20" s="103">
        <v>2935</v>
      </c>
      <c r="L20" s="104">
        <v>3279</v>
      </c>
      <c r="M20" s="82">
        <f t="shared" si="3"/>
        <v>0.89508996645318695</v>
      </c>
      <c r="N20" s="103">
        <f t="shared" si="4"/>
        <v>334162</v>
      </c>
      <c r="O20" s="104">
        <f t="shared" si="4"/>
        <v>342558</v>
      </c>
      <c r="P20" s="82">
        <f t="shared" si="2"/>
        <v>0.9754902819376573</v>
      </c>
    </row>
    <row r="21" spans="1:16">
      <c r="A21" s="86">
        <v>2017</v>
      </c>
      <c r="B21" s="103">
        <v>330313</v>
      </c>
      <c r="C21" s="104">
        <v>337156</v>
      </c>
      <c r="D21" s="82">
        <f t="shared" si="0"/>
        <v>0.97970375731115567</v>
      </c>
      <c r="E21" s="103">
        <v>12521</v>
      </c>
      <c r="F21" s="104">
        <v>12877</v>
      </c>
      <c r="G21" s="82">
        <f t="shared" si="5"/>
        <v>0.9723538091170304</v>
      </c>
      <c r="H21" s="103">
        <v>669</v>
      </c>
      <c r="I21" s="104">
        <v>729</v>
      </c>
      <c r="J21" s="82">
        <f t="shared" si="1"/>
        <v>0.91769547325102885</v>
      </c>
      <c r="K21" s="103">
        <v>2421</v>
      </c>
      <c r="L21" s="104">
        <v>2653</v>
      </c>
      <c r="M21" s="82">
        <f t="shared" si="3"/>
        <v>0.9125518281191104</v>
      </c>
      <c r="N21" s="103">
        <f t="shared" si="4"/>
        <v>345924</v>
      </c>
      <c r="O21" s="104">
        <f t="shared" si="4"/>
        <v>353415</v>
      </c>
      <c r="P21" s="82">
        <f t="shared" si="2"/>
        <v>0.97880395568948686</v>
      </c>
    </row>
    <row r="22" spans="1:16">
      <c r="A22" s="86">
        <v>2018</v>
      </c>
      <c r="B22" s="103">
        <v>315799</v>
      </c>
      <c r="C22" s="104">
        <v>319827</v>
      </c>
      <c r="D22" s="82">
        <f t="shared" si="0"/>
        <v>0.98740569120180599</v>
      </c>
      <c r="E22" s="103">
        <v>11847</v>
      </c>
      <c r="F22" s="104">
        <v>12063</v>
      </c>
      <c r="G22" s="82">
        <f t="shared" si="5"/>
        <v>0.98209400646605327</v>
      </c>
      <c r="H22" s="103">
        <v>768</v>
      </c>
      <c r="I22" s="104">
        <v>801</v>
      </c>
      <c r="J22" s="82">
        <f t="shared" si="1"/>
        <v>0.95880149812734083</v>
      </c>
      <c r="K22" s="103">
        <v>2381</v>
      </c>
      <c r="L22" s="104">
        <v>2601</v>
      </c>
      <c r="M22" s="82">
        <f t="shared" si="3"/>
        <v>0.91541714725105727</v>
      </c>
      <c r="N22" s="103">
        <f t="shared" si="4"/>
        <v>330795</v>
      </c>
      <c r="O22" s="104">
        <f t="shared" si="4"/>
        <v>335292</v>
      </c>
      <c r="P22" s="82">
        <f t="shared" si="2"/>
        <v>0.98658781002827389</v>
      </c>
    </row>
    <row r="23" spans="1:16">
      <c r="A23" s="86">
        <v>2019</v>
      </c>
      <c r="B23" s="103">
        <v>287812</v>
      </c>
      <c r="C23" s="104">
        <v>290861</v>
      </c>
      <c r="D23" s="82">
        <f t="shared" si="0"/>
        <v>0.98951732958354677</v>
      </c>
      <c r="E23" s="103">
        <v>12480</v>
      </c>
      <c r="F23" s="104">
        <v>12688</v>
      </c>
      <c r="G23" s="82">
        <f t="shared" si="5"/>
        <v>0.98360655737704916</v>
      </c>
      <c r="H23" s="103">
        <v>158</v>
      </c>
      <c r="I23" s="104">
        <v>161</v>
      </c>
      <c r="J23" s="82">
        <f t="shared" si="1"/>
        <v>0.98136645962732916</v>
      </c>
      <c r="K23" s="103">
        <v>2444</v>
      </c>
      <c r="L23" s="104">
        <v>2554</v>
      </c>
      <c r="M23" s="82">
        <f t="shared" si="3"/>
        <v>0.95693030540328894</v>
      </c>
      <c r="N23" s="103">
        <f t="shared" si="4"/>
        <v>302894</v>
      </c>
      <c r="O23" s="104">
        <f t="shared" si="4"/>
        <v>306264</v>
      </c>
      <c r="P23" s="82">
        <f t="shared" si="2"/>
        <v>0.98899642138808352</v>
      </c>
    </row>
    <row r="24" spans="1:16">
      <c r="A24" s="86">
        <v>2020</v>
      </c>
      <c r="B24" s="103">
        <v>38486</v>
      </c>
      <c r="C24" s="104">
        <v>38880</v>
      </c>
      <c r="D24" s="82">
        <f t="shared" si="0"/>
        <v>0.98986625514403292</v>
      </c>
      <c r="E24" s="103">
        <v>535</v>
      </c>
      <c r="F24" s="104">
        <v>545</v>
      </c>
      <c r="G24" s="82">
        <f t="shared" si="5"/>
        <v>0.98165137614678899</v>
      </c>
      <c r="H24" s="103">
        <v>49</v>
      </c>
      <c r="I24" s="104">
        <v>52</v>
      </c>
      <c r="J24" s="82">
        <f t="shared" si="1"/>
        <v>0.94230769230769229</v>
      </c>
      <c r="K24" s="103">
        <v>201</v>
      </c>
      <c r="L24" s="104">
        <v>209</v>
      </c>
      <c r="M24" s="82">
        <f t="shared" si="3"/>
        <v>0.96172248803827753</v>
      </c>
      <c r="N24" s="103">
        <f t="shared" si="4"/>
        <v>39271</v>
      </c>
      <c r="O24" s="104">
        <f t="shared" si="4"/>
        <v>39686</v>
      </c>
      <c r="P24" s="82">
        <f t="shared" si="2"/>
        <v>0.98954291185808596</v>
      </c>
    </row>
    <row r="25" spans="1:16" ht="13" thickBot="1">
      <c r="A25" s="86">
        <v>2021</v>
      </c>
      <c r="B25" s="105">
        <v>191</v>
      </c>
      <c r="C25" s="106">
        <v>202</v>
      </c>
      <c r="D25" s="107">
        <f t="shared" si="0"/>
        <v>0.9455445544554455</v>
      </c>
      <c r="E25" s="105">
        <v>19</v>
      </c>
      <c r="F25" s="106">
        <v>19</v>
      </c>
      <c r="G25" s="107">
        <f t="shared" si="5"/>
        <v>1</v>
      </c>
      <c r="H25" s="105">
        <v>1</v>
      </c>
      <c r="I25" s="106">
        <v>1</v>
      </c>
      <c r="J25" s="107">
        <f t="shared" si="1"/>
        <v>1</v>
      </c>
      <c r="K25" s="105">
        <v>1</v>
      </c>
      <c r="L25" s="106">
        <v>1</v>
      </c>
      <c r="M25" s="107">
        <f t="shared" si="3"/>
        <v>1</v>
      </c>
      <c r="N25" s="105">
        <f t="shared" si="4"/>
        <v>212</v>
      </c>
      <c r="O25" s="106">
        <f t="shared" si="4"/>
        <v>223</v>
      </c>
      <c r="P25" s="107">
        <f t="shared" si="2"/>
        <v>0.95067264573991028</v>
      </c>
    </row>
    <row r="26" spans="1:16" ht="13.5" thickBot="1">
      <c r="A26" s="15" t="s">
        <v>203</v>
      </c>
      <c r="B26" s="151">
        <f>SUM(B10:B25)</f>
        <v>3276647</v>
      </c>
      <c r="C26" s="152">
        <f>SUM(C10:C25)</f>
        <v>3453757</v>
      </c>
      <c r="D26" s="153">
        <f>B26/C26</f>
        <v>0.94871961171558972</v>
      </c>
      <c r="E26" s="151">
        <f>SUM(E10:E25)</f>
        <v>110049</v>
      </c>
      <c r="F26" s="152">
        <f>SUM(F10:F25)</f>
        <v>116658</v>
      </c>
      <c r="G26" s="153">
        <f>E26/F26</f>
        <v>0.94334722007920591</v>
      </c>
      <c r="H26" s="151">
        <f>SUM(H10:H25)</f>
        <v>11469</v>
      </c>
      <c r="I26" s="152">
        <f>SUM(I10:I25)</f>
        <v>12520</v>
      </c>
      <c r="J26" s="153">
        <f>H26/I26</f>
        <v>0.91605431309904151</v>
      </c>
      <c r="K26" s="151">
        <f>SUM(K10:K25)</f>
        <v>22634</v>
      </c>
      <c r="L26" s="152">
        <f>SUM(L10:L25)</f>
        <v>26246</v>
      </c>
      <c r="M26" s="153">
        <f>K26/L26</f>
        <v>0.86237902918539966</v>
      </c>
      <c r="N26" s="151">
        <f>SUM(N10:N25)</f>
        <v>3420799</v>
      </c>
      <c r="O26" s="152">
        <f>SUM(O10:O25)</f>
        <v>3609181</v>
      </c>
      <c r="P26" s="153">
        <f>N26/O26</f>
        <v>0.94780477897894289</v>
      </c>
    </row>
    <row r="27" spans="1:16" s="47" customFormat="1">
      <c r="A27" s="97"/>
      <c r="B27" s="108"/>
      <c r="C27" s="108"/>
      <c r="D27" s="93"/>
      <c r="E27" s="108"/>
      <c r="F27" s="108"/>
      <c r="G27" s="93"/>
      <c r="H27" s="108"/>
      <c r="I27" s="108"/>
      <c r="J27" s="93"/>
      <c r="K27" s="76"/>
      <c r="L27" s="76"/>
      <c r="M27" s="76"/>
      <c r="N27" s="108"/>
      <c r="O27" s="108"/>
      <c r="P27" s="93"/>
    </row>
    <row r="28" spans="1:16">
      <c r="A28" s="77"/>
      <c r="B28" s="84"/>
      <c r="C28" s="84"/>
      <c r="D28" s="84"/>
      <c r="E28" s="84"/>
      <c r="F28" s="84"/>
      <c r="G28" s="84"/>
      <c r="H28" s="84"/>
      <c r="I28" s="84"/>
      <c r="J28" s="84"/>
      <c r="K28" s="84"/>
      <c r="L28" s="84"/>
      <c r="M28" s="84"/>
      <c r="N28" s="84"/>
      <c r="O28" s="84"/>
      <c r="P28" s="76"/>
    </row>
    <row r="29" spans="1:16">
      <c r="A29" s="109"/>
      <c r="B29" s="84"/>
      <c r="C29" s="84"/>
      <c r="D29" s="84"/>
      <c r="E29" s="84"/>
      <c r="F29" s="84"/>
      <c r="G29" s="84"/>
      <c r="H29" s="84"/>
      <c r="I29" s="84"/>
      <c r="J29" s="84"/>
      <c r="K29" s="84"/>
      <c r="L29" s="84"/>
      <c r="M29" s="84"/>
      <c r="N29" s="84"/>
      <c r="O29" s="84"/>
      <c r="P29" s="76"/>
    </row>
    <row r="30" spans="1:16" ht="13.5" customHeight="1">
      <c r="A30" s="77"/>
      <c r="B30" s="84"/>
      <c r="C30" s="84"/>
      <c r="D30" s="84"/>
      <c r="E30" s="84"/>
      <c r="F30" s="84"/>
      <c r="G30" s="84"/>
      <c r="H30" s="84"/>
      <c r="I30" s="84"/>
      <c r="J30" s="84"/>
      <c r="K30" s="84"/>
      <c r="L30" s="84"/>
      <c r="M30" s="84"/>
      <c r="N30" s="84"/>
      <c r="O30" s="77"/>
      <c r="P30" s="358"/>
    </row>
    <row r="31" spans="1:16" ht="13">
      <c r="A31" s="77"/>
      <c r="B31" s="84"/>
      <c r="C31" s="84"/>
      <c r="D31" s="84"/>
      <c r="E31" s="84"/>
      <c r="F31" s="84"/>
      <c r="G31" s="84"/>
      <c r="H31" s="84"/>
      <c r="I31" s="84"/>
      <c r="J31" s="84"/>
      <c r="K31" s="84"/>
      <c r="L31" s="84"/>
      <c r="M31" s="84"/>
      <c r="N31" s="84"/>
      <c r="O31" s="77"/>
      <c r="P31" s="359"/>
    </row>
    <row r="32" spans="1:16" ht="13">
      <c r="A32" s="77"/>
      <c r="B32" s="84"/>
      <c r="C32" s="84"/>
      <c r="D32" s="84"/>
      <c r="E32" s="84"/>
      <c r="F32" s="84"/>
      <c r="G32" s="84"/>
      <c r="H32" s="84"/>
      <c r="I32" s="84"/>
      <c r="J32" s="84"/>
      <c r="K32" s="84"/>
      <c r="L32" s="84"/>
      <c r="M32" s="84"/>
      <c r="N32" s="84"/>
      <c r="O32" s="77"/>
      <c r="P32" s="359"/>
    </row>
    <row r="33" spans="16:16" s="17" customFormat="1" ht="13">
      <c r="P33" s="95"/>
    </row>
    <row r="34" spans="16:16" s="17" customFormat="1" ht="13.5" customHeight="1">
      <c r="P34" s="359"/>
    </row>
    <row r="35" spans="16:16" s="17" customFormat="1" ht="13">
      <c r="P35" s="359"/>
    </row>
    <row r="36" spans="16:16" s="17" customFormat="1" ht="13">
      <c r="P36" s="359"/>
    </row>
    <row r="37" spans="16:16" s="17" customFormat="1" ht="13">
      <c r="P37" s="359"/>
    </row>
    <row r="38" spans="16:16" s="17" customFormat="1" ht="13">
      <c r="P38" s="359"/>
    </row>
    <row r="39" spans="16:16" s="17" customFormat="1" ht="13">
      <c r="P39" s="359"/>
    </row>
    <row r="40" spans="16:16" s="17" customFormat="1" ht="13">
      <c r="P40" s="359"/>
    </row>
    <row r="41" spans="16:16" s="17" customFormat="1" ht="13">
      <c r="P41" s="359"/>
    </row>
    <row r="42" spans="16:16" s="17" customFormat="1" ht="13">
      <c r="P42" s="359"/>
    </row>
    <row r="43" spans="16:16" s="17" customFormat="1" ht="13">
      <c r="P43" s="359"/>
    </row>
    <row r="44" spans="16:16" s="17" customFormat="1" ht="13">
      <c r="P44" s="359"/>
    </row>
    <row r="45" spans="16:16" s="17" customFormat="1" ht="13">
      <c r="P45" s="359"/>
    </row>
    <row r="46" spans="16:16" s="17" customFormat="1" ht="13">
      <c r="P46" s="359"/>
    </row>
    <row r="47" spans="16:16" s="17" customFormat="1">
      <c r="P47" s="76"/>
    </row>
    <row r="48" spans="16:16" s="17" customFormat="1">
      <c r="P48" s="76"/>
    </row>
    <row r="49" spans="15:16" s="17" customFormat="1">
      <c r="O49" s="77"/>
      <c r="P49" s="76"/>
    </row>
    <row r="50" spans="15:16" s="17" customFormat="1">
      <c r="O50" s="77"/>
      <c r="P50" s="77"/>
    </row>
    <row r="51" spans="15:16" s="17" customFormat="1">
      <c r="O51" s="77"/>
      <c r="P51" s="77"/>
    </row>
    <row r="52" spans="15:16" s="17" customFormat="1">
      <c r="O52" s="77"/>
      <c r="P52" s="77"/>
    </row>
    <row r="53" spans="15:16" s="17" customFormat="1">
      <c r="O53" s="77"/>
      <c r="P53" s="77"/>
    </row>
    <row r="54" spans="15:16" s="17" customFormat="1" ht="13.5" customHeight="1">
      <c r="O54" s="77"/>
      <c r="P54" s="77"/>
    </row>
    <row r="55" spans="15:16" s="17" customFormat="1">
      <c r="O55" s="77"/>
      <c r="P55" s="77"/>
    </row>
    <row r="56" spans="15:16" s="17" customFormat="1">
      <c r="O56" s="77"/>
      <c r="P56" s="77"/>
    </row>
    <row r="57" spans="15:16" s="17" customFormat="1">
      <c r="O57" s="77"/>
      <c r="P57" s="77"/>
    </row>
    <row r="58" spans="15:16" s="17" customFormat="1">
      <c r="O58" s="77"/>
      <c r="P58" s="77"/>
    </row>
    <row r="59" spans="15:16" s="17" customFormat="1">
      <c r="O59" s="77"/>
      <c r="P59" s="77"/>
    </row>
    <row r="60" spans="15:16" s="17" customFormat="1" ht="13">
      <c r="O60" s="84"/>
      <c r="P60" s="360"/>
    </row>
    <row r="61" spans="15:16" s="17" customFormat="1" ht="13">
      <c r="O61" s="84"/>
      <c r="P61" s="360"/>
    </row>
    <row r="62" spans="15:16" s="17" customFormat="1" ht="13">
      <c r="O62" s="84"/>
      <c r="P62" s="360"/>
    </row>
    <row r="63" spans="15:16" s="17" customFormat="1" ht="13">
      <c r="O63" s="84"/>
      <c r="P63" s="360"/>
    </row>
    <row r="64" spans="15:16" s="17" customFormat="1" ht="13">
      <c r="O64" s="84"/>
      <c r="P64" s="360"/>
    </row>
    <row r="65" spans="16:16" s="17" customFormat="1" ht="13">
      <c r="P65" s="360"/>
    </row>
    <row r="66" spans="16:16" s="17" customFormat="1" ht="13">
      <c r="P66" s="360"/>
    </row>
    <row r="67" spans="16:16" s="17" customFormat="1" ht="13">
      <c r="P67" s="360"/>
    </row>
    <row r="68" spans="16:16" s="17" customFormat="1" ht="13">
      <c r="P68" s="360"/>
    </row>
    <row r="69" spans="16:16" s="17" customFormat="1" ht="13">
      <c r="P69" s="360"/>
    </row>
    <row r="70" spans="16:16" s="17" customFormat="1" ht="13">
      <c r="P70" s="360"/>
    </row>
    <row r="71" spans="16:16" s="17" customFormat="1" ht="13">
      <c r="P71" s="360"/>
    </row>
    <row r="72" spans="16:16" s="17" customFormat="1">
      <c r="P72" s="76"/>
    </row>
    <row r="73" spans="16:16" s="17" customFormat="1">
      <c r="P73" s="76"/>
    </row>
    <row r="74" spans="16:16" s="17" customFormat="1">
      <c r="P74" s="76"/>
    </row>
    <row r="75" spans="16:16" s="17" customFormat="1">
      <c r="P75" s="76"/>
    </row>
    <row r="76" spans="16:16" s="17" customFormat="1">
      <c r="P76" s="76"/>
    </row>
    <row r="77" spans="16:16" s="17" customFormat="1">
      <c r="P77" s="76"/>
    </row>
    <row r="78" spans="16:16" s="17" customFormat="1">
      <c r="P78" s="76"/>
    </row>
    <row r="79" spans="16:16" s="17" customFormat="1">
      <c r="P79" s="76"/>
    </row>
    <row r="80" spans="16:16" s="17" customFormat="1">
      <c r="P80" s="76"/>
    </row>
    <row r="81" spans="16:16" s="17" customFormat="1">
      <c r="P81" s="77"/>
    </row>
    <row r="82" spans="16:16" s="17" customFormat="1">
      <c r="P82" s="77"/>
    </row>
    <row r="83" spans="16:16" s="17" customFormat="1">
      <c r="P83" s="77"/>
    </row>
    <row r="84" spans="16:16" s="17" customFormat="1">
      <c r="P84" s="77"/>
    </row>
    <row r="85" spans="16:16" s="17" customFormat="1">
      <c r="P85" s="77"/>
    </row>
    <row r="86" spans="16:16" s="17" customFormat="1">
      <c r="P86" s="77"/>
    </row>
    <row r="87" spans="16:16" s="17" customFormat="1">
      <c r="P87" s="77"/>
    </row>
    <row r="88" spans="16:16" s="17" customFormat="1">
      <c r="P88" s="77"/>
    </row>
    <row r="89" spans="16:16" s="17" customFormat="1">
      <c r="P89" s="77"/>
    </row>
    <row r="90" spans="16:16" s="17" customFormat="1">
      <c r="P90" s="77"/>
    </row>
    <row r="91" spans="16:16" s="17" customFormat="1">
      <c r="P91" s="77"/>
    </row>
    <row r="92" spans="16:16" s="17" customFormat="1">
      <c r="P92" s="77"/>
    </row>
    <row r="93" spans="16:16" s="17" customFormat="1">
      <c r="P93" s="77"/>
    </row>
    <row r="94" spans="16:16" s="17" customFormat="1">
      <c r="P94" s="84"/>
    </row>
    <row r="95" spans="16:16" s="17" customFormat="1">
      <c r="P95" s="84"/>
    </row>
    <row r="96" spans="16:16" s="17" customFormat="1">
      <c r="P96" s="84"/>
    </row>
    <row r="101" s="17" customFormat="1"/>
    <row r="102" s="17" customFormat="1"/>
  </sheetData>
  <mergeCells count="7">
    <mergeCell ref="A8:A9"/>
    <mergeCell ref="H8:J8"/>
    <mergeCell ref="A4:P5"/>
    <mergeCell ref="N8:P8"/>
    <mergeCell ref="K8:M8"/>
    <mergeCell ref="B8:D8"/>
    <mergeCell ref="E8:G8"/>
  </mergeCells>
  <phoneticPr fontId="0" type="noConversion"/>
  <pageMargins left="0.75" right="0.75" top="1" bottom="1" header="0.5" footer="0.5"/>
  <pageSetup scale="36" orientation="portrait" r:id="rId1"/>
  <headerFooter alignWithMargins="0">
    <oddFooter>&amp;C&amp;14B-&amp;P-4</oddFooter>
  </headerFooter>
  <ignoredErrors>
    <ignoredError sqref="D26:F26 H26:I26 K26:L26 N26:O2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W39"/>
  <sheetViews>
    <sheetView zoomScaleNormal="100" workbookViewId="0"/>
  </sheetViews>
  <sheetFormatPr defaultRowHeight="12.5"/>
  <cols>
    <col min="1" max="1" width="6.26953125" customWidth="1"/>
    <col min="2" max="2" width="84.453125" customWidth="1"/>
    <col min="3" max="3" width="7.453125" style="34" bestFit="1" customWidth="1"/>
  </cols>
  <sheetData>
    <row r="1" spans="1:4" ht="18">
      <c r="A1" s="12" t="s">
        <v>5</v>
      </c>
      <c r="B1" s="111"/>
      <c r="D1" s="111"/>
    </row>
    <row r="2" spans="1:4" ht="14">
      <c r="A2" s="32" t="s">
        <v>6</v>
      </c>
      <c r="B2" s="111"/>
      <c r="D2" s="111"/>
    </row>
    <row r="4" spans="1:4" ht="14">
      <c r="A4" s="56" t="s">
        <v>7</v>
      </c>
      <c r="B4" s="33"/>
      <c r="C4" s="35"/>
      <c r="D4" s="111"/>
    </row>
    <row r="5" spans="1:4">
      <c r="A5" s="111"/>
      <c r="B5" s="278" t="str">
        <f>+'(1) VINs tested'!A2</f>
        <v>51.366 (a)(1) The number of vehicles tested by model year and vehicle type</v>
      </c>
      <c r="D5" s="111"/>
    </row>
    <row r="6" spans="1:4" ht="14">
      <c r="A6" s="56" t="s">
        <v>8</v>
      </c>
      <c r="B6" s="33"/>
      <c r="D6" s="111"/>
    </row>
    <row r="7" spans="1:4" ht="25">
      <c r="A7" s="111"/>
      <c r="B7" s="278" t="s">
        <v>9</v>
      </c>
      <c r="D7" s="111"/>
    </row>
    <row r="8" spans="1:4" ht="14">
      <c r="A8" s="56" t="s">
        <v>10</v>
      </c>
      <c r="B8" s="33"/>
      <c r="D8" s="111"/>
    </row>
    <row r="9" spans="1:4">
      <c r="A9" s="111"/>
      <c r="B9" s="278" t="str">
        <f>+'(2)(i) OBD'!A2</f>
        <v xml:space="preserve">51.366 (a)(2)(i) Initial OBD Tests Failing by model year and vehicle type </v>
      </c>
      <c r="D9" s="111"/>
    </row>
    <row r="10" spans="1:4" ht="14">
      <c r="A10" s="56" t="s">
        <v>11</v>
      </c>
      <c r="B10" s="278"/>
      <c r="D10" s="111"/>
    </row>
    <row r="11" spans="1:4">
      <c r="A11" s="111"/>
      <c r="B11" s="57" t="s">
        <v>12</v>
      </c>
      <c r="D11" s="111"/>
    </row>
    <row r="12" spans="1:4" ht="14">
      <c r="A12" s="56" t="s">
        <v>13</v>
      </c>
      <c r="B12" s="33"/>
      <c r="D12" s="111"/>
    </row>
    <row r="13" spans="1:4">
      <c r="A13" s="111"/>
      <c r="B13" s="278" t="str">
        <f>'(2)(ii) OBD'!A2</f>
        <v xml:space="preserve">51.366 (a)(2)(ii) OBD 1st Retests Failing by model year and vehicle type </v>
      </c>
      <c r="D13" s="111"/>
    </row>
    <row r="14" spans="1:4">
      <c r="A14" s="111"/>
      <c r="B14" s="278" t="str">
        <f>'(2)(iii) OBD'!A2</f>
        <v xml:space="preserve">51.366 (a)(2)(iii) OBD 1st Retests Passing by model year and vehicle type </v>
      </c>
      <c r="D14" s="111"/>
    </row>
    <row r="15" spans="1:4" ht="14">
      <c r="A15" s="56" t="s">
        <v>14</v>
      </c>
      <c r="B15" s="33"/>
      <c r="D15" s="111"/>
    </row>
    <row r="16" spans="1:4">
      <c r="A16" s="111"/>
      <c r="B16" s="278" t="str">
        <f>'(2)(iv) OBD'!A2</f>
        <v xml:space="preserve">51.366 (a)(2)(iv) OBD 2nd and Subsequent Retests Passing by model year and vehicle type </v>
      </c>
      <c r="D16" s="111"/>
    </row>
    <row r="17" spans="1:23" ht="14">
      <c r="A17" s="56" t="s">
        <v>15</v>
      </c>
      <c r="B17" s="309"/>
      <c r="C17" s="310"/>
      <c r="D17" s="309"/>
      <c r="E17" s="309"/>
      <c r="F17" s="309"/>
      <c r="G17" s="309"/>
      <c r="H17" s="309"/>
      <c r="I17" s="309"/>
      <c r="J17" s="111"/>
      <c r="K17" s="111"/>
      <c r="L17" s="111"/>
      <c r="M17" s="111"/>
      <c r="N17" s="111"/>
      <c r="O17" s="111"/>
      <c r="P17" s="111"/>
      <c r="Q17" s="111"/>
      <c r="R17" s="111"/>
      <c r="S17" s="111"/>
      <c r="T17" s="111"/>
      <c r="U17" s="111"/>
      <c r="V17" s="111"/>
      <c r="W17" s="111"/>
    </row>
    <row r="18" spans="1:23">
      <c r="A18" s="111"/>
      <c r="B18" s="278" t="str">
        <f>'(2)(v) Waivers'!A2</f>
        <v xml:space="preserve">51.366 (a)(2)(v) Initial Failing Emissions Tests Receiving a Waiver by model year and vehicle type </v>
      </c>
      <c r="D18" s="111"/>
      <c r="E18" s="111"/>
      <c r="F18" s="111"/>
      <c r="G18" s="111"/>
      <c r="H18" s="111"/>
      <c r="I18" s="111"/>
      <c r="J18" s="111"/>
      <c r="K18" s="111"/>
      <c r="L18" s="111"/>
      <c r="M18" s="111"/>
      <c r="N18" s="111"/>
      <c r="O18" s="111"/>
      <c r="P18" s="111"/>
      <c r="Q18" s="111"/>
      <c r="R18" s="111"/>
      <c r="S18" s="111"/>
      <c r="T18" s="111"/>
      <c r="U18" s="111"/>
      <c r="V18" s="111"/>
      <c r="W18" s="111"/>
    </row>
    <row r="19" spans="1:23">
      <c r="A19" s="111"/>
      <c r="B19" s="278" t="str">
        <f>'(2)(vi) No Outcome'!A2</f>
        <v>51.366 (a)(2)(vi) Vehicles with no known final outcome (regardless of reason)</v>
      </c>
      <c r="D19" s="111"/>
      <c r="E19" s="111"/>
      <c r="F19" s="111"/>
      <c r="G19" s="111"/>
      <c r="H19" s="111"/>
      <c r="I19" s="111"/>
      <c r="J19" s="111"/>
      <c r="K19" s="111"/>
      <c r="L19" s="111"/>
      <c r="M19" s="111"/>
      <c r="N19" s="111"/>
      <c r="O19" s="111"/>
      <c r="P19" s="111"/>
      <c r="Q19" s="111"/>
      <c r="R19" s="111"/>
      <c r="S19" s="111"/>
      <c r="T19" s="111"/>
      <c r="U19" s="111"/>
      <c r="V19" s="111"/>
      <c r="W19" s="111"/>
    </row>
    <row r="20" spans="1:23" ht="14">
      <c r="A20" s="56" t="s">
        <v>16</v>
      </c>
      <c r="B20" s="33"/>
      <c r="D20" s="111"/>
      <c r="E20" s="111"/>
      <c r="F20" s="111"/>
      <c r="G20" s="111"/>
      <c r="H20" s="111"/>
      <c r="I20" s="111"/>
      <c r="J20" s="111"/>
      <c r="K20" s="111"/>
      <c r="L20" s="111"/>
      <c r="M20" s="111"/>
      <c r="N20" s="111"/>
      <c r="O20" s="111"/>
      <c r="P20" s="111"/>
      <c r="Q20" s="111"/>
      <c r="R20" s="111"/>
      <c r="S20" s="111"/>
      <c r="T20" s="111"/>
      <c r="U20" s="111"/>
      <c r="V20" s="111"/>
      <c r="W20" s="111"/>
    </row>
    <row r="21" spans="1:23">
      <c r="A21" s="111"/>
      <c r="B21" s="278" t="str">
        <f>'(2)(xi) Pass OBD'!A2</f>
        <v xml:space="preserve">51.366 (a)(2)(xi) Passing OBD Tests by model year and vehicle type </v>
      </c>
      <c r="D21" s="111"/>
      <c r="E21" s="111"/>
      <c r="F21" s="111"/>
      <c r="G21" s="111"/>
      <c r="H21" s="111"/>
      <c r="I21" s="111"/>
      <c r="J21" s="111"/>
      <c r="K21" s="111"/>
      <c r="L21" s="111"/>
      <c r="M21" s="111"/>
      <c r="N21" s="111"/>
      <c r="O21" s="111"/>
      <c r="P21" s="111"/>
      <c r="Q21" s="111"/>
      <c r="R21" s="111"/>
      <c r="S21" s="111"/>
      <c r="T21" s="111"/>
      <c r="U21" s="111"/>
      <c r="V21" s="111"/>
      <c r="W21" s="111"/>
    </row>
    <row r="22" spans="1:23">
      <c r="A22" s="111"/>
      <c r="B22" s="278" t="str">
        <f>'(2)(xii) Fail OBD'!A2</f>
        <v xml:space="preserve">51.366 (a)(2)(xii) Failing OBD Tests by model year and vehicle type </v>
      </c>
      <c r="D22" s="111"/>
      <c r="E22" s="111"/>
      <c r="F22" s="111"/>
      <c r="G22" s="111"/>
      <c r="H22" s="111"/>
      <c r="I22" s="111"/>
      <c r="J22" s="111"/>
      <c r="K22" s="111"/>
      <c r="L22" s="111"/>
      <c r="M22" s="111"/>
      <c r="N22" s="111"/>
      <c r="O22" s="111"/>
      <c r="P22" s="111"/>
      <c r="Q22" s="111"/>
      <c r="R22" s="111"/>
      <c r="S22" s="111"/>
      <c r="T22" s="111"/>
      <c r="U22" s="111"/>
      <c r="V22" s="111"/>
      <c r="W22" s="111"/>
    </row>
    <row r="23" spans="1:23" ht="25">
      <c r="A23" s="111"/>
      <c r="B23" s="278" t="str">
        <f>'(2)(xix) MIL on no DTCs'!A2</f>
        <v xml:space="preserve">51.366 (a)(2)(xix) OBD tests where the MIL is commanded on and no codes (DTCs) are stored by model year and vehicle type </v>
      </c>
      <c r="D23" s="111"/>
      <c r="E23" s="111"/>
      <c r="F23" s="111"/>
      <c r="G23" s="111"/>
      <c r="H23" s="111"/>
      <c r="I23" s="111"/>
      <c r="J23" s="111"/>
      <c r="K23" s="111"/>
      <c r="L23" s="111"/>
      <c r="M23" s="111"/>
      <c r="N23" s="111"/>
      <c r="O23" s="111"/>
      <c r="P23" s="111"/>
      <c r="Q23" s="111"/>
      <c r="R23" s="111"/>
      <c r="S23" s="111"/>
      <c r="T23" s="111"/>
      <c r="U23" s="111"/>
      <c r="V23" s="111"/>
      <c r="W23" s="111"/>
    </row>
    <row r="24" spans="1:23" ht="25">
      <c r="A24" s="111"/>
      <c r="B24" s="278" t="str">
        <f>'(2)(xx) MIL off w  DTCs'!A2</f>
        <v xml:space="preserve">51.366 (a)(2)(xx) OBD tests where the MIL is NOT commanded on but codes (DTCs) are stored by model year and vehicle type </v>
      </c>
      <c r="D24" s="111"/>
      <c r="E24" s="111"/>
      <c r="F24" s="111"/>
      <c r="G24" s="111"/>
      <c r="H24" s="111"/>
      <c r="I24" s="111"/>
      <c r="J24" s="111"/>
      <c r="K24" s="111"/>
      <c r="L24" s="111"/>
      <c r="M24" s="111"/>
      <c r="N24" s="111"/>
      <c r="O24" s="111"/>
      <c r="P24" s="111"/>
      <c r="Q24" s="111"/>
      <c r="R24" s="111"/>
      <c r="S24" s="111"/>
      <c r="T24" s="111"/>
      <c r="U24" s="111"/>
      <c r="V24" s="111"/>
      <c r="W24" s="111"/>
    </row>
    <row r="25" spans="1:23" ht="25">
      <c r="A25" s="111"/>
      <c r="B25" s="278" t="str">
        <f>'(2)(xxi) MIL on w DTCs '!A2</f>
        <v>51.366 (a)(2)(xxi) OBD tests where the MIL is commanded and codes (DTCs) are stored by model year and vehicle type.</v>
      </c>
      <c r="D25" s="111"/>
      <c r="E25" s="111"/>
      <c r="F25" s="111"/>
      <c r="G25" s="111"/>
      <c r="H25" s="111"/>
      <c r="I25" s="111"/>
      <c r="J25" s="111"/>
      <c r="K25" s="111"/>
      <c r="L25" s="111"/>
      <c r="M25" s="111"/>
      <c r="N25" s="111"/>
      <c r="O25" s="111"/>
      <c r="P25" s="111"/>
      <c r="Q25" s="111"/>
      <c r="R25" s="111"/>
      <c r="S25" s="111"/>
      <c r="T25" s="111"/>
      <c r="U25" s="111"/>
      <c r="V25" s="111"/>
      <c r="W25" s="111"/>
    </row>
    <row r="26" spans="1:23" ht="25">
      <c r="A26" s="111"/>
      <c r="B26" s="278" t="str">
        <f>'(2)(xxii) MIL off no DTCs '!A2</f>
        <v xml:space="preserve">51.366 (a)(2)(xxii) OBD tests where the MIL is not commanded on and no codes (DTCs) are stored by model year and vehicle type </v>
      </c>
      <c r="D26" s="111"/>
      <c r="E26" s="111"/>
      <c r="F26" s="111"/>
      <c r="G26" s="111"/>
      <c r="H26" s="111"/>
      <c r="I26" s="111"/>
      <c r="J26" s="111"/>
      <c r="K26" s="111"/>
      <c r="L26" s="111"/>
      <c r="M26" s="111"/>
      <c r="N26" s="111"/>
      <c r="O26" s="111"/>
      <c r="P26" s="111"/>
      <c r="Q26" s="111"/>
      <c r="R26" s="111"/>
      <c r="S26" s="111"/>
      <c r="T26" s="111"/>
      <c r="U26" s="111"/>
      <c r="V26" s="111"/>
      <c r="W26" s="111"/>
    </row>
    <row r="27" spans="1:23">
      <c r="A27" s="111"/>
      <c r="B27" s="364" t="s">
        <v>17</v>
      </c>
      <c r="C27" s="365"/>
      <c r="D27" s="99"/>
      <c r="E27" s="99"/>
      <c r="F27" s="99"/>
      <c r="G27" s="99"/>
      <c r="H27" s="99"/>
      <c r="I27" s="99"/>
      <c r="J27" s="99"/>
      <c r="K27" s="99"/>
      <c r="L27" s="99"/>
      <c r="M27" s="111"/>
      <c r="N27" s="111"/>
      <c r="O27" s="111"/>
      <c r="P27" s="111"/>
      <c r="Q27" s="111"/>
      <c r="R27" s="111"/>
      <c r="S27" s="111"/>
      <c r="T27" s="111"/>
      <c r="U27" s="111"/>
      <c r="V27" s="111"/>
      <c r="W27" s="111"/>
    </row>
    <row r="28" spans="1:23">
      <c r="A28" s="111"/>
      <c r="B28" s="364"/>
      <c r="C28" s="365"/>
      <c r="D28" s="99"/>
      <c r="E28" s="99"/>
      <c r="F28" s="99"/>
      <c r="G28" s="99"/>
      <c r="H28" s="99"/>
      <c r="I28" s="99"/>
      <c r="J28" s="99"/>
      <c r="K28" s="99"/>
      <c r="L28" s="99"/>
      <c r="M28" s="111"/>
      <c r="N28" s="111"/>
      <c r="O28" s="111"/>
      <c r="P28" s="111"/>
      <c r="Q28" s="111"/>
      <c r="R28" s="111"/>
      <c r="S28" s="111"/>
      <c r="T28" s="111"/>
      <c r="U28" s="111"/>
      <c r="V28" s="111"/>
      <c r="W28" s="111"/>
    </row>
    <row r="29" spans="1:23">
      <c r="A29" s="111"/>
      <c r="B29" s="364" t="s">
        <v>18</v>
      </c>
      <c r="C29" s="365"/>
      <c r="D29" s="99"/>
      <c r="E29" s="99"/>
      <c r="F29" s="99"/>
      <c r="G29" s="99"/>
      <c r="H29" s="99"/>
      <c r="I29" s="99"/>
      <c r="J29" s="99"/>
      <c r="K29" s="99"/>
      <c r="L29" s="99"/>
      <c r="M29" s="99"/>
      <c r="N29" s="99"/>
      <c r="O29" s="99"/>
      <c r="P29" s="99"/>
      <c r="Q29" s="99"/>
      <c r="R29" s="99"/>
      <c r="S29" s="99"/>
      <c r="T29" s="99"/>
      <c r="U29" s="99"/>
      <c r="V29" s="99"/>
      <c r="W29" s="99"/>
    </row>
    <row r="30" spans="1:23">
      <c r="A30" s="111"/>
      <c r="B30" s="364"/>
      <c r="C30" s="365"/>
      <c r="D30" s="99"/>
      <c r="E30" s="99"/>
      <c r="F30" s="99"/>
      <c r="G30" s="99"/>
      <c r="H30" s="99"/>
      <c r="I30" s="99"/>
      <c r="J30" s="99"/>
      <c r="K30" s="99"/>
      <c r="L30" s="99"/>
      <c r="M30" s="99"/>
      <c r="N30" s="99"/>
      <c r="O30" s="99"/>
      <c r="P30" s="99"/>
      <c r="Q30" s="99"/>
      <c r="R30" s="99"/>
      <c r="S30" s="99"/>
      <c r="T30" s="99"/>
      <c r="U30" s="99"/>
      <c r="V30" s="99"/>
      <c r="W30" s="99"/>
    </row>
    <row r="31" spans="1:23" s="2" customFormat="1">
      <c r="B31" s="70" t="s">
        <v>19</v>
      </c>
      <c r="C31" s="311"/>
      <c r="D31" s="123"/>
    </row>
    <row r="32" spans="1:23" ht="13">
      <c r="A32" s="111"/>
      <c r="B32" s="54"/>
      <c r="D32" s="111"/>
      <c r="E32" s="111"/>
      <c r="F32" s="111"/>
      <c r="G32" s="111"/>
      <c r="H32" s="111"/>
      <c r="I32" s="111"/>
      <c r="J32" s="111"/>
      <c r="K32" s="111"/>
      <c r="L32" s="111"/>
      <c r="M32" s="111"/>
      <c r="N32" s="111"/>
      <c r="O32" s="111"/>
      <c r="P32" s="111"/>
      <c r="Q32" s="111"/>
      <c r="R32" s="111"/>
      <c r="S32" s="111"/>
      <c r="T32" s="111"/>
      <c r="U32" s="111"/>
      <c r="V32" s="111"/>
      <c r="W32" s="111"/>
    </row>
    <row r="39" spans="2:2">
      <c r="B39" s="111" t="s">
        <v>20</v>
      </c>
    </row>
  </sheetData>
  <mergeCells count="4">
    <mergeCell ref="B27:B28"/>
    <mergeCell ref="C27:C28"/>
    <mergeCell ref="B29:B30"/>
    <mergeCell ref="C29:C30"/>
  </mergeCells>
  <phoneticPr fontId="0" type="noConversion"/>
  <hyperlinks>
    <hyperlink ref="B5" location="'(1) VINs tested'!Print_Area" display="'(1) VINs tested'!Print_Area" xr:uid="{00000000-0004-0000-0100-000000000000}"/>
    <hyperlink ref="B7" location="'(1) Total Tests'!Print_Area" display="51.366 (a)(1) The number of total emissions tests (initial and retest) performed by model year and vehicle type" xr:uid="{00000000-0004-0000-0100-000001000000}"/>
    <hyperlink ref="B9" location="'(2)(i) OBD'!Print_Area" display="'(2)(i) OBD'!Print_Area" xr:uid="{00000000-0004-0000-0100-000002000000}"/>
    <hyperlink ref="B13" location="'(2)(ii) OBD'!Print_Area" display="'(2)(ii) OBD'!Print_Area" xr:uid="{00000000-0004-0000-0100-000003000000}"/>
    <hyperlink ref="B14" location="'(2)(iii) OBD'!Print_Area" display="'(2)(iii) OBD'!Print_Area" xr:uid="{00000000-0004-0000-0100-000004000000}"/>
    <hyperlink ref="B16" location="'(2)(iv) OBD'!Print_Area" display="'(2)(iv) OBD'!Print_Area" xr:uid="{00000000-0004-0000-0100-000005000000}"/>
    <hyperlink ref="B18" location="'(2)(v) Waivers'!Print_Area" display="'(2)(v) Waivers'!Print_Area" xr:uid="{00000000-0004-0000-0100-000006000000}"/>
    <hyperlink ref="B19" location="'(2)(vi) No Outcome'!Print_Area" display="'(2)(vi) No Outcome'!Print_Area" xr:uid="{00000000-0004-0000-0100-000007000000}"/>
    <hyperlink ref="B21" location="'(2)(xi) Pass OBD'!Print_Area" display="'(2)(xi) Pass OBD'!Print_Area" xr:uid="{00000000-0004-0000-0100-000008000000}"/>
    <hyperlink ref="B22" location="'(2)(xii) Fail OBD'!Print_Area" display="'(2)(xii) Fail OBD'!Print_Area" xr:uid="{00000000-0004-0000-0100-000009000000}"/>
    <hyperlink ref="B23" location="'(2)(xix) MIL on no DTCs'!Print_Area" display="'(2)(xix) MIL on no DTCs'!Print_Area" xr:uid="{00000000-0004-0000-0100-00000A000000}"/>
    <hyperlink ref="B24" location="'(2)(xx) MIL off w  DTCs'!Print_Area" display="'(2)(xx) MIL off w  DTCs'!Print_Area" xr:uid="{00000000-0004-0000-0100-00000B000000}"/>
    <hyperlink ref="B25" location="'(2)(xxi) MIL on w DTCs '!Print_Area" display="'(2)(xxi) MIL on w DTCs '!Print_Area" xr:uid="{00000000-0004-0000-0100-00000C000000}"/>
    <hyperlink ref="B26" location="'(2)(xxii) MIL off no DTCs '!Print_Area" display="'(2)(xxii) MIL off no DTCs '!Print_Area" xr:uid="{00000000-0004-0000-0100-00000D000000}"/>
    <hyperlink ref="B11" location="'(2)(i) Opacity'!A1" display="51.366 (a)(2)(v) Initial Diesel Tests Failing by Model Year " xr:uid="{00000000-0004-0000-0100-00000E000000}"/>
    <hyperlink ref="B27:B28" location="'(2)(xxiii) Not Ready Failures'!A1" display="51.366 (a)(2)(xxiii) Readiness status indicates that the evaluation is not complete for any module supported by on-board diagnostic systems.   Fail OBD test for Not Ready condition." xr:uid="{00000000-0004-0000-0100-00000F000000}"/>
    <hyperlink ref="B29:B30" location="'(2)(xxiii) Not Ready Turnaways'!A1" display="51.366 (a)(2)(xxiii) Readiness status indicates that the evaluation is not complete for any module supported by on-board diagnostic systems.   Turned away from OBD retest for Not Ready." xr:uid="{00000000-0004-0000-0100-000010000000}"/>
    <hyperlink ref="B31" location="'Alternative OBD Tests'!A1" display="Alternative OBD Tests" xr:uid="{00000000-0004-0000-0100-000011000000}"/>
  </hyperlinks>
  <pageMargins left="0.75" right="0.75" top="1" bottom="1" header="0.5" footer="0.5"/>
  <pageSetup scale="92"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6">
    <pageSetUpPr fitToPage="1"/>
  </sheetPr>
  <dimension ref="A1:Q61"/>
  <sheetViews>
    <sheetView zoomScaleNormal="100" workbookViewId="0"/>
  </sheetViews>
  <sheetFormatPr defaultColWidth="9.1796875" defaultRowHeight="12.5"/>
  <cols>
    <col min="1" max="1" width="10.1796875" style="29" customWidth="1"/>
    <col min="2" max="2" width="9.81640625" style="28" customWidth="1"/>
    <col min="3" max="3" width="11.7265625" style="28" customWidth="1"/>
    <col min="4" max="4" width="12" style="28" customWidth="1"/>
    <col min="5" max="5" width="9.81640625" style="28" customWidth="1"/>
    <col min="6" max="7" width="11.7265625" style="28" customWidth="1"/>
    <col min="8" max="9" width="9.26953125" style="28" customWidth="1"/>
    <col min="10" max="10" width="12.1796875" style="28" customWidth="1"/>
    <col min="11" max="12" width="9.453125" style="28" customWidth="1"/>
    <col min="13" max="13" width="12.1796875" style="28" customWidth="1"/>
    <col min="14" max="15" width="10.26953125" style="28" customWidth="1"/>
    <col min="16" max="16" width="13" style="28" customWidth="1"/>
    <col min="17" max="17" width="9.26953125" style="29" customWidth="1"/>
    <col min="18" max="16384" width="9.1796875" style="29"/>
  </cols>
  <sheetData>
    <row r="1" spans="1:17" ht="25">
      <c r="A1" s="40" t="s">
        <v>197</v>
      </c>
      <c r="B1" s="99"/>
      <c r="C1" s="99"/>
      <c r="D1" s="99"/>
      <c r="E1" s="99"/>
      <c r="F1" s="99"/>
      <c r="G1" s="99"/>
      <c r="H1" s="99"/>
      <c r="I1" s="99"/>
      <c r="J1" s="99"/>
      <c r="K1" s="99"/>
      <c r="L1" s="99"/>
      <c r="M1" s="99"/>
      <c r="N1" s="99"/>
      <c r="O1" s="99"/>
      <c r="P1" s="99"/>
      <c r="Q1" s="79"/>
    </row>
    <row r="2" spans="1:17" ht="22.5" customHeight="1">
      <c r="A2" s="454" t="s">
        <v>262</v>
      </c>
      <c r="B2" s="454"/>
      <c r="C2" s="454"/>
      <c r="D2" s="454"/>
      <c r="E2" s="454"/>
      <c r="F2" s="454"/>
      <c r="G2" s="454"/>
      <c r="H2" s="454"/>
      <c r="I2" s="454"/>
      <c r="J2" s="454"/>
      <c r="K2" s="454"/>
      <c r="L2" s="454"/>
      <c r="M2" s="454"/>
      <c r="N2" s="454"/>
      <c r="O2" s="454"/>
      <c r="P2" s="454"/>
      <c r="Q2" s="454"/>
    </row>
    <row r="3" spans="1:17" ht="12.75" customHeight="1">
      <c r="A3" s="454"/>
      <c r="B3" s="454"/>
      <c r="C3" s="454"/>
      <c r="D3" s="454"/>
      <c r="E3" s="454"/>
      <c r="F3" s="454"/>
      <c r="G3" s="454"/>
      <c r="H3" s="454"/>
      <c r="I3" s="454"/>
      <c r="J3" s="454"/>
      <c r="K3" s="454"/>
      <c r="L3" s="454"/>
      <c r="M3" s="454"/>
      <c r="N3" s="454"/>
      <c r="O3" s="454"/>
      <c r="P3" s="454"/>
      <c r="Q3" s="454"/>
    </row>
    <row r="4" spans="1:17" ht="15" customHeight="1">
      <c r="A4" s="53" t="s">
        <v>263</v>
      </c>
      <c r="B4" s="10"/>
      <c r="C4" s="10"/>
      <c r="D4" s="10"/>
      <c r="E4" s="10"/>
      <c r="F4" s="10"/>
      <c r="G4" s="10"/>
      <c r="H4" s="10"/>
      <c r="I4" s="10"/>
      <c r="J4" s="10"/>
      <c r="K4" s="10"/>
      <c r="L4" s="10"/>
      <c r="M4" s="10"/>
      <c r="N4" s="10"/>
      <c r="O4" s="10"/>
      <c r="P4" s="10"/>
      <c r="Q4" s="79"/>
    </row>
    <row r="5" spans="1:17" ht="15" customHeight="1">
      <c r="A5" s="450" t="s">
        <v>264</v>
      </c>
      <c r="B5" s="450"/>
      <c r="C5" s="450"/>
      <c r="D5" s="450"/>
      <c r="E5" s="450"/>
      <c r="F5" s="450"/>
      <c r="G5" s="450"/>
      <c r="H5" s="450"/>
      <c r="I5" s="450"/>
      <c r="J5" s="450"/>
      <c r="K5" s="450"/>
      <c r="L5" s="450"/>
      <c r="M5" s="450"/>
      <c r="N5" s="450"/>
      <c r="O5" s="450"/>
      <c r="P5" s="450"/>
      <c r="Q5" s="450"/>
    </row>
    <row r="6" spans="1:17" ht="15" customHeight="1">
      <c r="A6" s="450"/>
      <c r="B6" s="450"/>
      <c r="C6" s="450"/>
      <c r="D6" s="450"/>
      <c r="E6" s="450"/>
      <c r="F6" s="450"/>
      <c r="G6" s="450"/>
      <c r="H6" s="450"/>
      <c r="I6" s="450"/>
      <c r="J6" s="450"/>
      <c r="K6" s="450"/>
      <c r="L6" s="450"/>
      <c r="M6" s="450"/>
      <c r="N6" s="450"/>
      <c r="O6" s="450"/>
      <c r="P6" s="450"/>
      <c r="Q6" s="450"/>
    </row>
    <row r="7" spans="1:17" ht="15" customHeight="1">
      <c r="A7" s="450"/>
      <c r="B7" s="450"/>
      <c r="C7" s="450"/>
      <c r="D7" s="450"/>
      <c r="E7" s="450"/>
      <c r="F7" s="450"/>
      <c r="G7" s="450"/>
      <c r="H7" s="450"/>
      <c r="I7" s="450"/>
      <c r="J7" s="450"/>
      <c r="K7" s="450"/>
      <c r="L7" s="450"/>
      <c r="M7" s="450"/>
      <c r="N7" s="450"/>
      <c r="O7" s="450"/>
      <c r="P7" s="450"/>
      <c r="Q7" s="450"/>
    </row>
    <row r="8" spans="1:17" ht="14.5" thickBot="1">
      <c r="A8" s="1"/>
      <c r="B8" s="10"/>
      <c r="C8" s="10"/>
      <c r="D8" s="10"/>
      <c r="E8" s="10"/>
      <c r="F8" s="10"/>
      <c r="G8" s="10"/>
      <c r="H8" s="10"/>
      <c r="I8" s="10"/>
      <c r="J8" s="10"/>
      <c r="K8" s="10"/>
      <c r="L8" s="10"/>
      <c r="M8" s="10"/>
      <c r="N8" s="10"/>
      <c r="O8" s="10"/>
      <c r="P8" s="10"/>
      <c r="Q8" s="79"/>
    </row>
    <row r="9" spans="1:17" ht="13.5" customHeight="1">
      <c r="A9" s="427" t="s">
        <v>200</v>
      </c>
      <c r="B9" s="434" t="s">
        <v>204</v>
      </c>
      <c r="C9" s="435"/>
      <c r="D9" s="436"/>
      <c r="E9" s="434" t="s">
        <v>205</v>
      </c>
      <c r="F9" s="435"/>
      <c r="G9" s="436"/>
      <c r="H9" s="434" t="s">
        <v>206</v>
      </c>
      <c r="I9" s="435"/>
      <c r="J9" s="436"/>
      <c r="K9" s="434" t="s">
        <v>207</v>
      </c>
      <c r="L9" s="435"/>
      <c r="M9" s="436"/>
      <c r="N9" s="434" t="s">
        <v>203</v>
      </c>
      <c r="O9" s="435"/>
      <c r="P9" s="436"/>
      <c r="Q9" s="79"/>
    </row>
    <row r="10" spans="1:17" ht="42.75" customHeight="1" thickBot="1">
      <c r="A10" s="428"/>
      <c r="B10" s="44" t="s">
        <v>265</v>
      </c>
      <c r="C10" s="45" t="s">
        <v>266</v>
      </c>
      <c r="D10" s="46" t="s">
        <v>244</v>
      </c>
      <c r="E10" s="44" t="s">
        <v>265</v>
      </c>
      <c r="F10" s="45" t="s">
        <v>266</v>
      </c>
      <c r="G10" s="46" t="s">
        <v>244</v>
      </c>
      <c r="H10" s="44" t="s">
        <v>265</v>
      </c>
      <c r="I10" s="45" t="s">
        <v>266</v>
      </c>
      <c r="J10" s="46" t="s">
        <v>244</v>
      </c>
      <c r="K10" s="44" t="s">
        <v>265</v>
      </c>
      <c r="L10" s="45" t="s">
        <v>266</v>
      </c>
      <c r="M10" s="46" t="s">
        <v>244</v>
      </c>
      <c r="N10" s="21" t="s">
        <v>265</v>
      </c>
      <c r="O10" s="22" t="s">
        <v>267</v>
      </c>
      <c r="P10" s="23" t="s">
        <v>244</v>
      </c>
      <c r="Q10" s="79"/>
    </row>
    <row r="11" spans="1:17" s="30" customFormat="1">
      <c r="A11" s="86">
        <v>2006</v>
      </c>
      <c r="B11" s="88">
        <v>11386</v>
      </c>
      <c r="C11" s="89">
        <v>129045</v>
      </c>
      <c r="D11" s="83">
        <f t="shared" ref="D11:D26" si="0">IF(C11=0, "NA", B11/C11)</f>
        <v>8.8232787012282543E-2</v>
      </c>
      <c r="E11" s="88"/>
      <c r="F11" s="89"/>
      <c r="G11" s="83"/>
      <c r="H11" s="88">
        <v>4</v>
      </c>
      <c r="I11" s="89">
        <v>185</v>
      </c>
      <c r="J11" s="83">
        <f t="shared" ref="J11:J26" si="1">IF(I11=0, "NA", H11/I11)</f>
        <v>2.1621621621621623E-2</v>
      </c>
      <c r="K11" s="88"/>
      <c r="L11" s="89"/>
      <c r="M11" s="83"/>
      <c r="N11" s="88">
        <f>SUM(K11,H11,E11,B11)</f>
        <v>11390</v>
      </c>
      <c r="O11" s="89">
        <f>SUM(L11,I11,F11,C11)</f>
        <v>129230</v>
      </c>
      <c r="P11" s="83">
        <f>IF(O11=0, "NA", N11/O11)</f>
        <v>8.8137429389460648E-2</v>
      </c>
      <c r="Q11" s="102"/>
    </row>
    <row r="12" spans="1:17" s="30" customFormat="1">
      <c r="A12" s="86">
        <v>2007</v>
      </c>
      <c r="B12" s="90">
        <v>10497</v>
      </c>
      <c r="C12" s="87">
        <v>154649</v>
      </c>
      <c r="D12" s="82">
        <f t="shared" si="0"/>
        <v>6.7876287593194917E-2</v>
      </c>
      <c r="E12" s="90"/>
      <c r="F12" s="87"/>
      <c r="G12" s="82"/>
      <c r="H12" s="90">
        <v>1</v>
      </c>
      <c r="I12" s="87">
        <v>72</v>
      </c>
      <c r="J12" s="82">
        <f t="shared" si="1"/>
        <v>1.3888888888888888E-2</v>
      </c>
      <c r="K12" s="90">
        <v>33</v>
      </c>
      <c r="L12" s="87">
        <v>1437</v>
      </c>
      <c r="M12" s="82">
        <f t="shared" ref="M12:M26" si="2">IF(L12=0, "NA", K12/L12)</f>
        <v>2.2964509394572025E-2</v>
      </c>
      <c r="N12" s="90">
        <f t="shared" ref="N12:O26" si="3">SUM(K12,H12,E12,B12)</f>
        <v>10531</v>
      </c>
      <c r="O12" s="87">
        <f t="shared" si="3"/>
        <v>156158</v>
      </c>
      <c r="P12" s="82">
        <f>IF(O12=0, "NA", N12/O12)</f>
        <v>6.7438107557729998E-2</v>
      </c>
      <c r="Q12" s="102"/>
    </row>
    <row r="13" spans="1:17" s="30" customFormat="1">
      <c r="A13" s="86">
        <v>2008</v>
      </c>
      <c r="B13" s="90">
        <v>10201</v>
      </c>
      <c r="C13" s="87">
        <v>164011</v>
      </c>
      <c r="D13" s="82">
        <f t="shared" si="0"/>
        <v>6.2197047758991778E-2</v>
      </c>
      <c r="E13" s="90">
        <v>661</v>
      </c>
      <c r="F13" s="87">
        <v>6132</v>
      </c>
      <c r="G13" s="82">
        <f t="shared" ref="G13:G26" si="4">IF(F13=0, "NA", E13/F13)</f>
        <v>0.10779517286366601</v>
      </c>
      <c r="H13" s="90">
        <v>2</v>
      </c>
      <c r="I13" s="87">
        <v>73</v>
      </c>
      <c r="J13" s="82">
        <f t="shared" si="1"/>
        <v>2.7397260273972601E-2</v>
      </c>
      <c r="K13" s="90">
        <v>145</v>
      </c>
      <c r="L13" s="87">
        <v>1487</v>
      </c>
      <c r="M13" s="82">
        <f t="shared" si="2"/>
        <v>9.751176866173504E-2</v>
      </c>
      <c r="N13" s="90">
        <f t="shared" si="3"/>
        <v>11009</v>
      </c>
      <c r="O13" s="87">
        <f t="shared" si="3"/>
        <v>171703</v>
      </c>
      <c r="P13" s="82">
        <f t="shared" ref="P13:P26" si="5">IF(O13=0, "NA", N13/O13)</f>
        <v>6.4116526793358303E-2</v>
      </c>
      <c r="Q13" s="102"/>
    </row>
    <row r="14" spans="1:17" s="30" customFormat="1">
      <c r="A14" s="86">
        <v>2009</v>
      </c>
      <c r="B14" s="90">
        <v>7331</v>
      </c>
      <c r="C14" s="87">
        <v>137382</v>
      </c>
      <c r="D14" s="82">
        <f t="shared" si="0"/>
        <v>5.3362158070198423E-2</v>
      </c>
      <c r="E14" s="90">
        <v>564</v>
      </c>
      <c r="F14" s="87">
        <v>4139</v>
      </c>
      <c r="G14" s="82">
        <f t="shared" si="4"/>
        <v>0.13626479826044938</v>
      </c>
      <c r="H14" s="90">
        <v>22</v>
      </c>
      <c r="I14" s="87">
        <v>133</v>
      </c>
      <c r="J14" s="82">
        <f t="shared" si="1"/>
        <v>0.16541353383458646</v>
      </c>
      <c r="K14" s="90">
        <v>38</v>
      </c>
      <c r="L14" s="87">
        <v>555</v>
      </c>
      <c r="M14" s="82">
        <f t="shared" si="2"/>
        <v>6.8468468468468463E-2</v>
      </c>
      <c r="N14" s="90">
        <f t="shared" si="3"/>
        <v>7955</v>
      </c>
      <c r="O14" s="87">
        <f t="shared" si="3"/>
        <v>142209</v>
      </c>
      <c r="P14" s="82">
        <f t="shared" si="5"/>
        <v>5.5938794309783491E-2</v>
      </c>
      <c r="Q14" s="102"/>
    </row>
    <row r="15" spans="1:17" s="30" customFormat="1">
      <c r="A15" s="86">
        <v>2010</v>
      </c>
      <c r="B15" s="90">
        <v>8183</v>
      </c>
      <c r="C15" s="87">
        <v>182882</v>
      </c>
      <c r="D15" s="82">
        <f t="shared" si="0"/>
        <v>4.474469876751129E-2</v>
      </c>
      <c r="E15" s="90">
        <v>538</v>
      </c>
      <c r="F15" s="87">
        <v>4219</v>
      </c>
      <c r="G15" s="82">
        <f t="shared" si="4"/>
        <v>0.12751836928182034</v>
      </c>
      <c r="H15" s="90">
        <v>56</v>
      </c>
      <c r="I15" s="87">
        <v>243</v>
      </c>
      <c r="J15" s="82">
        <f t="shared" si="1"/>
        <v>0.23045267489711935</v>
      </c>
      <c r="K15" s="90">
        <v>54</v>
      </c>
      <c r="L15" s="87">
        <v>569</v>
      </c>
      <c r="M15" s="82">
        <f t="shared" si="2"/>
        <v>9.4903339191564143E-2</v>
      </c>
      <c r="N15" s="90">
        <f t="shared" si="3"/>
        <v>8831</v>
      </c>
      <c r="O15" s="87">
        <f t="shared" si="3"/>
        <v>187913</v>
      </c>
      <c r="P15" s="82">
        <f t="shared" si="5"/>
        <v>4.6995152011835267E-2</v>
      </c>
      <c r="Q15" s="102"/>
    </row>
    <row r="16" spans="1:17" s="30" customFormat="1">
      <c r="A16" s="86">
        <v>2011</v>
      </c>
      <c r="B16" s="90">
        <v>7910</v>
      </c>
      <c r="C16" s="87">
        <v>205101</v>
      </c>
      <c r="D16" s="82">
        <f t="shared" si="0"/>
        <v>3.8566364864140106E-2</v>
      </c>
      <c r="E16" s="90">
        <v>794</v>
      </c>
      <c r="F16" s="87">
        <v>7337</v>
      </c>
      <c r="G16" s="82">
        <f t="shared" si="4"/>
        <v>0.10821861796374541</v>
      </c>
      <c r="H16" s="90">
        <v>95</v>
      </c>
      <c r="I16" s="87">
        <v>668</v>
      </c>
      <c r="J16" s="82">
        <f t="shared" si="1"/>
        <v>0.14221556886227546</v>
      </c>
      <c r="K16" s="90">
        <v>274</v>
      </c>
      <c r="L16" s="87">
        <v>1687</v>
      </c>
      <c r="M16" s="82">
        <f t="shared" si="2"/>
        <v>0.16241849436870184</v>
      </c>
      <c r="N16" s="90">
        <f t="shared" si="3"/>
        <v>9073</v>
      </c>
      <c r="O16" s="87">
        <f t="shared" si="3"/>
        <v>214793</v>
      </c>
      <c r="P16" s="82">
        <f t="shared" si="5"/>
        <v>4.2240668923102707E-2</v>
      </c>
      <c r="Q16" s="102"/>
    </row>
    <row r="17" spans="1:16" s="30" customFormat="1">
      <c r="A17" s="86">
        <v>2012</v>
      </c>
      <c r="B17" s="90">
        <v>7873</v>
      </c>
      <c r="C17" s="87">
        <v>227944</v>
      </c>
      <c r="D17" s="82">
        <f t="shared" si="0"/>
        <v>3.4539185062997926E-2</v>
      </c>
      <c r="E17" s="90">
        <v>706</v>
      </c>
      <c r="F17" s="87">
        <v>7853</v>
      </c>
      <c r="G17" s="82">
        <f t="shared" si="4"/>
        <v>8.9901948300012732E-2</v>
      </c>
      <c r="H17" s="90">
        <v>131</v>
      </c>
      <c r="I17" s="87">
        <v>1046</v>
      </c>
      <c r="J17" s="82">
        <f t="shared" si="1"/>
        <v>0.12523900573613767</v>
      </c>
      <c r="K17" s="90">
        <v>248</v>
      </c>
      <c r="L17" s="87">
        <v>1616</v>
      </c>
      <c r="M17" s="82">
        <f t="shared" si="2"/>
        <v>0.15346534653465346</v>
      </c>
      <c r="N17" s="90">
        <f t="shared" si="3"/>
        <v>8958</v>
      </c>
      <c r="O17" s="87">
        <f t="shared" si="3"/>
        <v>238459</v>
      </c>
      <c r="P17" s="82">
        <f t="shared" si="5"/>
        <v>3.7566206349938562E-2</v>
      </c>
    </row>
    <row r="18" spans="1:16" s="30" customFormat="1">
      <c r="A18" s="86">
        <v>2013</v>
      </c>
      <c r="B18" s="90">
        <v>7134</v>
      </c>
      <c r="C18" s="87">
        <v>257513</v>
      </c>
      <c r="D18" s="82">
        <f t="shared" si="0"/>
        <v>2.7703455747865157E-2</v>
      </c>
      <c r="E18" s="90">
        <v>587</v>
      </c>
      <c r="F18" s="87">
        <v>7430</v>
      </c>
      <c r="G18" s="82">
        <f t="shared" si="4"/>
        <v>7.9004037685060563E-2</v>
      </c>
      <c r="H18" s="90">
        <v>146</v>
      </c>
      <c r="I18" s="87">
        <v>1268</v>
      </c>
      <c r="J18" s="82">
        <f t="shared" si="1"/>
        <v>0.11514195583596215</v>
      </c>
      <c r="K18" s="90">
        <v>256</v>
      </c>
      <c r="L18" s="87">
        <v>1397</v>
      </c>
      <c r="M18" s="82">
        <f t="shared" si="2"/>
        <v>0.18324982104509663</v>
      </c>
      <c r="N18" s="90">
        <f t="shared" si="3"/>
        <v>8123</v>
      </c>
      <c r="O18" s="87">
        <f t="shared" si="3"/>
        <v>267608</v>
      </c>
      <c r="P18" s="82">
        <f t="shared" si="5"/>
        <v>3.0354100026905025E-2</v>
      </c>
    </row>
    <row r="19" spans="1:16" s="30" customFormat="1">
      <c r="A19" s="86">
        <v>2014</v>
      </c>
      <c r="B19" s="90">
        <v>6294</v>
      </c>
      <c r="C19" s="87">
        <v>277377</v>
      </c>
      <c r="D19" s="82">
        <f t="shared" si="0"/>
        <v>2.2691138775024607E-2</v>
      </c>
      <c r="E19" s="90">
        <v>649</v>
      </c>
      <c r="F19" s="87">
        <v>8835</v>
      </c>
      <c r="G19" s="82">
        <f t="shared" si="4"/>
        <v>7.3457838143746457E-2</v>
      </c>
      <c r="H19" s="90">
        <v>255</v>
      </c>
      <c r="I19" s="87">
        <v>2842</v>
      </c>
      <c r="J19" s="82">
        <f t="shared" si="1"/>
        <v>8.9725545390570025E-2</v>
      </c>
      <c r="K19" s="90">
        <v>259</v>
      </c>
      <c r="L19" s="87">
        <v>1477</v>
      </c>
      <c r="M19" s="82">
        <f t="shared" si="2"/>
        <v>0.17535545023696683</v>
      </c>
      <c r="N19" s="90">
        <f t="shared" si="3"/>
        <v>7457</v>
      </c>
      <c r="O19" s="87">
        <f t="shared" si="3"/>
        <v>290531</v>
      </c>
      <c r="P19" s="82">
        <f t="shared" si="5"/>
        <v>2.5666796314334786E-2</v>
      </c>
    </row>
    <row r="20" spans="1:16" s="30" customFormat="1">
      <c r="A20" s="86">
        <v>2015</v>
      </c>
      <c r="B20" s="90">
        <v>5880</v>
      </c>
      <c r="C20" s="87">
        <v>316239</v>
      </c>
      <c r="D20" s="82">
        <f t="shared" si="0"/>
        <v>1.8593532107045622E-2</v>
      </c>
      <c r="E20" s="90">
        <v>712</v>
      </c>
      <c r="F20" s="87">
        <v>13934</v>
      </c>
      <c r="G20" s="82">
        <f t="shared" si="4"/>
        <v>5.1098033586909716E-2</v>
      </c>
      <c r="H20" s="90">
        <v>115</v>
      </c>
      <c r="I20" s="87">
        <v>2430</v>
      </c>
      <c r="J20" s="82">
        <f t="shared" si="1"/>
        <v>4.7325102880658436E-2</v>
      </c>
      <c r="K20" s="90">
        <v>351</v>
      </c>
      <c r="L20" s="87">
        <v>3092</v>
      </c>
      <c r="M20" s="82">
        <f t="shared" si="2"/>
        <v>0.11351875808538163</v>
      </c>
      <c r="N20" s="90">
        <f t="shared" si="3"/>
        <v>7058</v>
      </c>
      <c r="O20" s="87">
        <f t="shared" si="3"/>
        <v>335695</v>
      </c>
      <c r="P20" s="82">
        <f t="shared" si="5"/>
        <v>2.1025037608543469E-2</v>
      </c>
    </row>
    <row r="21" spans="1:16" s="30" customFormat="1">
      <c r="A21" s="86">
        <v>2016</v>
      </c>
      <c r="B21" s="90">
        <v>5066</v>
      </c>
      <c r="C21" s="87">
        <v>319136</v>
      </c>
      <c r="D21" s="82">
        <f t="shared" si="0"/>
        <v>1.5874110097262608E-2</v>
      </c>
      <c r="E21" s="90">
        <v>473</v>
      </c>
      <c r="F21" s="87">
        <v>12913</v>
      </c>
      <c r="G21" s="82">
        <f t="shared" si="4"/>
        <v>3.6629752962131189E-2</v>
      </c>
      <c r="H21" s="90">
        <v>79</v>
      </c>
      <c r="I21" s="87">
        <v>963</v>
      </c>
      <c r="J21" s="82">
        <f t="shared" si="1"/>
        <v>8.2035306334371755E-2</v>
      </c>
      <c r="K21" s="90">
        <v>282</v>
      </c>
      <c r="L21" s="87">
        <v>2997</v>
      </c>
      <c r="M21" s="82">
        <f t="shared" si="2"/>
        <v>9.4094094094094097E-2</v>
      </c>
      <c r="N21" s="90">
        <f t="shared" si="3"/>
        <v>5900</v>
      </c>
      <c r="O21" s="87">
        <f t="shared" si="3"/>
        <v>336009</v>
      </c>
      <c r="P21" s="82">
        <f t="shared" si="5"/>
        <v>1.7559053477734229E-2</v>
      </c>
    </row>
    <row r="22" spans="1:16" s="30" customFormat="1">
      <c r="A22" s="86">
        <v>2017</v>
      </c>
      <c r="B22" s="90">
        <v>6179</v>
      </c>
      <c r="C22" s="87">
        <v>330764</v>
      </c>
      <c r="D22" s="82">
        <f t="shared" si="0"/>
        <v>1.8680993094774521E-2</v>
      </c>
      <c r="E22" s="90">
        <v>281</v>
      </c>
      <c r="F22" s="87">
        <v>12527</v>
      </c>
      <c r="G22" s="82">
        <f t="shared" si="4"/>
        <v>2.243154785662968E-2</v>
      </c>
      <c r="H22" s="90">
        <v>44</v>
      </c>
      <c r="I22" s="87">
        <v>693</v>
      </c>
      <c r="J22" s="82">
        <f t="shared" si="1"/>
        <v>6.3492063492063489E-2</v>
      </c>
      <c r="K22" s="90">
        <v>188</v>
      </c>
      <c r="L22" s="87">
        <v>2463</v>
      </c>
      <c r="M22" s="82">
        <f t="shared" si="2"/>
        <v>7.6329679252943566E-2</v>
      </c>
      <c r="N22" s="90">
        <f t="shared" si="3"/>
        <v>6692</v>
      </c>
      <c r="O22" s="87">
        <f t="shared" si="3"/>
        <v>346447</v>
      </c>
      <c r="P22" s="82">
        <f t="shared" si="5"/>
        <v>1.9316085865947751E-2</v>
      </c>
    </row>
    <row r="23" spans="1:16" s="30" customFormat="1">
      <c r="A23" s="86">
        <v>2018</v>
      </c>
      <c r="B23" s="90">
        <v>3774</v>
      </c>
      <c r="C23" s="87">
        <v>315787</v>
      </c>
      <c r="D23" s="82">
        <f t="shared" si="0"/>
        <v>1.1951093616899999E-2</v>
      </c>
      <c r="E23" s="90">
        <v>204</v>
      </c>
      <c r="F23" s="87">
        <v>11845</v>
      </c>
      <c r="G23" s="82">
        <f t="shared" si="4"/>
        <v>1.7222456732798649E-2</v>
      </c>
      <c r="H23" s="90">
        <v>37</v>
      </c>
      <c r="I23" s="87">
        <v>770</v>
      </c>
      <c r="J23" s="82">
        <f t="shared" si="1"/>
        <v>4.8051948051948054E-2</v>
      </c>
      <c r="K23" s="90">
        <v>181</v>
      </c>
      <c r="L23" s="87">
        <v>2426</v>
      </c>
      <c r="M23" s="82">
        <f t="shared" si="2"/>
        <v>7.4608408903544934E-2</v>
      </c>
      <c r="N23" s="90">
        <f t="shared" si="3"/>
        <v>4196</v>
      </c>
      <c r="O23" s="87">
        <f t="shared" si="3"/>
        <v>330828</v>
      </c>
      <c r="P23" s="82">
        <f t="shared" si="5"/>
        <v>1.2683327892439577E-2</v>
      </c>
    </row>
    <row r="24" spans="1:16" s="30" customFormat="1">
      <c r="A24" s="86">
        <v>2019</v>
      </c>
      <c r="B24" s="90">
        <v>3259</v>
      </c>
      <c r="C24" s="87">
        <v>287668</v>
      </c>
      <c r="D24" s="82">
        <f t="shared" si="0"/>
        <v>1.1329032078646217E-2</v>
      </c>
      <c r="E24" s="90">
        <v>187</v>
      </c>
      <c r="F24" s="87">
        <v>12516</v>
      </c>
      <c r="G24" s="82">
        <f t="shared" si="4"/>
        <v>1.4940875679130713E-2</v>
      </c>
      <c r="H24" s="90">
        <v>7</v>
      </c>
      <c r="I24" s="87">
        <v>153</v>
      </c>
      <c r="J24" s="82">
        <f t="shared" si="1"/>
        <v>4.5751633986928102E-2</v>
      </c>
      <c r="K24" s="90">
        <v>122</v>
      </c>
      <c r="L24" s="87">
        <v>2450</v>
      </c>
      <c r="M24" s="82">
        <f t="shared" si="2"/>
        <v>4.9795918367346939E-2</v>
      </c>
      <c r="N24" s="90">
        <f t="shared" si="3"/>
        <v>3575</v>
      </c>
      <c r="O24" s="87">
        <f t="shared" si="3"/>
        <v>302787</v>
      </c>
      <c r="P24" s="82">
        <f t="shared" si="5"/>
        <v>1.1806979824100771E-2</v>
      </c>
    </row>
    <row r="25" spans="1:16" s="30" customFormat="1">
      <c r="A25" s="86">
        <v>2020</v>
      </c>
      <c r="B25" s="90">
        <v>852</v>
      </c>
      <c r="C25" s="87">
        <v>38258</v>
      </c>
      <c r="D25" s="82">
        <f t="shared" si="0"/>
        <v>2.2269852057086099E-2</v>
      </c>
      <c r="E25" s="90">
        <v>33</v>
      </c>
      <c r="F25" s="87">
        <v>523</v>
      </c>
      <c r="G25" s="82">
        <f t="shared" si="4"/>
        <v>6.3097514340344163E-2</v>
      </c>
      <c r="H25" s="90">
        <v>7</v>
      </c>
      <c r="I25" s="87">
        <v>47</v>
      </c>
      <c r="J25" s="82">
        <f t="shared" si="1"/>
        <v>0.14893617021276595</v>
      </c>
      <c r="K25" s="90">
        <v>18</v>
      </c>
      <c r="L25" s="87">
        <v>200</v>
      </c>
      <c r="M25" s="82">
        <f t="shared" si="2"/>
        <v>0.09</v>
      </c>
      <c r="N25" s="90">
        <f t="shared" si="3"/>
        <v>910</v>
      </c>
      <c r="O25" s="87">
        <f t="shared" si="3"/>
        <v>39028</v>
      </c>
      <c r="P25" s="82">
        <f t="shared" si="5"/>
        <v>2.33165932151276E-2</v>
      </c>
    </row>
    <row r="26" spans="1:16" s="30" customFormat="1" ht="13" thickBot="1">
      <c r="A26" s="86">
        <v>2021</v>
      </c>
      <c r="B26" s="154">
        <v>26</v>
      </c>
      <c r="C26" s="155">
        <v>187</v>
      </c>
      <c r="D26" s="107">
        <f t="shared" si="0"/>
        <v>0.13903743315508021</v>
      </c>
      <c r="E26" s="154">
        <v>1</v>
      </c>
      <c r="F26" s="155">
        <v>22</v>
      </c>
      <c r="G26" s="107">
        <f t="shared" si="4"/>
        <v>4.5454545454545456E-2</v>
      </c>
      <c r="H26" s="154">
        <v>1</v>
      </c>
      <c r="I26" s="155">
        <v>1</v>
      </c>
      <c r="J26" s="82">
        <f t="shared" si="1"/>
        <v>1</v>
      </c>
      <c r="K26" s="154">
        <v>0</v>
      </c>
      <c r="L26" s="155">
        <v>1</v>
      </c>
      <c r="M26" s="107">
        <f t="shared" si="2"/>
        <v>0</v>
      </c>
      <c r="N26" s="154">
        <f t="shared" si="3"/>
        <v>28</v>
      </c>
      <c r="O26" s="155">
        <f t="shared" si="3"/>
        <v>211</v>
      </c>
      <c r="P26" s="107">
        <f t="shared" si="5"/>
        <v>0.13270142180094788</v>
      </c>
    </row>
    <row r="27" spans="1:16" s="30" customFormat="1" ht="13.5" thickBot="1">
      <c r="A27" s="15" t="s">
        <v>203</v>
      </c>
      <c r="B27" s="25">
        <f>SUM(B11:B26)</f>
        <v>101845</v>
      </c>
      <c r="C27" s="27">
        <f>SUM(C11:C26)</f>
        <v>3343943</v>
      </c>
      <c r="D27" s="19">
        <f>B27/C27</f>
        <v>3.045655981576241E-2</v>
      </c>
      <c r="E27" s="25">
        <f>SUM(E11:E26)</f>
        <v>6390</v>
      </c>
      <c r="F27" s="27">
        <f>SUM(F11:F26)</f>
        <v>110225</v>
      </c>
      <c r="G27" s="19">
        <f>E27/F27</f>
        <v>5.7972329326377865E-2</v>
      </c>
      <c r="H27" s="25">
        <f>SUM(H11:H26)</f>
        <v>1002</v>
      </c>
      <c r="I27" s="27">
        <f>SUM(I11:I26)</f>
        <v>11587</v>
      </c>
      <c r="J27" s="19">
        <f>H27/I27</f>
        <v>8.6476223353758527E-2</v>
      </c>
      <c r="K27" s="25">
        <f>SUM(K11:K26)</f>
        <v>2449</v>
      </c>
      <c r="L27" s="27">
        <f>SUM(L11:L26)</f>
        <v>23854</v>
      </c>
      <c r="M27" s="19">
        <f>K27/L27</f>
        <v>0.10266621950197032</v>
      </c>
      <c r="N27" s="151">
        <f>SUM(N11:N26)</f>
        <v>111686</v>
      </c>
      <c r="O27" s="152">
        <f>SUM(O11:O26)</f>
        <v>3489609</v>
      </c>
      <c r="P27" s="153">
        <f>N27/O27</f>
        <v>3.2005304892324615E-2</v>
      </c>
    </row>
    <row r="28" spans="1:16" s="30" customFormat="1">
      <c r="A28" s="102"/>
      <c r="B28" s="102"/>
      <c r="C28" s="102"/>
      <c r="D28" s="102"/>
      <c r="E28" s="102"/>
      <c r="F28" s="102"/>
      <c r="G28" s="102"/>
      <c r="H28" s="102"/>
      <c r="I28" s="102"/>
      <c r="J28" s="102"/>
      <c r="K28" s="102"/>
      <c r="L28" s="102"/>
      <c r="M28" s="102"/>
      <c r="N28" s="102"/>
      <c r="O28" s="102"/>
      <c r="P28" s="102"/>
    </row>
    <row r="29" spans="1:16" s="30" customFormat="1">
      <c r="A29" s="102"/>
      <c r="B29" s="102"/>
      <c r="C29" s="102"/>
      <c r="D29" s="102"/>
      <c r="E29" s="102"/>
      <c r="F29" s="102"/>
      <c r="G29" s="102"/>
      <c r="H29" s="102"/>
      <c r="I29" s="102"/>
      <c r="J29" s="102"/>
      <c r="K29" s="102"/>
      <c r="L29" s="102"/>
      <c r="M29" s="102"/>
      <c r="N29" s="102"/>
      <c r="O29" s="102"/>
      <c r="P29" s="102"/>
    </row>
    <row r="30" spans="1:16" s="30" customFormat="1">
      <c r="A30" s="97"/>
      <c r="B30" s="108"/>
      <c r="C30" s="108"/>
      <c r="D30" s="93"/>
      <c r="E30" s="108"/>
      <c r="F30" s="108"/>
      <c r="G30" s="93"/>
      <c r="H30" s="240"/>
      <c r="I30" s="240"/>
      <c r="J30" s="240"/>
      <c r="K30" s="108"/>
      <c r="L30" s="108"/>
      <c r="M30" s="93"/>
      <c r="N30" s="361"/>
      <c r="O30" s="361"/>
      <c r="P30" s="102"/>
    </row>
    <row r="31" spans="1:16">
      <c r="A31" s="79"/>
      <c r="B31" s="99"/>
      <c r="C31" s="99"/>
      <c r="D31" s="99"/>
      <c r="E31" s="99"/>
      <c r="F31" s="99"/>
      <c r="G31" s="99"/>
      <c r="H31" s="99"/>
      <c r="I31" s="99"/>
      <c r="J31" s="99"/>
      <c r="K31" s="99"/>
      <c r="L31" s="99"/>
      <c r="M31" s="99"/>
      <c r="N31" s="99"/>
      <c r="O31" s="99"/>
      <c r="P31" s="79"/>
    </row>
    <row r="32" spans="1:16">
      <c r="A32" s="79"/>
      <c r="B32" s="99"/>
      <c r="C32" s="99"/>
      <c r="D32" s="99"/>
      <c r="E32" s="99"/>
      <c r="F32" s="99"/>
      <c r="G32" s="99"/>
      <c r="H32" s="99"/>
      <c r="I32" s="99"/>
      <c r="J32" s="99"/>
      <c r="K32" s="99"/>
      <c r="L32" s="99"/>
      <c r="M32" s="99"/>
      <c r="N32" s="99"/>
      <c r="O32" s="99"/>
      <c r="P32" s="79"/>
    </row>
    <row r="33" spans="1:17" ht="12.75" customHeight="1">
      <c r="A33" s="109"/>
      <c r="B33" s="99"/>
      <c r="C33" s="99"/>
      <c r="D33" s="99"/>
      <c r="E33" s="99"/>
      <c r="F33" s="99"/>
      <c r="G33" s="99"/>
      <c r="H33" s="99"/>
      <c r="I33" s="99"/>
      <c r="J33" s="99"/>
      <c r="K33" s="99"/>
      <c r="L33" s="99"/>
      <c r="M33" s="99"/>
      <c r="N33" s="99"/>
      <c r="O33" s="99"/>
      <c r="P33" s="79"/>
      <c r="Q33" s="79"/>
    </row>
    <row r="34" spans="1:17">
      <c r="A34" s="79"/>
      <c r="B34" s="99"/>
      <c r="C34" s="99"/>
      <c r="D34" s="99"/>
      <c r="E34" s="99"/>
      <c r="F34" s="99"/>
      <c r="G34" s="99"/>
      <c r="H34" s="99"/>
      <c r="I34" s="99"/>
      <c r="J34" s="99"/>
      <c r="K34" s="99"/>
      <c r="L34" s="99"/>
      <c r="M34" s="99"/>
      <c r="N34" s="99"/>
      <c r="O34" s="99"/>
      <c r="P34" s="79"/>
      <c r="Q34" s="79"/>
    </row>
    <row r="35" spans="1:17">
      <c r="A35" s="79"/>
      <c r="B35" s="99"/>
      <c r="C35" s="99"/>
      <c r="D35" s="99"/>
      <c r="E35" s="99"/>
      <c r="F35" s="99"/>
      <c r="G35" s="99"/>
      <c r="H35" s="99"/>
      <c r="I35" s="99"/>
      <c r="J35" s="99"/>
      <c r="K35" s="99"/>
      <c r="L35" s="99"/>
      <c r="M35" s="99"/>
      <c r="N35" s="99"/>
      <c r="O35" s="99"/>
      <c r="P35" s="79"/>
      <c r="Q35" s="79"/>
    </row>
    <row r="36" spans="1:17">
      <c r="A36" s="79"/>
      <c r="B36" s="99"/>
      <c r="C36" s="99"/>
      <c r="D36" s="99"/>
      <c r="E36" s="99"/>
      <c r="F36" s="99"/>
      <c r="G36" s="99"/>
      <c r="H36" s="99"/>
      <c r="I36" s="99"/>
      <c r="J36" s="99"/>
      <c r="K36" s="99"/>
      <c r="L36" s="99"/>
      <c r="M36" s="99"/>
      <c r="N36" s="99"/>
      <c r="O36" s="99"/>
      <c r="P36" s="79"/>
      <c r="Q36" s="79"/>
    </row>
    <row r="37" spans="1:17">
      <c r="A37" s="79"/>
      <c r="B37" s="99"/>
      <c r="C37" s="99"/>
      <c r="D37" s="99"/>
      <c r="E37" s="99"/>
      <c r="F37" s="99"/>
      <c r="G37" s="99"/>
      <c r="H37" s="99"/>
      <c r="I37" s="99"/>
      <c r="J37" s="99"/>
      <c r="K37" s="99"/>
      <c r="L37" s="99"/>
      <c r="M37" s="99"/>
      <c r="N37" s="99"/>
      <c r="O37" s="99"/>
      <c r="P37" s="79"/>
      <c r="Q37" s="79"/>
    </row>
    <row r="38" spans="1:17">
      <c r="A38" s="79"/>
      <c r="B38" s="99"/>
      <c r="C38" s="99"/>
      <c r="D38" s="99"/>
      <c r="E38" s="99"/>
      <c r="F38" s="99"/>
      <c r="G38" s="99"/>
      <c r="H38" s="99"/>
      <c r="I38" s="99"/>
      <c r="J38" s="99"/>
      <c r="K38" s="99"/>
      <c r="L38" s="99"/>
      <c r="M38" s="99"/>
      <c r="N38" s="99"/>
      <c r="O38" s="99"/>
      <c r="P38" s="79"/>
      <c r="Q38" s="79"/>
    </row>
    <row r="39" spans="1:17">
      <c r="A39" s="79"/>
      <c r="B39" s="99"/>
      <c r="C39" s="99"/>
      <c r="D39" s="99"/>
      <c r="E39" s="99"/>
      <c r="F39" s="99"/>
      <c r="G39" s="99"/>
      <c r="H39" s="99"/>
      <c r="I39" s="99"/>
      <c r="J39" s="99"/>
      <c r="K39" s="99"/>
      <c r="L39" s="99"/>
      <c r="M39" s="99"/>
      <c r="N39" s="99"/>
      <c r="O39" s="99"/>
      <c r="P39" s="79"/>
      <c r="Q39" s="79"/>
    </row>
    <row r="40" spans="1:17">
      <c r="A40" s="79"/>
      <c r="B40" s="99"/>
      <c r="C40" s="99"/>
      <c r="D40" s="99"/>
      <c r="E40" s="99"/>
      <c r="F40" s="99"/>
      <c r="G40" s="99"/>
      <c r="H40" s="99"/>
      <c r="I40" s="99"/>
      <c r="J40" s="99"/>
      <c r="K40" s="99"/>
      <c r="L40" s="99"/>
      <c r="M40" s="99"/>
      <c r="N40" s="99"/>
      <c r="O40" s="99"/>
      <c r="P40" s="79"/>
      <c r="Q40" s="79"/>
    </row>
    <row r="41" spans="1:17">
      <c r="A41" s="79"/>
      <c r="B41" s="99"/>
      <c r="C41" s="99"/>
      <c r="D41" s="99"/>
      <c r="E41" s="99"/>
      <c r="F41" s="99"/>
      <c r="G41" s="99"/>
      <c r="H41" s="99"/>
      <c r="I41" s="99"/>
      <c r="J41" s="99"/>
      <c r="K41" s="99"/>
      <c r="L41" s="99"/>
      <c r="M41" s="99"/>
      <c r="N41" s="99"/>
      <c r="O41" s="99"/>
      <c r="P41" s="79"/>
      <c r="Q41" s="79"/>
    </row>
    <row r="42" spans="1:17">
      <c r="A42" s="79"/>
      <c r="B42" s="99"/>
      <c r="C42" s="99"/>
      <c r="D42" s="99"/>
      <c r="E42" s="99"/>
      <c r="F42" s="99"/>
      <c r="G42" s="99"/>
      <c r="H42" s="99"/>
      <c r="I42" s="99"/>
      <c r="J42" s="99"/>
      <c r="K42" s="99"/>
      <c r="L42" s="99"/>
      <c r="M42" s="99"/>
      <c r="N42" s="99"/>
      <c r="O42" s="99"/>
      <c r="P42" s="79"/>
      <c r="Q42" s="79"/>
    </row>
    <row r="43" spans="1:17">
      <c r="A43" s="79"/>
      <c r="B43" s="99"/>
      <c r="C43" s="99"/>
      <c r="D43" s="99"/>
      <c r="E43" s="99"/>
      <c r="F43" s="99"/>
      <c r="G43" s="99"/>
      <c r="H43" s="99"/>
      <c r="I43" s="99"/>
      <c r="J43" s="99"/>
      <c r="K43" s="99"/>
      <c r="L43" s="99"/>
      <c r="M43" s="99"/>
      <c r="N43" s="99"/>
      <c r="O43" s="99"/>
      <c r="P43" s="79"/>
      <c r="Q43" s="79"/>
    </row>
    <row r="44" spans="1:17">
      <c r="A44" s="79"/>
      <c r="B44" s="99"/>
      <c r="C44" s="99"/>
      <c r="D44" s="99"/>
      <c r="E44" s="99"/>
      <c r="F44" s="99"/>
      <c r="G44" s="99"/>
      <c r="H44" s="99"/>
      <c r="I44" s="99"/>
      <c r="J44" s="99"/>
      <c r="K44" s="99"/>
      <c r="L44" s="99"/>
      <c r="M44" s="99"/>
      <c r="N44" s="99"/>
      <c r="O44" s="99"/>
      <c r="P44" s="79"/>
      <c r="Q44" s="79"/>
    </row>
    <row r="45" spans="1:17">
      <c r="A45" s="79"/>
      <c r="B45" s="99"/>
      <c r="C45" s="99"/>
      <c r="D45" s="99"/>
      <c r="E45" s="99"/>
      <c r="F45" s="99"/>
      <c r="G45" s="99"/>
      <c r="H45" s="99"/>
      <c r="I45" s="99"/>
      <c r="J45" s="99"/>
      <c r="K45" s="99"/>
      <c r="L45" s="99"/>
      <c r="M45" s="99"/>
      <c r="N45" s="99"/>
      <c r="O45" s="99"/>
      <c r="P45" s="79"/>
      <c r="Q45" s="79"/>
    </row>
    <row r="46" spans="1:17">
      <c r="A46" s="79"/>
      <c r="B46" s="99"/>
      <c r="C46" s="99"/>
      <c r="D46" s="99"/>
      <c r="E46" s="99"/>
      <c r="F46" s="99"/>
      <c r="G46" s="99"/>
      <c r="H46" s="99"/>
      <c r="I46" s="99"/>
      <c r="J46" s="99"/>
      <c r="K46" s="99"/>
      <c r="L46" s="99"/>
      <c r="M46" s="99"/>
      <c r="N46" s="99"/>
      <c r="O46" s="99"/>
      <c r="P46" s="79"/>
      <c r="Q46" s="79"/>
    </row>
    <row r="47" spans="1:17">
      <c r="A47" s="79"/>
      <c r="B47" s="99"/>
      <c r="C47" s="99"/>
      <c r="D47" s="99"/>
      <c r="E47" s="99"/>
      <c r="F47" s="99"/>
      <c r="G47" s="99"/>
      <c r="H47" s="99"/>
      <c r="I47" s="99"/>
      <c r="J47" s="99"/>
      <c r="K47" s="99"/>
      <c r="L47" s="99"/>
      <c r="M47" s="99"/>
      <c r="N47" s="99"/>
      <c r="O47" s="99"/>
      <c r="P47" s="79"/>
      <c r="Q47" s="79"/>
    </row>
    <row r="48" spans="1:17">
      <c r="A48" s="79"/>
      <c r="B48" s="99"/>
      <c r="C48" s="99"/>
      <c r="D48" s="99"/>
      <c r="E48" s="99"/>
      <c r="F48" s="99"/>
      <c r="G48" s="99"/>
      <c r="H48" s="99"/>
      <c r="I48" s="99"/>
      <c r="J48" s="99"/>
      <c r="K48" s="99"/>
      <c r="L48" s="99"/>
      <c r="M48" s="99"/>
      <c r="N48" s="99"/>
      <c r="O48" s="99"/>
      <c r="P48" s="79"/>
      <c r="Q48" s="76"/>
    </row>
    <row r="49" spans="16:17">
      <c r="P49" s="79"/>
      <c r="Q49" s="76"/>
    </row>
    <row r="50" spans="16:17">
      <c r="P50" s="79"/>
      <c r="Q50" s="76"/>
    </row>
    <row r="51" spans="16:17">
      <c r="P51" s="79"/>
      <c r="Q51" s="76"/>
    </row>
    <row r="52" spans="16:17">
      <c r="P52" s="79"/>
      <c r="Q52" s="76"/>
    </row>
    <row r="53" spans="16:17">
      <c r="P53" s="79"/>
      <c r="Q53" s="79"/>
    </row>
    <row r="54" spans="16:17">
      <c r="P54" s="79"/>
      <c r="Q54" s="79"/>
    </row>
    <row r="55" spans="16:17">
      <c r="P55" s="79"/>
      <c r="Q55" s="79"/>
    </row>
    <row r="56" spans="16:17" ht="12.75" customHeight="1">
      <c r="P56" s="79"/>
      <c r="Q56" s="79"/>
    </row>
    <row r="57" spans="16:17">
      <c r="P57" s="79"/>
      <c r="Q57" s="79"/>
    </row>
    <row r="58" spans="16:17">
      <c r="P58" s="79"/>
      <c r="Q58" s="79"/>
    </row>
    <row r="59" spans="16:17">
      <c r="P59" s="79"/>
      <c r="Q59" s="79"/>
    </row>
    <row r="60" spans="16:17">
      <c r="P60" s="79"/>
      <c r="Q60" s="79"/>
    </row>
    <row r="61" spans="16:17">
      <c r="P61" s="79"/>
      <c r="Q61" s="79"/>
    </row>
  </sheetData>
  <mergeCells count="8">
    <mergeCell ref="A2:Q3"/>
    <mergeCell ref="A5:Q7"/>
    <mergeCell ref="N9:P9"/>
    <mergeCell ref="B9:D9"/>
    <mergeCell ref="K9:M9"/>
    <mergeCell ref="A9:A10"/>
    <mergeCell ref="H9:J9"/>
    <mergeCell ref="E9:G9"/>
  </mergeCells>
  <phoneticPr fontId="0" type="noConversion"/>
  <pageMargins left="0.75" right="0.75" top="1" bottom="1" header="0.5" footer="0.5"/>
  <pageSetup scale="39" orientation="portrait" r:id="rId1"/>
  <headerFooter alignWithMargins="0">
    <oddFooter>&amp;C&amp;14B-&amp;P-4</oddFooter>
  </headerFooter>
  <ignoredErrors>
    <ignoredError sqref="D27:Q29"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pageSetUpPr fitToPage="1"/>
  </sheetPr>
  <dimension ref="A1:Q73"/>
  <sheetViews>
    <sheetView zoomScaleNormal="100" workbookViewId="0"/>
  </sheetViews>
  <sheetFormatPr defaultColWidth="7.54296875" defaultRowHeight="12.5"/>
  <cols>
    <col min="1" max="1" width="10.26953125" style="79" customWidth="1"/>
    <col min="2" max="2" width="9.453125" style="99" customWidth="1"/>
    <col min="3" max="3" width="10.54296875" style="99" customWidth="1"/>
    <col min="4" max="4" width="11.7265625" style="99" customWidth="1"/>
    <col min="5" max="5" width="9.453125" style="99" customWidth="1"/>
    <col min="6" max="6" width="10.7265625" style="99" customWidth="1"/>
    <col min="7" max="7" width="11.54296875" style="99" customWidth="1"/>
    <col min="8" max="8" width="9.453125" style="99" customWidth="1"/>
    <col min="9" max="9" width="10.54296875" style="99" customWidth="1"/>
    <col min="10" max="10" width="11.1796875" style="99" customWidth="1"/>
    <col min="11" max="11" width="9.453125" style="99" customWidth="1"/>
    <col min="12" max="12" width="10.81640625" style="99" customWidth="1"/>
    <col min="13" max="13" width="11.54296875" style="99" customWidth="1"/>
    <col min="14" max="14" width="9.453125" style="99" customWidth="1"/>
    <col min="15" max="15" width="10.453125" style="99" customWidth="1"/>
    <col min="16" max="16" width="11.453125" style="99" customWidth="1"/>
    <col min="17" max="17" width="9.453125" style="79" customWidth="1"/>
    <col min="18" max="16384" width="7.54296875" style="79"/>
  </cols>
  <sheetData>
    <row r="1" spans="1:17" ht="25">
      <c r="A1" s="40" t="s">
        <v>197</v>
      </c>
    </row>
    <row r="2" spans="1:17" ht="18" customHeight="1">
      <c r="A2" s="455" t="s">
        <v>268</v>
      </c>
      <c r="B2" s="455"/>
      <c r="C2" s="455"/>
      <c r="D2" s="455"/>
      <c r="E2" s="455"/>
      <c r="F2" s="455"/>
      <c r="G2" s="455"/>
      <c r="H2" s="455"/>
      <c r="I2" s="455"/>
      <c r="J2" s="455"/>
      <c r="K2" s="455"/>
      <c r="L2" s="455"/>
      <c r="M2" s="455"/>
      <c r="N2" s="455"/>
      <c r="O2" s="455"/>
      <c r="P2" s="455"/>
      <c r="Q2" s="455"/>
    </row>
    <row r="3" spans="1:17" ht="18" customHeight="1">
      <c r="A3" s="455"/>
      <c r="B3" s="455"/>
      <c r="C3" s="455"/>
      <c r="D3" s="455"/>
      <c r="E3" s="455"/>
      <c r="F3" s="455"/>
      <c r="G3" s="455"/>
      <c r="H3" s="455"/>
      <c r="I3" s="455"/>
      <c r="J3" s="455"/>
      <c r="K3" s="455"/>
      <c r="L3" s="455"/>
      <c r="M3" s="455"/>
      <c r="N3" s="455"/>
      <c r="O3" s="455"/>
      <c r="P3" s="455"/>
      <c r="Q3" s="455"/>
    </row>
    <row r="4" spans="1:17" ht="15" customHeight="1">
      <c r="A4" s="11"/>
      <c r="B4" s="10"/>
      <c r="C4" s="10"/>
      <c r="D4" s="10"/>
      <c r="E4" s="10"/>
      <c r="F4" s="10"/>
      <c r="G4" s="10"/>
      <c r="H4" s="10"/>
      <c r="I4" s="10"/>
      <c r="J4" s="10"/>
      <c r="K4" s="10"/>
      <c r="L4" s="10"/>
      <c r="M4" s="10"/>
      <c r="N4" s="10"/>
      <c r="O4" s="10"/>
      <c r="P4" s="10"/>
    </row>
    <row r="5" spans="1:17">
      <c r="A5" s="450" t="s">
        <v>269</v>
      </c>
      <c r="B5" s="450"/>
      <c r="C5" s="450"/>
      <c r="D5" s="450"/>
      <c r="E5" s="450"/>
      <c r="F5" s="450"/>
      <c r="G5" s="450"/>
      <c r="H5" s="450"/>
      <c r="I5" s="450"/>
      <c r="J5" s="450"/>
      <c r="K5" s="450"/>
      <c r="L5" s="450"/>
      <c r="M5" s="450"/>
      <c r="N5" s="450"/>
      <c r="O5" s="450"/>
      <c r="P5" s="450"/>
      <c r="Q5" s="450"/>
    </row>
    <row r="6" spans="1:17">
      <c r="A6" s="450"/>
      <c r="B6" s="450"/>
      <c r="C6" s="450"/>
      <c r="D6" s="450"/>
      <c r="E6" s="450"/>
      <c r="F6" s="450"/>
      <c r="G6" s="450"/>
      <c r="H6" s="450"/>
      <c r="I6" s="450"/>
      <c r="J6" s="450"/>
      <c r="K6" s="450"/>
      <c r="L6" s="450"/>
      <c r="M6" s="450"/>
      <c r="N6" s="450"/>
      <c r="O6" s="450"/>
      <c r="P6" s="450"/>
      <c r="Q6" s="450"/>
    </row>
    <row r="7" spans="1:17">
      <c r="A7" s="450"/>
      <c r="B7" s="450"/>
      <c r="C7" s="450"/>
      <c r="D7" s="450"/>
      <c r="E7" s="450"/>
      <c r="F7" s="450"/>
      <c r="G7" s="450"/>
      <c r="H7" s="450"/>
      <c r="I7" s="450"/>
      <c r="J7" s="450"/>
      <c r="K7" s="450"/>
      <c r="L7" s="450"/>
      <c r="M7" s="450"/>
      <c r="N7" s="450"/>
      <c r="O7" s="450"/>
      <c r="P7" s="450"/>
      <c r="Q7" s="450"/>
    </row>
    <row r="8" spans="1:17">
      <c r="A8" s="450"/>
      <c r="B8" s="450"/>
      <c r="C8" s="450"/>
      <c r="D8" s="450"/>
      <c r="E8" s="450"/>
      <c r="F8" s="450"/>
      <c r="G8" s="450"/>
      <c r="H8" s="450"/>
      <c r="I8" s="450"/>
      <c r="J8" s="450"/>
      <c r="K8" s="450"/>
      <c r="L8" s="450"/>
      <c r="M8" s="450"/>
      <c r="N8" s="450"/>
      <c r="O8" s="450"/>
      <c r="P8" s="450"/>
      <c r="Q8" s="450"/>
    </row>
    <row r="9" spans="1:17" ht="14.5" thickBot="1">
      <c r="A9" s="1"/>
      <c r="B9" s="10"/>
      <c r="C9" s="10"/>
      <c r="D9" s="10"/>
      <c r="E9" s="10"/>
      <c r="F9" s="10"/>
      <c r="G9" s="10"/>
      <c r="H9" s="10"/>
      <c r="I9" s="10"/>
      <c r="J9" s="10"/>
      <c r="K9" s="10"/>
      <c r="L9" s="10"/>
      <c r="M9" s="10"/>
      <c r="N9" s="10"/>
      <c r="O9" s="10"/>
      <c r="P9" s="10"/>
    </row>
    <row r="10" spans="1:17" ht="13.5" customHeight="1">
      <c r="A10" s="427" t="s">
        <v>200</v>
      </c>
      <c r="B10" s="434" t="s">
        <v>204</v>
      </c>
      <c r="C10" s="435"/>
      <c r="D10" s="436"/>
      <c r="E10" s="434" t="s">
        <v>205</v>
      </c>
      <c r="F10" s="435"/>
      <c r="G10" s="436"/>
      <c r="H10" s="434" t="s">
        <v>206</v>
      </c>
      <c r="I10" s="435"/>
      <c r="J10" s="436"/>
      <c r="K10" s="434" t="s">
        <v>207</v>
      </c>
      <c r="L10" s="435"/>
      <c r="M10" s="436"/>
      <c r="N10" s="434" t="s">
        <v>203</v>
      </c>
      <c r="O10" s="435"/>
      <c r="P10" s="436"/>
    </row>
    <row r="11" spans="1:17" ht="42.75" customHeight="1" thickBot="1">
      <c r="A11" s="428"/>
      <c r="B11" s="21" t="s">
        <v>270</v>
      </c>
      <c r="C11" s="22" t="s">
        <v>271</v>
      </c>
      <c r="D11" s="23" t="s">
        <v>244</v>
      </c>
      <c r="E11" s="21" t="s">
        <v>270</v>
      </c>
      <c r="F11" s="22" t="s">
        <v>271</v>
      </c>
      <c r="G11" s="23" t="s">
        <v>244</v>
      </c>
      <c r="H11" s="21" t="s">
        <v>270</v>
      </c>
      <c r="I11" s="22" t="s">
        <v>271</v>
      </c>
      <c r="J11" s="23" t="s">
        <v>244</v>
      </c>
      <c r="K11" s="21" t="s">
        <v>270</v>
      </c>
      <c r="L11" s="22" t="s">
        <v>271</v>
      </c>
      <c r="M11" s="23" t="s">
        <v>244</v>
      </c>
      <c r="N11" s="21" t="s">
        <v>270</v>
      </c>
      <c r="O11" s="22" t="s">
        <v>271</v>
      </c>
      <c r="P11" s="23" t="s">
        <v>244</v>
      </c>
    </row>
    <row r="12" spans="1:17" s="102" customFormat="1">
      <c r="A12" s="254">
        <v>2006</v>
      </c>
      <c r="B12" s="100">
        <v>1674</v>
      </c>
      <c r="C12" s="101">
        <v>12862</v>
      </c>
      <c r="D12" s="83">
        <f t="shared" ref="D12:D23" si="0">IF(C12=0, "NA", B12/C12)</f>
        <v>0.13015083190794588</v>
      </c>
      <c r="E12" s="100"/>
      <c r="F12" s="101"/>
      <c r="G12" s="83"/>
      <c r="H12" s="100">
        <v>1</v>
      </c>
      <c r="I12" s="101">
        <v>6</v>
      </c>
      <c r="J12" s="83">
        <f t="shared" ref="J12:J23" si="1">IF(I12=0, "NA", H12/I12)</f>
        <v>0.16666666666666666</v>
      </c>
      <c r="K12" s="100"/>
      <c r="L12" s="101"/>
      <c r="M12" s="83"/>
      <c r="N12" s="100">
        <f>SUM(K12,H12,E12,B12)</f>
        <v>1675</v>
      </c>
      <c r="O12" s="101">
        <f>SUM(L12,I12,F12,C12)</f>
        <v>12868</v>
      </c>
      <c r="P12" s="83">
        <f t="shared" ref="P12:P23" si="2">IF(O12=0, "NA", N12/O12)</f>
        <v>0.13016785825303076</v>
      </c>
    </row>
    <row r="13" spans="1:17" s="102" customFormat="1">
      <c r="A13" s="86">
        <v>2007</v>
      </c>
      <c r="B13" s="103">
        <v>1637</v>
      </c>
      <c r="C13" s="104">
        <v>12906</v>
      </c>
      <c r="D13" s="82">
        <f t="shared" si="0"/>
        <v>0.12684022935068962</v>
      </c>
      <c r="E13" s="103"/>
      <c r="F13" s="104"/>
      <c r="G13" s="82"/>
      <c r="H13" s="103">
        <v>0</v>
      </c>
      <c r="I13" s="104">
        <v>1</v>
      </c>
      <c r="J13" s="82">
        <f t="shared" si="1"/>
        <v>0</v>
      </c>
      <c r="K13" s="103">
        <v>0</v>
      </c>
      <c r="L13" s="104">
        <v>110</v>
      </c>
      <c r="M13" s="82">
        <f t="shared" ref="M13:M23" si="3">IF(L13=0, "NA", K13/L13)</f>
        <v>0</v>
      </c>
      <c r="N13" s="103">
        <f t="shared" ref="N13:O27" si="4">SUM(K13,H13,E13,B13)</f>
        <v>1637</v>
      </c>
      <c r="O13" s="104">
        <f t="shared" si="4"/>
        <v>13017</v>
      </c>
      <c r="P13" s="82">
        <f t="shared" si="2"/>
        <v>0.12575862333871091</v>
      </c>
    </row>
    <row r="14" spans="1:17" s="102" customFormat="1">
      <c r="A14" s="86">
        <v>2008</v>
      </c>
      <c r="B14" s="103">
        <v>1567</v>
      </c>
      <c r="C14" s="104">
        <v>12618</v>
      </c>
      <c r="D14" s="82">
        <f t="shared" si="0"/>
        <v>0.12418766841020765</v>
      </c>
      <c r="E14" s="103">
        <v>95</v>
      </c>
      <c r="F14" s="104">
        <v>756</v>
      </c>
      <c r="G14" s="82">
        <f t="shared" ref="G14:G27" si="5">IF(F14=0, "NA", E14/F14)</f>
        <v>0.12566137566137567</v>
      </c>
      <c r="H14" s="103">
        <v>3</v>
      </c>
      <c r="I14" s="104">
        <v>6</v>
      </c>
      <c r="J14" s="82">
        <f t="shared" si="1"/>
        <v>0.5</v>
      </c>
      <c r="K14" s="103">
        <v>42</v>
      </c>
      <c r="L14" s="104">
        <v>189</v>
      </c>
      <c r="M14" s="82">
        <f t="shared" si="3"/>
        <v>0.22222222222222221</v>
      </c>
      <c r="N14" s="103">
        <f t="shared" si="4"/>
        <v>1707</v>
      </c>
      <c r="O14" s="104">
        <f t="shared" si="4"/>
        <v>13569</v>
      </c>
      <c r="P14" s="82">
        <f t="shared" si="2"/>
        <v>0.12580145920848995</v>
      </c>
    </row>
    <row r="15" spans="1:17" s="102" customFormat="1">
      <c r="A15" s="86">
        <v>2009</v>
      </c>
      <c r="B15" s="103">
        <v>1279</v>
      </c>
      <c r="C15" s="104">
        <v>9398</v>
      </c>
      <c r="D15" s="82">
        <f t="shared" si="0"/>
        <v>0.13609278569908492</v>
      </c>
      <c r="E15" s="103">
        <v>97</v>
      </c>
      <c r="F15" s="104">
        <v>633</v>
      </c>
      <c r="G15" s="82">
        <f t="shared" si="5"/>
        <v>0.15323854660347552</v>
      </c>
      <c r="H15" s="103">
        <v>8</v>
      </c>
      <c r="I15" s="104">
        <v>24</v>
      </c>
      <c r="J15" s="82">
        <f t="shared" si="1"/>
        <v>0.33333333333333331</v>
      </c>
      <c r="K15" s="103">
        <v>6</v>
      </c>
      <c r="L15" s="104">
        <v>43</v>
      </c>
      <c r="M15" s="82">
        <f t="shared" si="3"/>
        <v>0.13953488372093023</v>
      </c>
      <c r="N15" s="103">
        <f t="shared" si="4"/>
        <v>1390</v>
      </c>
      <c r="O15" s="104">
        <f t="shared" si="4"/>
        <v>10098</v>
      </c>
      <c r="P15" s="82">
        <f t="shared" si="2"/>
        <v>0.13765102000396118</v>
      </c>
    </row>
    <row r="16" spans="1:17" s="102" customFormat="1">
      <c r="A16" s="86">
        <v>2010</v>
      </c>
      <c r="B16" s="103">
        <v>1314</v>
      </c>
      <c r="C16" s="104">
        <v>10589</v>
      </c>
      <c r="D16" s="82">
        <f t="shared" si="0"/>
        <v>0.12409103786948721</v>
      </c>
      <c r="E16" s="103">
        <v>69</v>
      </c>
      <c r="F16" s="104">
        <v>582</v>
      </c>
      <c r="G16" s="82">
        <f t="shared" si="5"/>
        <v>0.11855670103092783</v>
      </c>
      <c r="H16" s="103">
        <v>32</v>
      </c>
      <c r="I16" s="104">
        <v>78</v>
      </c>
      <c r="J16" s="82">
        <f t="shared" si="1"/>
        <v>0.41025641025641024</v>
      </c>
      <c r="K16" s="103">
        <v>16</v>
      </c>
      <c r="L16" s="104">
        <v>68</v>
      </c>
      <c r="M16" s="82">
        <f t="shared" si="3"/>
        <v>0.23529411764705882</v>
      </c>
      <c r="N16" s="103">
        <f t="shared" si="4"/>
        <v>1431</v>
      </c>
      <c r="O16" s="104">
        <f t="shared" si="4"/>
        <v>11317</v>
      </c>
      <c r="P16" s="82">
        <f t="shared" si="2"/>
        <v>0.12644693823451444</v>
      </c>
    </row>
    <row r="17" spans="1:17" s="102" customFormat="1">
      <c r="A17" s="86">
        <v>2011</v>
      </c>
      <c r="B17" s="103">
        <v>1132</v>
      </c>
      <c r="C17" s="104">
        <v>10147</v>
      </c>
      <c r="D17" s="82">
        <f t="shared" si="0"/>
        <v>0.11156006701488125</v>
      </c>
      <c r="E17" s="103">
        <v>107</v>
      </c>
      <c r="F17" s="104">
        <v>912</v>
      </c>
      <c r="G17" s="82">
        <f t="shared" si="5"/>
        <v>0.11732456140350878</v>
      </c>
      <c r="H17" s="103">
        <v>29</v>
      </c>
      <c r="I17" s="104">
        <v>123</v>
      </c>
      <c r="J17" s="82">
        <f t="shared" si="1"/>
        <v>0.23577235772357724</v>
      </c>
      <c r="K17" s="103">
        <v>94</v>
      </c>
      <c r="L17" s="104">
        <v>340</v>
      </c>
      <c r="M17" s="82">
        <f t="shared" si="3"/>
        <v>0.27647058823529413</v>
      </c>
      <c r="N17" s="103">
        <f t="shared" si="4"/>
        <v>1362</v>
      </c>
      <c r="O17" s="104">
        <f t="shared" si="4"/>
        <v>11522</v>
      </c>
      <c r="P17" s="82">
        <f t="shared" si="2"/>
        <v>0.11820864433258114</v>
      </c>
    </row>
    <row r="18" spans="1:17" s="102" customFormat="1">
      <c r="A18" s="86">
        <v>2012</v>
      </c>
      <c r="B18" s="103">
        <v>1039</v>
      </c>
      <c r="C18" s="104">
        <v>10040</v>
      </c>
      <c r="D18" s="82">
        <f t="shared" si="0"/>
        <v>0.10348605577689243</v>
      </c>
      <c r="E18" s="103">
        <v>114</v>
      </c>
      <c r="F18" s="104">
        <v>792</v>
      </c>
      <c r="G18" s="82">
        <f t="shared" si="5"/>
        <v>0.14393939393939395</v>
      </c>
      <c r="H18" s="103">
        <v>48</v>
      </c>
      <c r="I18" s="104">
        <v>179</v>
      </c>
      <c r="J18" s="82">
        <f t="shared" si="1"/>
        <v>0.26815642458100558</v>
      </c>
      <c r="K18" s="103">
        <v>65</v>
      </c>
      <c r="L18" s="104">
        <v>310</v>
      </c>
      <c r="M18" s="82">
        <f t="shared" si="3"/>
        <v>0.20967741935483872</v>
      </c>
      <c r="N18" s="103">
        <f t="shared" si="4"/>
        <v>1266</v>
      </c>
      <c r="O18" s="104">
        <f t="shared" si="4"/>
        <v>11321</v>
      </c>
      <c r="P18" s="82">
        <f t="shared" si="2"/>
        <v>0.11182757706916351</v>
      </c>
    </row>
    <row r="19" spans="1:17" s="102" customFormat="1">
      <c r="A19" s="86">
        <v>2013</v>
      </c>
      <c r="B19" s="103">
        <v>984</v>
      </c>
      <c r="C19" s="104">
        <v>9181</v>
      </c>
      <c r="D19" s="82">
        <f t="shared" si="0"/>
        <v>0.10717786733471299</v>
      </c>
      <c r="E19" s="103">
        <v>98</v>
      </c>
      <c r="F19" s="104">
        <v>678</v>
      </c>
      <c r="G19" s="82">
        <f t="shared" si="5"/>
        <v>0.14454277286135694</v>
      </c>
      <c r="H19" s="103">
        <v>27</v>
      </c>
      <c r="I19" s="104">
        <v>169</v>
      </c>
      <c r="J19" s="82">
        <f t="shared" si="1"/>
        <v>0.15976331360946747</v>
      </c>
      <c r="K19" s="103">
        <v>76</v>
      </c>
      <c r="L19" s="104">
        <v>325</v>
      </c>
      <c r="M19" s="82">
        <f t="shared" si="3"/>
        <v>0.23384615384615384</v>
      </c>
      <c r="N19" s="103">
        <f t="shared" si="4"/>
        <v>1185</v>
      </c>
      <c r="O19" s="104">
        <f t="shared" si="4"/>
        <v>10353</v>
      </c>
      <c r="P19" s="82">
        <f t="shared" si="2"/>
        <v>0.11445957693422197</v>
      </c>
    </row>
    <row r="20" spans="1:17" s="102" customFormat="1">
      <c r="A20" s="86">
        <v>2014</v>
      </c>
      <c r="B20" s="103">
        <v>785</v>
      </c>
      <c r="C20" s="104">
        <v>8046</v>
      </c>
      <c r="D20" s="82">
        <f t="shared" si="0"/>
        <v>9.7564006959980118E-2</v>
      </c>
      <c r="E20" s="103">
        <v>126</v>
      </c>
      <c r="F20" s="104">
        <v>794</v>
      </c>
      <c r="G20" s="82">
        <f t="shared" si="5"/>
        <v>0.15869017632241814</v>
      </c>
      <c r="H20" s="103">
        <v>67</v>
      </c>
      <c r="I20" s="104">
        <v>310</v>
      </c>
      <c r="J20" s="82">
        <f t="shared" si="1"/>
        <v>0.21612903225806451</v>
      </c>
      <c r="K20" s="103">
        <v>78</v>
      </c>
      <c r="L20" s="104">
        <v>320</v>
      </c>
      <c r="M20" s="82">
        <f t="shared" si="3"/>
        <v>0.24374999999999999</v>
      </c>
      <c r="N20" s="103">
        <f t="shared" si="4"/>
        <v>1056</v>
      </c>
      <c r="O20" s="104">
        <f t="shared" si="4"/>
        <v>9470</v>
      </c>
      <c r="P20" s="82">
        <f t="shared" si="2"/>
        <v>0.11151003167898627</v>
      </c>
    </row>
    <row r="21" spans="1:17" s="102" customFormat="1">
      <c r="A21" s="86">
        <v>2015</v>
      </c>
      <c r="B21" s="103">
        <v>735</v>
      </c>
      <c r="C21" s="104">
        <v>7397</v>
      </c>
      <c r="D21" s="82">
        <f t="shared" si="0"/>
        <v>9.9364607273218872E-2</v>
      </c>
      <c r="E21" s="103">
        <v>99</v>
      </c>
      <c r="F21" s="104">
        <v>812</v>
      </c>
      <c r="G21" s="82">
        <f t="shared" si="5"/>
        <v>0.12192118226600986</v>
      </c>
      <c r="H21" s="103">
        <v>37</v>
      </c>
      <c r="I21" s="104">
        <v>151</v>
      </c>
      <c r="J21" s="82">
        <f t="shared" si="1"/>
        <v>0.24503311258278146</v>
      </c>
      <c r="K21" s="103">
        <v>91</v>
      </c>
      <c r="L21" s="104">
        <v>417</v>
      </c>
      <c r="M21" s="82">
        <f t="shared" si="3"/>
        <v>0.21822541966426859</v>
      </c>
      <c r="N21" s="103">
        <f t="shared" si="4"/>
        <v>962</v>
      </c>
      <c r="O21" s="104">
        <f t="shared" si="4"/>
        <v>8777</v>
      </c>
      <c r="P21" s="82">
        <f t="shared" si="2"/>
        <v>0.10960464851315939</v>
      </c>
    </row>
    <row r="22" spans="1:17" s="102" customFormat="1">
      <c r="A22" s="86">
        <v>2016</v>
      </c>
      <c r="B22" s="103">
        <v>476</v>
      </c>
      <c r="C22" s="104">
        <v>6171</v>
      </c>
      <c r="D22" s="82">
        <f t="shared" si="0"/>
        <v>7.7134986225895319E-2</v>
      </c>
      <c r="E22" s="103">
        <v>44</v>
      </c>
      <c r="F22" s="104">
        <v>625</v>
      </c>
      <c r="G22" s="82">
        <f t="shared" si="5"/>
        <v>7.0400000000000004E-2</v>
      </c>
      <c r="H22" s="103">
        <v>18</v>
      </c>
      <c r="I22" s="104">
        <v>82</v>
      </c>
      <c r="J22" s="82">
        <f t="shared" si="1"/>
        <v>0.21951219512195122</v>
      </c>
      <c r="K22" s="103">
        <v>75</v>
      </c>
      <c r="L22" s="104">
        <v>361</v>
      </c>
      <c r="M22" s="82">
        <f t="shared" si="3"/>
        <v>0.2077562326869806</v>
      </c>
      <c r="N22" s="103">
        <f t="shared" si="4"/>
        <v>613</v>
      </c>
      <c r="O22" s="104">
        <f t="shared" si="4"/>
        <v>7239</v>
      </c>
      <c r="P22" s="82">
        <f t="shared" si="2"/>
        <v>8.4680204448128196E-2</v>
      </c>
    </row>
    <row r="23" spans="1:17" s="102" customFormat="1">
      <c r="A23" s="86">
        <v>2017</v>
      </c>
      <c r="B23" s="103">
        <v>542</v>
      </c>
      <c r="C23" s="104">
        <v>6998</v>
      </c>
      <c r="D23" s="82">
        <f t="shared" si="0"/>
        <v>7.7450700200057163E-2</v>
      </c>
      <c r="E23" s="103">
        <v>26</v>
      </c>
      <c r="F23" s="104">
        <v>386</v>
      </c>
      <c r="G23" s="82">
        <f t="shared" si="5"/>
        <v>6.7357512953367879E-2</v>
      </c>
      <c r="H23" s="103">
        <v>6</v>
      </c>
      <c r="I23" s="104">
        <v>43</v>
      </c>
      <c r="J23" s="82">
        <f t="shared" si="1"/>
        <v>0.13953488372093023</v>
      </c>
      <c r="K23" s="103">
        <v>59</v>
      </c>
      <c r="L23" s="104">
        <v>250</v>
      </c>
      <c r="M23" s="82">
        <f t="shared" si="3"/>
        <v>0.23599999999999999</v>
      </c>
      <c r="N23" s="103">
        <f t="shared" si="4"/>
        <v>633</v>
      </c>
      <c r="O23" s="104">
        <f t="shared" si="4"/>
        <v>7677</v>
      </c>
      <c r="P23" s="82">
        <f t="shared" si="2"/>
        <v>8.2454083626416569E-2</v>
      </c>
    </row>
    <row r="24" spans="1:17" s="102" customFormat="1">
      <c r="A24" s="86">
        <v>2018</v>
      </c>
      <c r="B24" s="103">
        <v>397</v>
      </c>
      <c r="C24" s="104">
        <v>4488</v>
      </c>
      <c r="D24" s="82">
        <f>IF(C24=0, "NA", B24/C24)</f>
        <v>8.8458110516934044E-2</v>
      </c>
      <c r="E24" s="103">
        <v>19</v>
      </c>
      <c r="F24" s="104">
        <v>261</v>
      </c>
      <c r="G24" s="82">
        <f t="shared" si="5"/>
        <v>7.2796934865900387E-2</v>
      </c>
      <c r="H24" s="103">
        <v>11</v>
      </c>
      <c r="I24" s="104">
        <v>43</v>
      </c>
      <c r="J24" s="82">
        <f>IF(I24=0, "NA", H24/I24)</f>
        <v>0.2558139534883721</v>
      </c>
      <c r="K24" s="103">
        <v>52</v>
      </c>
      <c r="L24" s="104">
        <v>229</v>
      </c>
      <c r="M24" s="82">
        <f>IF(L24=0, "NA", K24/L24)</f>
        <v>0.22707423580786026</v>
      </c>
      <c r="N24" s="103">
        <f t="shared" si="4"/>
        <v>479</v>
      </c>
      <c r="O24" s="104">
        <f t="shared" si="4"/>
        <v>5021</v>
      </c>
      <c r="P24" s="82">
        <f>IF(O24=0, "NA", N24/O24)</f>
        <v>9.5399322844054973E-2</v>
      </c>
    </row>
    <row r="25" spans="1:17" s="102" customFormat="1">
      <c r="A25" s="86">
        <v>2019</v>
      </c>
      <c r="B25" s="103">
        <v>408</v>
      </c>
      <c r="C25" s="104">
        <v>3687</v>
      </c>
      <c r="D25" s="82">
        <f>IF(C25=0, "NA", B25/C25)</f>
        <v>0.11065907241659886</v>
      </c>
      <c r="E25" s="103">
        <v>8</v>
      </c>
      <c r="F25" s="104">
        <v>209</v>
      </c>
      <c r="G25" s="82">
        <f t="shared" si="5"/>
        <v>3.8277511961722487E-2</v>
      </c>
      <c r="H25" s="103">
        <v>1</v>
      </c>
      <c r="I25" s="104">
        <v>9</v>
      </c>
      <c r="J25" s="82">
        <f>IF(I25=0, "NA", H25/I25)</f>
        <v>0.1111111111111111</v>
      </c>
      <c r="K25" s="103">
        <v>20</v>
      </c>
      <c r="L25" s="104">
        <v>127</v>
      </c>
      <c r="M25" s="82">
        <f>IF(L25=0, "NA", K25/L25)</f>
        <v>0.15748031496062992</v>
      </c>
      <c r="N25" s="103">
        <f t="shared" si="4"/>
        <v>437</v>
      </c>
      <c r="O25" s="104">
        <f t="shared" si="4"/>
        <v>4032</v>
      </c>
      <c r="P25" s="82">
        <f>IF(O25=0, "NA", N25/O25)</f>
        <v>0.10838293650793651</v>
      </c>
    </row>
    <row r="26" spans="1:17" s="102" customFormat="1">
      <c r="A26" s="86">
        <v>2020</v>
      </c>
      <c r="B26" s="103">
        <v>88</v>
      </c>
      <c r="C26" s="104">
        <v>876</v>
      </c>
      <c r="D26" s="82">
        <f>IF(C26=0, "NA", B26/C26)</f>
        <v>0.1004566210045662</v>
      </c>
      <c r="E26" s="103">
        <v>3</v>
      </c>
      <c r="F26" s="104">
        <v>26</v>
      </c>
      <c r="G26" s="82">
        <f t="shared" si="5"/>
        <v>0.11538461538461539</v>
      </c>
      <c r="H26" s="103">
        <v>3</v>
      </c>
      <c r="I26" s="104">
        <v>8</v>
      </c>
      <c r="J26" s="82">
        <f>IF(I26=0, "NA", H26/I26)</f>
        <v>0.375</v>
      </c>
      <c r="K26" s="103">
        <v>4</v>
      </c>
      <c r="L26" s="104">
        <v>13</v>
      </c>
      <c r="M26" s="82">
        <f>IF(L26=0, "NA", K26/L26)</f>
        <v>0.30769230769230771</v>
      </c>
      <c r="N26" s="103">
        <f t="shared" si="4"/>
        <v>98</v>
      </c>
      <c r="O26" s="104">
        <f t="shared" si="4"/>
        <v>923</v>
      </c>
      <c r="P26" s="82">
        <f>IF(O26=0, "NA", N26/O26)</f>
        <v>0.10617551462621885</v>
      </c>
    </row>
    <row r="27" spans="1:17" s="102" customFormat="1" ht="13" thickBot="1">
      <c r="A27" s="86">
        <v>2021</v>
      </c>
      <c r="B27" s="105">
        <v>2</v>
      </c>
      <c r="C27" s="106">
        <v>17</v>
      </c>
      <c r="D27" s="107">
        <f>IF(C27=0, "NA", B27/C27)</f>
        <v>0.11764705882352941</v>
      </c>
      <c r="E27" s="105">
        <v>0</v>
      </c>
      <c r="F27" s="106">
        <v>1</v>
      </c>
      <c r="G27" s="107">
        <f t="shared" si="5"/>
        <v>0</v>
      </c>
      <c r="H27" s="105"/>
      <c r="I27" s="106"/>
      <c r="J27" s="107"/>
      <c r="K27" s="105"/>
      <c r="L27" s="106"/>
      <c r="M27" s="107"/>
      <c r="N27" s="105">
        <f t="shared" si="4"/>
        <v>2</v>
      </c>
      <c r="O27" s="106">
        <f t="shared" si="4"/>
        <v>18</v>
      </c>
      <c r="P27" s="107">
        <f>IF(O27=0, "NA", N27/O27)</f>
        <v>0.1111111111111111</v>
      </c>
    </row>
    <row r="28" spans="1:17" s="102" customFormat="1" ht="13.5" thickBot="1">
      <c r="A28" s="66" t="s">
        <v>203</v>
      </c>
      <c r="B28" s="151">
        <f>SUM(B12:B27)</f>
        <v>14059</v>
      </c>
      <c r="C28" s="152">
        <f>SUM(C12:C27)</f>
        <v>125421</v>
      </c>
      <c r="D28" s="153">
        <f>B28/C28</f>
        <v>0.11209446583905407</v>
      </c>
      <c r="E28" s="151">
        <f>SUM(E12:E27)</f>
        <v>905</v>
      </c>
      <c r="F28" s="152">
        <f>SUM(F12:F27)</f>
        <v>7467</v>
      </c>
      <c r="G28" s="153">
        <f>E28/F28</f>
        <v>0.12119994643096291</v>
      </c>
      <c r="H28" s="151">
        <f>SUM(H12:H27)</f>
        <v>291</v>
      </c>
      <c r="I28" s="152">
        <f>SUM(I12:I27)</f>
        <v>1232</v>
      </c>
      <c r="J28" s="153">
        <f>H28/I28</f>
        <v>0.23620129870129869</v>
      </c>
      <c r="K28" s="151">
        <f>SUM(K12:K27)</f>
        <v>678</v>
      </c>
      <c r="L28" s="152">
        <f>SUM(L12:L27)</f>
        <v>3102</v>
      </c>
      <c r="M28" s="153">
        <f>K28/L28</f>
        <v>0.21856866537717601</v>
      </c>
      <c r="N28" s="151">
        <f>SUM(N12:N27)</f>
        <v>15933</v>
      </c>
      <c r="O28" s="152">
        <f>SUM(O12:O27)</f>
        <v>137222</v>
      </c>
      <c r="P28" s="153">
        <f>N28/O28</f>
        <v>0.11611111920829022</v>
      </c>
    </row>
    <row r="29" spans="1:17" s="102" customFormat="1">
      <c r="A29" s="97"/>
      <c r="B29" s="108"/>
      <c r="C29" s="108"/>
      <c r="D29" s="93"/>
      <c r="E29" s="108"/>
      <c r="F29" s="108"/>
      <c r="G29" s="93"/>
      <c r="H29" s="108"/>
      <c r="I29" s="108"/>
      <c r="J29" s="93"/>
      <c r="K29" s="108"/>
      <c r="L29" s="108"/>
      <c r="M29" s="93"/>
      <c r="N29" s="108"/>
      <c r="O29" s="108"/>
      <c r="P29" s="93"/>
      <c r="Q29" s="108"/>
    </row>
    <row r="30" spans="1:17" ht="12.75" customHeight="1">
      <c r="G30" s="79"/>
      <c r="H30" s="79"/>
      <c r="I30" s="79"/>
      <c r="J30" s="79"/>
      <c r="K30" s="79"/>
      <c r="L30" s="79"/>
      <c r="M30" s="79"/>
      <c r="N30" s="79"/>
      <c r="O30" s="79"/>
      <c r="P30" s="79"/>
      <c r="Q30" s="76"/>
    </row>
    <row r="31" spans="1:17" ht="12.75" customHeight="1">
      <c r="G31" s="79"/>
      <c r="H31" s="79"/>
      <c r="I31" s="79"/>
      <c r="J31" s="79"/>
      <c r="K31" s="79"/>
      <c r="L31" s="79"/>
      <c r="M31" s="79"/>
      <c r="N31" s="79"/>
      <c r="O31" s="79"/>
      <c r="P31" s="76"/>
      <c r="Q31" s="76"/>
    </row>
    <row r="32" spans="1:17" ht="12.75" customHeight="1">
      <c r="A32" s="109"/>
      <c r="N32" s="79"/>
      <c r="O32" s="79"/>
      <c r="P32" s="79"/>
    </row>
    <row r="33" spans="16:16">
      <c r="P33" s="79"/>
    </row>
    <row r="34" spans="16:16" ht="12.75" customHeight="1">
      <c r="P34" s="79"/>
    </row>
    <row r="35" spans="16:16" ht="12.75" customHeight="1">
      <c r="P35" s="79"/>
    </row>
    <row r="36" spans="16:16" ht="12.75" customHeight="1">
      <c r="P36" s="79"/>
    </row>
    <row r="37" spans="16:16" ht="12.75" customHeight="1">
      <c r="P37" s="79"/>
    </row>
    <row r="38" spans="16:16" ht="12.75" customHeight="1">
      <c r="P38" s="79"/>
    </row>
    <row r="39" spans="16:16">
      <c r="P39" s="79"/>
    </row>
    <row r="40" spans="16:16">
      <c r="P40" s="79"/>
    </row>
    <row r="41" spans="16:16">
      <c r="P41" s="79"/>
    </row>
    <row r="42" spans="16:16">
      <c r="P42" s="79"/>
    </row>
    <row r="43" spans="16:16">
      <c r="P43" s="79"/>
    </row>
    <row r="44" spans="16:16">
      <c r="P44" s="79"/>
    </row>
    <row r="45" spans="16:16">
      <c r="P45" s="79"/>
    </row>
    <row r="46" spans="16:16">
      <c r="P46" s="79"/>
    </row>
    <row r="47" spans="16:16">
      <c r="P47" s="79"/>
    </row>
    <row r="48" spans="16:16">
      <c r="P48" s="79"/>
    </row>
    <row r="49" spans="16:16">
      <c r="P49" s="79"/>
    </row>
    <row r="50" spans="16:16">
      <c r="P50" s="79"/>
    </row>
    <row r="51" spans="16:16">
      <c r="P51" s="79"/>
    </row>
    <row r="52" spans="16:16">
      <c r="P52" s="79"/>
    </row>
    <row r="53" spans="16:16">
      <c r="P53" s="79"/>
    </row>
    <row r="54" spans="16:16" ht="12.75" customHeight="1">
      <c r="P54" s="79"/>
    </row>
    <row r="55" spans="16:16">
      <c r="P55" s="79"/>
    </row>
    <row r="56" spans="16:16">
      <c r="P56" s="79"/>
    </row>
    <row r="57" spans="16:16">
      <c r="P57" s="79"/>
    </row>
    <row r="58" spans="16:16">
      <c r="P58" s="79"/>
    </row>
    <row r="59" spans="16:16">
      <c r="P59" s="79"/>
    </row>
    <row r="60" spans="16:16">
      <c r="P60" s="79"/>
    </row>
    <row r="61" spans="16:16">
      <c r="P61" s="79"/>
    </row>
    <row r="62" spans="16:16">
      <c r="P62" s="79"/>
    </row>
    <row r="63" spans="16:16">
      <c r="P63" s="79"/>
    </row>
    <row r="64" spans="16:16">
      <c r="P64" s="79"/>
    </row>
    <row r="65" spans="16:17">
      <c r="P65" s="79"/>
    </row>
    <row r="66" spans="16:17">
      <c r="P66" s="79"/>
    </row>
    <row r="67" spans="16:17">
      <c r="P67" s="79"/>
    </row>
    <row r="68" spans="16:17">
      <c r="P68" s="79"/>
    </row>
    <row r="69" spans="16:17">
      <c r="P69" s="79"/>
    </row>
    <row r="70" spans="16:17">
      <c r="P70" s="79"/>
    </row>
    <row r="71" spans="16:17">
      <c r="P71" s="79"/>
    </row>
    <row r="72" spans="16:17">
      <c r="P72" s="79"/>
    </row>
    <row r="73" spans="16:17">
      <c r="P73" s="110"/>
      <c r="Q73" s="76"/>
    </row>
  </sheetData>
  <mergeCells count="8">
    <mergeCell ref="N10:P10"/>
    <mergeCell ref="H10:J10"/>
    <mergeCell ref="A2:Q3"/>
    <mergeCell ref="A5:Q8"/>
    <mergeCell ref="K10:M10"/>
    <mergeCell ref="A10:A11"/>
    <mergeCell ref="B10:D10"/>
    <mergeCell ref="E10:G10"/>
  </mergeCells>
  <phoneticPr fontId="0" type="noConversion"/>
  <pageMargins left="0.75" right="0.75" top="1" bottom="1" header="0.5" footer="0.5"/>
  <pageSetup scale="40" orientation="portrait" r:id="rId1"/>
  <headerFooter alignWithMargins="0"/>
  <ignoredErrors>
    <ignoredError sqref="D28:Q28"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pageSetUpPr fitToPage="1"/>
  </sheetPr>
  <dimension ref="A1:H25"/>
  <sheetViews>
    <sheetView zoomScaleNormal="100" workbookViewId="0"/>
  </sheetViews>
  <sheetFormatPr defaultColWidth="9.1796875" defaultRowHeight="12.5"/>
  <cols>
    <col min="1" max="1" width="13.7265625" style="68" customWidth="1"/>
    <col min="2" max="2" width="36" style="68" bestFit="1" customWidth="1"/>
    <col min="3" max="3" width="22" style="68" bestFit="1" customWidth="1"/>
    <col min="4" max="4" width="19.7265625" style="68" bestFit="1" customWidth="1"/>
    <col min="5" max="16384" width="9.1796875" style="29"/>
  </cols>
  <sheetData>
    <row r="1" spans="1:8" ht="18">
      <c r="A1" s="69" t="s">
        <v>272</v>
      </c>
      <c r="B1" s="362"/>
      <c r="C1" s="362"/>
      <c r="D1" s="362"/>
      <c r="E1" s="79"/>
      <c r="F1" s="79"/>
      <c r="G1" s="79"/>
      <c r="H1" s="79"/>
    </row>
    <row r="3" spans="1:8">
      <c r="A3" s="426" t="s">
        <v>273</v>
      </c>
      <c r="B3" s="426"/>
      <c r="C3" s="426"/>
      <c r="D3" s="426"/>
      <c r="E3" s="79"/>
      <c r="F3" s="79"/>
      <c r="G3" s="79"/>
      <c r="H3" s="79"/>
    </row>
    <row r="4" spans="1:8">
      <c r="A4" s="426"/>
      <c r="B4" s="426"/>
      <c r="C4" s="426"/>
      <c r="D4" s="426"/>
      <c r="E4" s="79"/>
      <c r="F4" s="79"/>
      <c r="G4" s="79"/>
      <c r="H4" s="79"/>
    </row>
    <row r="5" spans="1:8" ht="12.75" customHeight="1">
      <c r="A5" s="426"/>
      <c r="B5" s="426"/>
      <c r="C5" s="426"/>
      <c r="D5" s="426"/>
      <c r="E5" s="79"/>
      <c r="F5" s="79"/>
      <c r="G5" s="79"/>
      <c r="H5" s="79"/>
    </row>
    <row r="6" spans="1:8" ht="13" thickBot="1">
      <c r="A6" s="84"/>
      <c r="B6" s="84"/>
      <c r="C6" s="84"/>
      <c r="D6" s="84"/>
      <c r="E6" s="79"/>
      <c r="F6" s="79"/>
      <c r="G6" s="79"/>
      <c r="H6" s="79"/>
    </row>
    <row r="7" spans="1:8" ht="13.5" thickBot="1">
      <c r="A7" s="114" t="s">
        <v>274</v>
      </c>
      <c r="B7" s="115" t="s">
        <v>275</v>
      </c>
      <c r="C7" s="129" t="s">
        <v>276</v>
      </c>
      <c r="D7" s="128"/>
      <c r="E7" s="79"/>
      <c r="F7" s="79"/>
      <c r="G7" s="79"/>
      <c r="H7" s="79"/>
    </row>
    <row r="8" spans="1:8">
      <c r="A8" s="130" t="s">
        <v>277</v>
      </c>
      <c r="B8" s="131" t="s">
        <v>278</v>
      </c>
      <c r="C8" s="132" t="s">
        <v>279</v>
      </c>
      <c r="D8" s="362"/>
      <c r="E8" s="77"/>
      <c r="F8" s="77"/>
      <c r="G8" s="77"/>
      <c r="H8" s="79"/>
    </row>
    <row r="9" spans="1:8">
      <c r="A9" s="130" t="s">
        <v>280</v>
      </c>
      <c r="B9" s="131" t="s">
        <v>278</v>
      </c>
      <c r="C9" s="132" t="s">
        <v>281</v>
      </c>
      <c r="D9" s="362"/>
      <c r="E9" s="77"/>
      <c r="F9" s="97"/>
      <c r="G9" s="77"/>
      <c r="H9" s="79"/>
    </row>
    <row r="10" spans="1:8">
      <c r="A10" s="130" t="s">
        <v>277</v>
      </c>
      <c r="B10" s="131" t="s">
        <v>282</v>
      </c>
      <c r="C10" s="132" t="s">
        <v>283</v>
      </c>
      <c r="D10" s="362"/>
      <c r="E10" s="77"/>
      <c r="F10" s="363"/>
      <c r="G10" s="77"/>
      <c r="H10" s="79"/>
    </row>
    <row r="11" spans="1:8">
      <c r="A11" s="130" t="s">
        <v>280</v>
      </c>
      <c r="B11" s="131" t="s">
        <v>282</v>
      </c>
      <c r="C11" s="132" t="s">
        <v>284</v>
      </c>
      <c r="D11" s="362"/>
      <c r="E11" s="77"/>
      <c r="F11" s="77"/>
      <c r="G11" s="77"/>
      <c r="H11" s="79"/>
    </row>
    <row r="12" spans="1:8" ht="13" thickBot="1">
      <c r="A12" s="133" t="s">
        <v>285</v>
      </c>
      <c r="B12" s="134" t="s">
        <v>286</v>
      </c>
      <c r="C12" s="135" t="s">
        <v>279</v>
      </c>
      <c r="D12" s="362"/>
      <c r="E12" s="77"/>
      <c r="F12" s="77"/>
      <c r="G12" s="77"/>
      <c r="H12" s="79"/>
    </row>
    <row r="14" spans="1:8">
      <c r="A14" s="113" t="s">
        <v>287</v>
      </c>
      <c r="B14" s="362"/>
      <c r="C14" s="362"/>
      <c r="D14" s="362"/>
      <c r="E14" s="77"/>
      <c r="F14" s="77"/>
      <c r="G14" s="77"/>
      <c r="H14" s="77"/>
    </row>
    <row r="15" spans="1:8">
      <c r="A15" s="362"/>
      <c r="B15" s="362"/>
      <c r="C15" s="362"/>
      <c r="D15" s="362"/>
      <c r="E15" s="77"/>
      <c r="F15" s="77"/>
      <c r="G15" s="77"/>
      <c r="H15" s="77"/>
    </row>
    <row r="16" spans="1:8" ht="12.75" customHeight="1">
      <c r="A16" s="456" t="s">
        <v>288</v>
      </c>
      <c r="B16" s="456"/>
      <c r="C16" s="456"/>
      <c r="D16" s="456"/>
      <c r="E16" s="77"/>
      <c r="F16" s="77"/>
      <c r="G16" s="77"/>
      <c r="H16" s="77"/>
    </row>
    <row r="17" spans="1:8">
      <c r="A17" s="456"/>
      <c r="B17" s="456"/>
      <c r="C17" s="456"/>
      <c r="D17" s="456"/>
      <c r="E17" s="77"/>
      <c r="F17" s="77"/>
      <c r="G17" s="77"/>
      <c r="H17" s="77"/>
    </row>
    <row r="18" spans="1:8" ht="13" thickBot="1">
      <c r="A18" s="362"/>
      <c r="B18" s="362"/>
      <c r="C18" s="362"/>
      <c r="D18" s="362"/>
      <c r="E18" s="77"/>
      <c r="F18" s="77"/>
      <c r="G18" s="77"/>
      <c r="H18" s="77"/>
    </row>
    <row r="19" spans="1:8" ht="13.5" thickBot="1">
      <c r="A19" s="114" t="s">
        <v>274</v>
      </c>
      <c r="B19" s="115" t="s">
        <v>275</v>
      </c>
      <c r="C19" s="362"/>
      <c r="D19" s="362"/>
      <c r="E19" s="77"/>
      <c r="F19" s="77"/>
      <c r="G19" s="77"/>
      <c r="H19" s="77"/>
    </row>
    <row r="20" spans="1:8">
      <c r="A20" s="130" t="s">
        <v>289</v>
      </c>
      <c r="B20" s="131" t="s">
        <v>290</v>
      </c>
      <c r="C20" s="362"/>
      <c r="D20" s="362"/>
      <c r="E20" s="77"/>
      <c r="F20" s="77"/>
      <c r="G20" s="77"/>
      <c r="H20" s="77"/>
    </row>
    <row r="21" spans="1:8">
      <c r="A21" s="130" t="s">
        <v>289</v>
      </c>
      <c r="B21" s="131" t="s">
        <v>291</v>
      </c>
      <c r="C21" s="362"/>
      <c r="D21" s="362"/>
      <c r="E21" s="79"/>
      <c r="F21" s="79"/>
      <c r="G21" s="79"/>
      <c r="H21" s="79"/>
    </row>
    <row r="22" spans="1:8">
      <c r="A22" s="130">
        <v>2021</v>
      </c>
      <c r="B22" s="131" t="s">
        <v>292</v>
      </c>
      <c r="C22" s="362"/>
      <c r="D22" s="362"/>
      <c r="E22" s="79"/>
      <c r="F22" s="79"/>
      <c r="G22" s="79"/>
      <c r="H22" s="79"/>
    </row>
    <row r="23" spans="1:8">
      <c r="A23" s="130">
        <v>2021</v>
      </c>
      <c r="B23" s="131" t="s">
        <v>293</v>
      </c>
      <c r="C23" s="362"/>
      <c r="D23" s="362"/>
      <c r="E23" s="79"/>
      <c r="F23" s="79"/>
      <c r="G23" s="79"/>
      <c r="H23" s="79"/>
    </row>
    <row r="25" spans="1:8">
      <c r="A25" s="113" t="s">
        <v>294</v>
      </c>
      <c r="B25" s="362"/>
      <c r="C25" s="362"/>
      <c r="D25" s="362"/>
      <c r="E25" s="79"/>
      <c r="F25" s="79"/>
      <c r="G25" s="79"/>
      <c r="H25" s="79"/>
    </row>
  </sheetData>
  <mergeCells count="2">
    <mergeCell ref="A3:D5"/>
    <mergeCell ref="A16:D17"/>
  </mergeCells>
  <phoneticPr fontId="24" type="noConversion"/>
  <pageMargins left="0.75" right="0.75" top="1"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28"/>
  <sheetViews>
    <sheetView topLeftCell="A337" zoomScaleNormal="100" workbookViewId="0">
      <selection activeCell="F249" sqref="F249:F251"/>
    </sheetView>
  </sheetViews>
  <sheetFormatPr defaultColWidth="9.1796875" defaultRowHeight="12.5"/>
  <cols>
    <col min="1" max="1" width="9.1796875" style="111"/>
    <col min="2" max="2" width="3.7265625" style="111" customWidth="1"/>
    <col min="3" max="3" width="38" style="111" customWidth="1"/>
    <col min="4" max="4" width="49" style="111" customWidth="1"/>
    <col min="5" max="5" width="17.26953125" style="2" customWidth="1"/>
    <col min="6" max="6" width="11.7265625" style="111" customWidth="1"/>
    <col min="7" max="7" width="38.7265625" style="111" customWidth="1"/>
    <col min="8" max="8" width="21.1796875" style="111" customWidth="1"/>
    <col min="9" max="9" width="11.1796875" style="111" customWidth="1"/>
    <col min="10" max="10" width="14" style="111" customWidth="1"/>
    <col min="11" max="11" width="12.54296875" style="111" customWidth="1"/>
    <col min="12" max="14" width="13.26953125" style="111" customWidth="1"/>
    <col min="15" max="15" width="22" style="111" bestFit="1" customWidth="1"/>
    <col min="16" max="16" width="19.453125" style="111" bestFit="1" customWidth="1"/>
    <col min="17" max="17" width="10.54296875" style="111" customWidth="1"/>
    <col min="18" max="18" width="22" style="111" bestFit="1" customWidth="1"/>
    <col min="19" max="19" width="19.453125" style="111" bestFit="1" customWidth="1"/>
    <col min="20" max="16384" width="9.1796875" style="111"/>
  </cols>
  <sheetData>
    <row r="1" spans="1:15" ht="23">
      <c r="A1" s="170" t="s">
        <v>21</v>
      </c>
      <c r="E1" s="170">
        <v>2020</v>
      </c>
    </row>
    <row r="3" spans="1:15">
      <c r="A3" s="111">
        <v>1.1000000000000001</v>
      </c>
      <c r="C3" s="79" t="s">
        <v>22</v>
      </c>
      <c r="E3" s="116">
        <v>5154882</v>
      </c>
      <c r="F3" s="222">
        <f>E3/1000000</f>
        <v>5.1548819999999997</v>
      </c>
      <c r="G3" s="79" t="s">
        <v>23</v>
      </c>
      <c r="J3" s="242"/>
      <c r="K3" s="55"/>
      <c r="L3" s="55"/>
      <c r="M3" s="55"/>
    </row>
    <row r="4" spans="1:15" ht="15.75" customHeight="1">
      <c r="C4" s="79" t="s">
        <v>24</v>
      </c>
      <c r="E4" s="116">
        <f>'(1) Total Tests'!G45</f>
        <v>3708336</v>
      </c>
      <c r="F4" s="77"/>
      <c r="J4" s="246"/>
      <c r="K4" s="279"/>
      <c r="L4" s="279"/>
      <c r="M4" s="390"/>
      <c r="N4" s="172"/>
      <c r="O4" s="173"/>
    </row>
    <row r="5" spans="1:15" ht="14.5">
      <c r="C5" s="79" t="s">
        <v>25</v>
      </c>
      <c r="E5" s="116">
        <f>'(1) VINs tested'!G46</f>
        <v>3569655</v>
      </c>
      <c r="F5" s="77"/>
      <c r="J5" s="246"/>
      <c r="K5" s="279"/>
      <c r="L5" s="279"/>
      <c r="M5" s="390"/>
      <c r="N5" s="172"/>
      <c r="O5" s="173"/>
    </row>
    <row r="6" spans="1:15" ht="14.5">
      <c r="C6" s="79"/>
      <c r="D6" s="79" t="s">
        <v>26</v>
      </c>
      <c r="E6" s="177">
        <f>E5/E3</f>
        <v>0.69248044863102587</v>
      </c>
      <c r="F6" s="77"/>
      <c r="J6" s="243"/>
      <c r="K6" s="244"/>
      <c r="L6" s="244"/>
      <c r="M6" s="245"/>
      <c r="N6" s="176"/>
    </row>
    <row r="7" spans="1:15" ht="14.5">
      <c r="C7" s="79" t="s">
        <v>27</v>
      </c>
      <c r="E7" s="116">
        <f>'(1) VINs tested'!B46+'(1) VINs tested'!C46</f>
        <v>3454168</v>
      </c>
      <c r="F7" s="77"/>
      <c r="J7" s="174"/>
      <c r="K7" s="175"/>
      <c r="L7" s="175"/>
      <c r="M7" s="176"/>
      <c r="N7" s="176"/>
    </row>
    <row r="8" spans="1:15" ht="14.5">
      <c r="C8" s="79" t="s">
        <v>28</v>
      </c>
      <c r="E8" s="116">
        <f>SUM('(1) VINs tested'!D46:F46)</f>
        <v>115487</v>
      </c>
      <c r="F8" s="77"/>
      <c r="J8" s="174"/>
      <c r="K8" s="175"/>
      <c r="L8" s="175"/>
      <c r="M8" s="176"/>
      <c r="N8" s="176"/>
    </row>
    <row r="9" spans="1:15" ht="14.5">
      <c r="C9" s="79"/>
      <c r="E9" s="116"/>
      <c r="F9" s="77"/>
      <c r="J9" s="174"/>
      <c r="K9" s="175"/>
      <c r="L9" s="175"/>
      <c r="M9" s="176"/>
      <c r="N9" s="176"/>
    </row>
    <row r="10" spans="1:15" ht="14.5">
      <c r="C10" s="79" t="s">
        <v>29</v>
      </c>
      <c r="D10" s="79"/>
      <c r="E10" s="116">
        <f>SUM('(2)(i) OBD'!C26+'(2)(i) OBD'!F26)</f>
        <v>3454168</v>
      </c>
      <c r="F10" s="77"/>
      <c r="J10" s="174"/>
      <c r="K10" s="175"/>
      <c r="L10" s="175"/>
      <c r="M10" s="176"/>
      <c r="N10" s="176"/>
    </row>
    <row r="11" spans="1:15" ht="14.5">
      <c r="C11" s="79" t="s">
        <v>30</v>
      </c>
      <c r="D11" s="79"/>
      <c r="E11" s="116">
        <f>SUM('(2)(i) OBD'!B26+'(2)(i) OBD'!E26)</f>
        <v>140447</v>
      </c>
      <c r="F11" s="77"/>
      <c r="J11" s="174"/>
      <c r="K11" s="175"/>
      <c r="L11" s="175"/>
      <c r="M11" s="176"/>
      <c r="N11" s="176"/>
    </row>
    <row r="12" spans="1:15" ht="14.5">
      <c r="C12" s="79"/>
      <c r="D12" s="79" t="s">
        <v>31</v>
      </c>
      <c r="E12" s="177">
        <f>E11/E10</f>
        <v>4.0660153183053056E-2</v>
      </c>
      <c r="F12" s="77"/>
      <c r="J12" s="174"/>
      <c r="K12" s="175"/>
      <c r="L12" s="175"/>
      <c r="M12" s="176"/>
      <c r="N12" s="176"/>
    </row>
    <row r="13" spans="1:15" ht="14.5">
      <c r="C13" s="79"/>
      <c r="E13" s="116"/>
      <c r="F13" s="77"/>
      <c r="J13" s="174"/>
      <c r="K13" s="175"/>
      <c r="L13" s="175"/>
      <c r="M13" s="176"/>
      <c r="N13" s="176"/>
    </row>
    <row r="14" spans="1:15" ht="14.5">
      <c r="C14" s="79" t="s">
        <v>32</v>
      </c>
      <c r="D14" s="79"/>
      <c r="E14" s="116">
        <f>SUM('(2)(i) OBD'!I26,'(2)(i) OBD'!L26)</f>
        <v>35441</v>
      </c>
      <c r="F14" s="116"/>
      <c r="G14" s="179"/>
      <c r="J14" s="174"/>
      <c r="K14" s="175"/>
      <c r="L14" s="175"/>
      <c r="M14" s="176"/>
      <c r="N14" s="176"/>
    </row>
    <row r="15" spans="1:15" ht="14.5">
      <c r="C15" s="79" t="s">
        <v>33</v>
      </c>
      <c r="D15" s="79"/>
      <c r="E15" s="116">
        <f>SUM('(2)(i) OBD'!H26,'(2)(i) OBD'!K26)</f>
        <v>4502</v>
      </c>
      <c r="F15" s="77"/>
      <c r="J15" s="174"/>
      <c r="K15" s="175"/>
      <c r="L15" s="175"/>
      <c r="M15" s="176"/>
      <c r="N15" s="176"/>
    </row>
    <row r="16" spans="1:15" ht="14.5">
      <c r="C16" s="79"/>
      <c r="D16" s="79" t="s">
        <v>34</v>
      </c>
      <c r="E16" s="177">
        <f>E15/E14</f>
        <v>0.12702801839677211</v>
      </c>
      <c r="F16" s="77"/>
      <c r="J16" s="223"/>
      <c r="K16" s="224"/>
      <c r="L16" s="224"/>
      <c r="M16" s="178"/>
      <c r="N16" s="178"/>
    </row>
    <row r="17" spans="3:14" ht="14.5">
      <c r="C17" s="79"/>
      <c r="E17" s="116"/>
      <c r="F17" s="77"/>
      <c r="J17" s="223"/>
      <c r="K17" s="224"/>
      <c r="L17" s="224"/>
      <c r="M17" s="178"/>
      <c r="N17" s="178"/>
    </row>
    <row r="18" spans="3:14" ht="14.5">
      <c r="C18" s="79" t="s">
        <v>35</v>
      </c>
      <c r="D18" s="79"/>
      <c r="E18" s="116">
        <f>'(2)(i) Opacity'!I49</f>
        <v>80046</v>
      </c>
      <c r="F18" s="77"/>
      <c r="J18" s="225"/>
      <c r="K18" s="224"/>
      <c r="L18" s="224"/>
      <c r="M18" s="226"/>
      <c r="N18" s="226"/>
    </row>
    <row r="19" spans="3:14">
      <c r="C19" s="79" t="s">
        <v>36</v>
      </c>
      <c r="D19" s="79"/>
      <c r="E19" s="116">
        <f>'(2)(i) Opacity'!H49</f>
        <v>1281</v>
      </c>
      <c r="F19" s="77"/>
      <c r="J19" s="227"/>
      <c r="K19" s="227"/>
      <c r="L19" s="227"/>
      <c r="M19" s="227"/>
      <c r="N19" s="227"/>
    </row>
    <row r="20" spans="3:14">
      <c r="C20" s="79"/>
      <c r="D20" s="79" t="s">
        <v>37</v>
      </c>
      <c r="E20" s="177">
        <f>E19/E18</f>
        <v>1.6003298103590434E-2</v>
      </c>
      <c r="F20" s="77"/>
      <c r="J20" s="227"/>
      <c r="K20" s="227"/>
      <c r="L20" s="227"/>
      <c r="M20" s="227"/>
      <c r="N20" s="227"/>
    </row>
    <row r="21" spans="3:14">
      <c r="C21" s="79"/>
      <c r="E21" s="116"/>
      <c r="F21" s="77"/>
      <c r="J21" s="227"/>
      <c r="K21" s="227"/>
      <c r="L21" s="227"/>
      <c r="M21" s="227"/>
      <c r="N21" s="227"/>
    </row>
    <row r="22" spans="3:14">
      <c r="C22" s="79" t="s">
        <v>38</v>
      </c>
      <c r="E22" s="116">
        <f>E10</f>
        <v>3454168</v>
      </c>
      <c r="F22" s="77"/>
      <c r="G22" s="79"/>
      <c r="H22" s="116"/>
      <c r="J22" s="227"/>
      <c r="K22" s="227"/>
      <c r="L22" s="227"/>
      <c r="M22" s="227"/>
      <c r="N22" s="227"/>
    </row>
    <row r="23" spans="3:14">
      <c r="C23" s="79" t="s">
        <v>39</v>
      </c>
      <c r="E23" s="116">
        <f>'(2)(vi) No Outcome'!B29+'(2)(vi) No Outcome'!E29</f>
        <v>13312</v>
      </c>
      <c r="F23" s="77"/>
      <c r="G23" s="79"/>
      <c r="H23" s="116"/>
      <c r="J23" s="227"/>
      <c r="K23" s="227"/>
      <c r="L23" s="227"/>
      <c r="M23" s="227"/>
      <c r="N23" s="227"/>
    </row>
    <row r="24" spans="3:14">
      <c r="C24" s="79"/>
      <c r="D24" s="79" t="s">
        <v>40</v>
      </c>
      <c r="E24" s="177">
        <f>E23/E22</f>
        <v>3.8538947729236102E-3</v>
      </c>
      <c r="F24" s="77"/>
      <c r="G24" s="79"/>
      <c r="H24" s="177"/>
      <c r="J24" s="227"/>
      <c r="K24" s="227"/>
      <c r="L24" s="227"/>
      <c r="M24" s="227"/>
      <c r="N24" s="227"/>
    </row>
    <row r="25" spans="3:14">
      <c r="C25" s="79"/>
      <c r="E25" s="116"/>
      <c r="F25" s="77"/>
      <c r="J25" s="227"/>
      <c r="K25" s="227"/>
      <c r="L25" s="227"/>
      <c r="M25" s="227"/>
      <c r="N25" s="227"/>
    </row>
    <row r="26" spans="3:14" ht="14.5">
      <c r="C26" s="79" t="s">
        <v>41</v>
      </c>
      <c r="E26" s="116">
        <f>'(2)(v) Waivers'!N28</f>
        <v>3</v>
      </c>
      <c r="F26" s="300">
        <f>E26/E11</f>
        <v>2.1360370816037367E-5</v>
      </c>
      <c r="G26" s="111" t="s">
        <v>42</v>
      </c>
      <c r="J26" s="228"/>
      <c r="K26" s="227"/>
      <c r="L26" s="227"/>
      <c r="M26" s="227"/>
      <c r="N26" s="227"/>
    </row>
    <row r="27" spans="3:14" ht="14.5">
      <c r="C27" s="79" t="s">
        <v>43</v>
      </c>
      <c r="E27" s="116">
        <f>'(2)(v) Hardship Extensions'!N31</f>
        <v>30</v>
      </c>
      <c r="F27" s="300">
        <f>E27/E11</f>
        <v>2.1360370816037367E-4</v>
      </c>
      <c r="G27" s="111" t="s">
        <v>42</v>
      </c>
      <c r="J27" s="228"/>
      <c r="K27" s="228"/>
      <c r="L27" s="227"/>
      <c r="M27" s="227"/>
      <c r="N27" s="227"/>
    </row>
    <row r="28" spans="3:14" ht="15.5">
      <c r="C28" s="79"/>
      <c r="E28" s="116"/>
      <c r="F28" s="77"/>
      <c r="J28" s="228"/>
      <c r="K28" s="228"/>
      <c r="L28" s="229"/>
      <c r="M28" s="227"/>
      <c r="N28" s="227"/>
    </row>
    <row r="29" spans="3:14" ht="14.5">
      <c r="C29" s="79" t="s">
        <v>32</v>
      </c>
      <c r="E29" s="116">
        <f>E14</f>
        <v>35441</v>
      </c>
      <c r="F29" s="77"/>
      <c r="J29" s="228"/>
      <c r="K29" s="227"/>
      <c r="L29" s="230"/>
      <c r="M29" s="227"/>
      <c r="N29" s="227"/>
    </row>
    <row r="30" spans="3:14" ht="14.5">
      <c r="C30" s="79" t="s">
        <v>44</v>
      </c>
      <c r="E30" s="116">
        <f>'(2)(vi) No Outcome'!H29+'(2)(vi) No Outcome'!K29</f>
        <v>997</v>
      </c>
      <c r="F30" s="77"/>
      <c r="J30" s="228"/>
      <c r="K30" s="228"/>
      <c r="L30" s="230"/>
      <c r="M30" s="227"/>
      <c r="N30" s="227"/>
    </row>
    <row r="31" spans="3:14" ht="14.5">
      <c r="C31" s="79"/>
      <c r="D31" s="79" t="s">
        <v>45</v>
      </c>
      <c r="E31" s="177">
        <f>E30/E29</f>
        <v>2.8131260404616124E-2</v>
      </c>
      <c r="F31" s="77"/>
      <c r="J31" s="228"/>
      <c r="K31" s="228"/>
      <c r="L31" s="231"/>
      <c r="M31" s="227"/>
      <c r="N31" s="227"/>
    </row>
    <row r="32" spans="3:14">
      <c r="C32" s="79"/>
      <c r="E32" s="116"/>
      <c r="F32" s="77"/>
      <c r="J32" s="227"/>
      <c r="K32" s="227"/>
      <c r="L32" s="227"/>
      <c r="M32" s="227"/>
      <c r="N32" s="227"/>
    </row>
    <row r="33" spans="1:10">
      <c r="A33" s="2"/>
      <c r="C33" s="79"/>
      <c r="E33" s="116"/>
      <c r="F33" s="77"/>
    </row>
    <row r="34" spans="1:10" ht="14.5">
      <c r="A34" s="2"/>
      <c r="C34" s="79" t="s">
        <v>46</v>
      </c>
      <c r="E34" s="116">
        <v>6812</v>
      </c>
      <c r="F34" s="77"/>
      <c r="J34" s="180"/>
    </row>
    <row r="35" spans="1:10">
      <c r="A35" s="2"/>
      <c r="C35" s="79" t="s">
        <v>47</v>
      </c>
      <c r="E35" s="116">
        <v>196</v>
      </c>
      <c r="F35" s="77"/>
    </row>
    <row r="36" spans="1:10" ht="14.5">
      <c r="A36" s="2"/>
      <c r="C36" s="79" t="s">
        <v>48</v>
      </c>
      <c r="E36" s="116">
        <v>278</v>
      </c>
      <c r="F36" s="77"/>
      <c r="J36" s="180"/>
    </row>
    <row r="37" spans="1:10">
      <c r="A37" s="2"/>
      <c r="C37" s="79"/>
      <c r="E37" s="116"/>
      <c r="F37" s="77"/>
    </row>
    <row r="38" spans="1:10" ht="14.5">
      <c r="A38" s="2"/>
      <c r="C38" s="79" t="s">
        <v>49</v>
      </c>
      <c r="E38" s="116">
        <v>6836</v>
      </c>
      <c r="F38" s="77"/>
      <c r="J38" s="180"/>
    </row>
    <row r="39" spans="1:10">
      <c r="A39" s="2"/>
      <c r="C39" s="79" t="s">
        <v>50</v>
      </c>
      <c r="E39" s="116">
        <v>261</v>
      </c>
      <c r="F39" s="77"/>
    </row>
    <row r="40" spans="1:10" ht="14.5">
      <c r="A40" s="2"/>
      <c r="C40" s="79" t="s">
        <v>51</v>
      </c>
      <c r="E40" s="116">
        <v>334</v>
      </c>
      <c r="F40" s="77"/>
      <c r="J40" s="180"/>
    </row>
    <row r="41" spans="1:10">
      <c r="A41" s="2"/>
      <c r="C41" s="79"/>
      <c r="E41" s="116"/>
      <c r="F41" s="77"/>
    </row>
    <row r="42" spans="1:10" ht="14.5">
      <c r="A42" s="2"/>
      <c r="C42" s="79" t="s">
        <v>52</v>
      </c>
      <c r="E42" s="116">
        <v>1</v>
      </c>
      <c r="F42" s="77"/>
      <c r="J42" s="180"/>
    </row>
    <row r="43" spans="1:10">
      <c r="A43" s="2"/>
      <c r="C43" s="79" t="s">
        <v>53</v>
      </c>
      <c r="E43" s="116">
        <v>1</v>
      </c>
      <c r="F43" s="77"/>
    </row>
    <row r="44" spans="1:10" ht="14.5">
      <c r="A44" s="2"/>
      <c r="C44" s="79" t="s">
        <v>54</v>
      </c>
      <c r="E44" s="116">
        <v>1</v>
      </c>
      <c r="F44" s="77"/>
      <c r="J44" s="180"/>
    </row>
    <row r="45" spans="1:10">
      <c r="A45" s="2"/>
      <c r="C45" s="79" t="s">
        <v>55</v>
      </c>
      <c r="E45" s="116">
        <v>0</v>
      </c>
      <c r="F45" s="77" t="s">
        <v>56</v>
      </c>
    </row>
    <row r="46" spans="1:10">
      <c r="A46" s="2"/>
      <c r="C46" s="79" t="s">
        <v>57</v>
      </c>
      <c r="E46" s="116">
        <v>0</v>
      </c>
      <c r="F46" s="77"/>
    </row>
    <row r="47" spans="1:10">
      <c r="A47" s="2"/>
      <c r="C47" s="79"/>
      <c r="E47" s="116"/>
      <c r="F47" s="77"/>
    </row>
    <row r="48" spans="1:10">
      <c r="A48" s="2">
        <v>2.2000000000000002</v>
      </c>
      <c r="C48" s="79" t="s">
        <v>22</v>
      </c>
      <c r="E48" s="116">
        <f>E3</f>
        <v>5154882</v>
      </c>
      <c r="F48" s="222">
        <f>E48/1000000</f>
        <v>5.1548819999999997</v>
      </c>
      <c r="G48" s="79" t="s">
        <v>23</v>
      </c>
    </row>
    <row r="49" spans="1:10">
      <c r="A49" s="2"/>
      <c r="C49" s="79"/>
      <c r="E49" s="116"/>
      <c r="F49" s="77"/>
      <c r="G49" s="55"/>
      <c r="H49" s="55"/>
      <c r="I49" s="55"/>
    </row>
    <row r="50" spans="1:10" ht="14.5">
      <c r="A50" s="2">
        <v>2.2999999999999998</v>
      </c>
      <c r="C50" s="79" t="s">
        <v>58</v>
      </c>
      <c r="E50" s="255">
        <v>1432</v>
      </c>
      <c r="F50" s="2"/>
      <c r="G50" s="55"/>
      <c r="H50" s="233"/>
      <c r="I50" s="233"/>
      <c r="J50" s="184"/>
    </row>
    <row r="51" spans="1:10" ht="14.5">
      <c r="C51" s="79" t="s">
        <v>59</v>
      </c>
      <c r="E51" s="255">
        <v>87</v>
      </c>
      <c r="F51" s="2"/>
      <c r="G51" s="55"/>
      <c r="H51" s="232"/>
      <c r="I51" s="185"/>
    </row>
    <row r="52" spans="1:10" ht="14.5">
      <c r="C52" s="79" t="s">
        <v>60</v>
      </c>
      <c r="E52" s="255">
        <v>1519</v>
      </c>
      <c r="F52" s="2"/>
      <c r="G52" s="55"/>
      <c r="H52" s="232"/>
      <c r="I52" s="185"/>
    </row>
    <row r="53" spans="1:10" ht="14.5" hidden="1">
      <c r="C53" s="79" t="s">
        <v>61</v>
      </c>
      <c r="E53" s="255"/>
      <c r="F53" s="2"/>
      <c r="G53" s="55"/>
      <c r="H53" s="232"/>
      <c r="I53" s="185"/>
      <c r="J53" s="184"/>
    </row>
    <row r="54" spans="1:10" hidden="1">
      <c r="C54" s="79" t="s">
        <v>62</v>
      </c>
      <c r="E54" s="255"/>
      <c r="F54" s="2"/>
      <c r="G54" s="55"/>
      <c r="H54" s="55"/>
      <c r="I54" s="55"/>
    </row>
    <row r="55" spans="1:10" ht="14.5">
      <c r="C55" s="79" t="s">
        <v>63</v>
      </c>
      <c r="E55" s="255">
        <v>234</v>
      </c>
      <c r="F55" s="2"/>
      <c r="G55" s="55"/>
      <c r="H55" s="233"/>
      <c r="I55" s="233"/>
    </row>
    <row r="56" spans="1:10" ht="14.5">
      <c r="C56" s="79" t="s">
        <v>64</v>
      </c>
      <c r="E56" s="255">
        <v>1562</v>
      </c>
      <c r="F56" s="2"/>
      <c r="G56" s="312"/>
      <c r="H56" s="232"/>
      <c r="I56" s="185"/>
    </row>
    <row r="57" spans="1:10" ht="14.5">
      <c r="C57" s="79" t="s">
        <v>65</v>
      </c>
      <c r="E57" s="255">
        <v>235</v>
      </c>
      <c r="F57" s="2"/>
      <c r="G57" s="313"/>
      <c r="H57" s="232"/>
      <c r="I57" s="185"/>
    </row>
    <row r="58" spans="1:10" ht="14.5">
      <c r="C58" s="79"/>
      <c r="E58" s="255"/>
      <c r="F58" s="2"/>
      <c r="G58" s="312"/>
      <c r="H58" s="232"/>
      <c r="I58" s="185"/>
    </row>
    <row r="59" spans="1:10" ht="14.5">
      <c r="C59" s="79" t="s">
        <v>64</v>
      </c>
      <c r="E59" s="255">
        <v>1562</v>
      </c>
      <c r="F59" s="2"/>
      <c r="G59" s="313"/>
      <c r="H59" s="232"/>
      <c r="I59" s="185"/>
    </row>
    <row r="60" spans="1:10" ht="14.5">
      <c r="C60" s="79" t="s">
        <v>65</v>
      </c>
      <c r="E60" s="255">
        <v>235</v>
      </c>
      <c r="F60" s="2"/>
      <c r="G60" s="312"/>
      <c r="H60" s="232"/>
      <c r="I60" s="185"/>
    </row>
    <row r="61" spans="1:10" ht="14.5">
      <c r="C61" s="79" t="s">
        <v>66</v>
      </c>
      <c r="E61" s="255">
        <v>1797</v>
      </c>
      <c r="F61" s="2"/>
      <c r="G61" s="313"/>
      <c r="H61" s="232"/>
      <c r="I61" s="185"/>
    </row>
    <row r="62" spans="1:10" ht="14.5">
      <c r="C62" s="79" t="s">
        <v>67</v>
      </c>
      <c r="E62" s="255">
        <v>1733</v>
      </c>
      <c r="F62" s="2"/>
      <c r="G62" s="55"/>
      <c r="H62" s="232"/>
      <c r="I62" s="185"/>
    </row>
    <row r="63" spans="1:10">
      <c r="C63" s="79"/>
      <c r="E63" s="255"/>
      <c r="F63" s="2"/>
      <c r="G63" s="55"/>
      <c r="H63" s="55"/>
      <c r="I63" s="55"/>
    </row>
    <row r="64" spans="1:10" ht="14.5">
      <c r="C64" s="79" t="s">
        <v>68</v>
      </c>
      <c r="E64" s="255">
        <v>1519</v>
      </c>
      <c r="F64" s="2"/>
      <c r="G64" s="312"/>
      <c r="H64" s="233"/>
      <c r="I64" s="233"/>
    </row>
    <row r="65" spans="3:16" ht="14.5">
      <c r="C65" s="79" t="s">
        <v>69</v>
      </c>
      <c r="E65" s="255">
        <v>234</v>
      </c>
      <c r="F65" s="2"/>
      <c r="G65" s="314"/>
      <c r="H65" s="232"/>
      <c r="I65" s="185"/>
    </row>
    <row r="66" spans="3:16" ht="14.5">
      <c r="C66" s="79" t="s">
        <v>70</v>
      </c>
      <c r="E66" s="255">
        <v>1753</v>
      </c>
      <c r="F66" s="2"/>
      <c r="G66" s="314"/>
      <c r="H66" s="232"/>
      <c r="I66" s="185"/>
    </row>
    <row r="67" spans="3:16" ht="14.5">
      <c r="C67" s="79" t="s">
        <v>71</v>
      </c>
      <c r="E67" s="255">
        <v>1674</v>
      </c>
      <c r="F67" s="2"/>
      <c r="G67" s="312"/>
      <c r="H67" s="232"/>
      <c r="I67" s="185"/>
    </row>
    <row r="68" spans="3:16" ht="14.5">
      <c r="C68" s="79"/>
      <c r="E68" s="255"/>
      <c r="F68" s="2"/>
      <c r="G68" s="314"/>
      <c r="H68" s="55"/>
      <c r="I68" s="55"/>
    </row>
    <row r="69" spans="3:16" ht="14.5">
      <c r="C69" s="79" t="s">
        <v>72</v>
      </c>
      <c r="E69" s="255">
        <v>1432</v>
      </c>
      <c r="F69" s="2"/>
      <c r="G69" s="314"/>
      <c r="H69" s="233"/>
      <c r="I69" s="55"/>
    </row>
    <row r="70" spans="3:16" ht="14.5">
      <c r="C70" s="79" t="s">
        <v>73</v>
      </c>
      <c r="E70" s="255">
        <v>177</v>
      </c>
      <c r="F70" s="2"/>
      <c r="G70" s="312"/>
      <c r="H70" s="185"/>
      <c r="I70" s="55"/>
      <c r="J70" s="186"/>
      <c r="K70" s="186"/>
      <c r="L70" s="186"/>
      <c r="M70" s="186"/>
      <c r="N70" s="186"/>
      <c r="O70" s="186"/>
      <c r="P70" s="186"/>
    </row>
    <row r="71" spans="3:16" ht="14.5">
      <c r="C71" s="79" t="s">
        <v>74</v>
      </c>
      <c r="E71" s="255">
        <v>1609</v>
      </c>
      <c r="F71" s="2"/>
      <c r="G71" s="314"/>
      <c r="H71" s="55"/>
      <c r="I71" s="55"/>
      <c r="J71" s="186"/>
      <c r="K71" s="186"/>
      <c r="L71" s="186"/>
      <c r="M71" s="186"/>
      <c r="N71" s="186"/>
      <c r="O71" s="186"/>
      <c r="P71" s="186"/>
    </row>
    <row r="72" spans="3:16" ht="14.5">
      <c r="C72" s="79" t="s">
        <v>75</v>
      </c>
      <c r="E72" s="255">
        <v>1559</v>
      </c>
      <c r="F72" s="2"/>
      <c r="G72" s="314"/>
      <c r="H72" s="233"/>
      <c r="I72" s="55"/>
      <c r="J72" s="186"/>
      <c r="K72" s="186"/>
      <c r="L72" s="186"/>
      <c r="M72" s="186"/>
      <c r="N72" s="186"/>
      <c r="O72" s="186"/>
      <c r="P72" s="186"/>
    </row>
    <row r="73" spans="3:16" ht="14.5">
      <c r="C73" s="79"/>
      <c r="E73" s="255"/>
      <c r="F73" s="2"/>
      <c r="G73" s="55"/>
      <c r="H73" s="185"/>
      <c r="I73" s="55"/>
      <c r="J73" s="186"/>
      <c r="K73" s="186"/>
      <c r="L73" s="186"/>
      <c r="M73" s="186"/>
      <c r="N73" s="186"/>
      <c r="O73" s="186"/>
      <c r="P73" s="186"/>
    </row>
    <row r="74" spans="3:16" ht="14.5">
      <c r="C74" s="79" t="s">
        <v>76</v>
      </c>
      <c r="E74" s="255">
        <v>87</v>
      </c>
      <c r="F74" s="2"/>
      <c r="G74" s="55"/>
      <c r="H74" s="185"/>
      <c r="I74" s="55"/>
      <c r="J74" s="186"/>
      <c r="K74" s="186"/>
      <c r="L74" s="186"/>
      <c r="M74" s="186"/>
      <c r="N74" s="186"/>
      <c r="O74" s="186"/>
      <c r="P74" s="186"/>
    </row>
    <row r="75" spans="3:16" ht="14.5">
      <c r="C75" s="79" t="s">
        <v>77</v>
      </c>
      <c r="E75" s="255">
        <v>57</v>
      </c>
      <c r="F75" s="2"/>
      <c r="G75" s="55"/>
      <c r="H75" s="185"/>
      <c r="I75" s="55"/>
      <c r="J75" s="186"/>
      <c r="K75" s="186"/>
      <c r="L75" s="186"/>
      <c r="M75" s="186"/>
      <c r="N75" s="186"/>
      <c r="O75" s="186"/>
      <c r="P75" s="186"/>
    </row>
    <row r="76" spans="3:16">
      <c r="C76" s="79" t="s">
        <v>78</v>
      </c>
      <c r="E76" s="255">
        <v>144</v>
      </c>
      <c r="F76" s="2"/>
      <c r="G76" s="55"/>
      <c r="H76" s="55"/>
      <c r="I76" s="55"/>
      <c r="J76" s="186"/>
      <c r="K76" s="186"/>
      <c r="L76" s="186"/>
      <c r="M76" s="186"/>
      <c r="N76" s="186"/>
      <c r="O76" s="186"/>
      <c r="P76" s="186"/>
    </row>
    <row r="77" spans="3:16" ht="14.5">
      <c r="C77" s="79" t="s">
        <v>79</v>
      </c>
      <c r="E77" s="255">
        <v>115</v>
      </c>
      <c r="F77" s="2"/>
      <c r="G77" s="55"/>
      <c r="H77" s="233"/>
      <c r="I77" s="55"/>
      <c r="J77" s="186"/>
      <c r="K77" s="186"/>
      <c r="L77" s="186"/>
      <c r="M77" s="186"/>
      <c r="N77" s="186"/>
      <c r="O77" s="186"/>
      <c r="P77" s="186"/>
    </row>
    <row r="78" spans="3:16" ht="14.5">
      <c r="C78" s="79"/>
      <c r="E78" s="255"/>
      <c r="F78" s="2"/>
      <c r="G78" s="55"/>
      <c r="H78" s="185"/>
      <c r="I78" s="55"/>
      <c r="J78" s="186"/>
      <c r="K78" s="186"/>
      <c r="L78" s="186"/>
      <c r="M78" s="186"/>
      <c r="N78" s="186"/>
      <c r="O78" s="186"/>
      <c r="P78" s="186"/>
    </row>
    <row r="79" spans="3:16">
      <c r="C79" s="79" t="s">
        <v>68</v>
      </c>
      <c r="E79" s="255">
        <v>1519</v>
      </c>
      <c r="F79" s="2"/>
      <c r="G79" s="55"/>
      <c r="H79" s="55"/>
      <c r="I79" s="55"/>
      <c r="J79" s="186"/>
      <c r="K79" s="186"/>
      <c r="L79" s="186"/>
      <c r="M79" s="186"/>
      <c r="N79" s="186"/>
      <c r="O79" s="186"/>
      <c r="P79" s="186"/>
    </row>
    <row r="80" spans="3:16">
      <c r="C80" s="79" t="s">
        <v>69</v>
      </c>
      <c r="E80" s="255">
        <v>234</v>
      </c>
      <c r="F80" s="2"/>
      <c r="G80" s="55"/>
      <c r="H80" s="55"/>
      <c r="I80" s="55"/>
      <c r="J80" s="186"/>
      <c r="K80" s="186"/>
      <c r="L80" s="186"/>
      <c r="M80" s="186"/>
      <c r="N80" s="186"/>
      <c r="O80" s="186"/>
      <c r="P80" s="186"/>
    </row>
    <row r="81" spans="1:16">
      <c r="C81" s="79" t="s">
        <v>70</v>
      </c>
      <c r="E81" s="255">
        <v>1753</v>
      </c>
      <c r="F81" s="2"/>
      <c r="G81" s="55"/>
      <c r="H81" s="55"/>
      <c r="I81" s="55"/>
      <c r="J81" s="186"/>
      <c r="K81" s="186"/>
      <c r="L81" s="186"/>
      <c r="M81" s="186"/>
      <c r="N81" s="186"/>
      <c r="O81" s="186"/>
      <c r="P81" s="186"/>
    </row>
    <row r="82" spans="1:16">
      <c r="C82" s="79" t="s">
        <v>71</v>
      </c>
      <c r="E82" s="255">
        <v>1674</v>
      </c>
      <c r="F82" s="2"/>
      <c r="G82" s="55"/>
      <c r="H82" s="55"/>
      <c r="I82" s="55"/>
      <c r="J82" s="186"/>
      <c r="K82" s="186"/>
      <c r="L82" s="186"/>
      <c r="M82" s="186"/>
      <c r="N82" s="186"/>
      <c r="O82" s="186"/>
      <c r="P82" s="186"/>
    </row>
    <row r="83" spans="1:16">
      <c r="C83" s="79"/>
      <c r="E83" s="116"/>
      <c r="F83" s="79"/>
      <c r="G83" s="55"/>
      <c r="H83" s="55"/>
      <c r="I83" s="55"/>
      <c r="J83" s="186"/>
      <c r="K83" s="186"/>
      <c r="L83" s="186"/>
      <c r="M83" s="186"/>
      <c r="N83" s="186"/>
      <c r="O83" s="186"/>
      <c r="P83" s="186"/>
    </row>
    <row r="84" spans="1:16">
      <c r="A84" s="2"/>
      <c r="C84" s="79"/>
      <c r="E84" s="116"/>
      <c r="F84" s="79"/>
      <c r="G84" s="55"/>
      <c r="H84" s="55"/>
      <c r="I84" s="55"/>
    </row>
    <row r="85" spans="1:16">
      <c r="A85" s="2">
        <v>2.4</v>
      </c>
      <c r="C85" s="79" t="s">
        <v>80</v>
      </c>
      <c r="E85" s="255">
        <v>6760</v>
      </c>
      <c r="F85" s="79" t="s">
        <v>81</v>
      </c>
      <c r="G85" s="55"/>
      <c r="H85" s="55"/>
      <c r="I85" s="55"/>
    </row>
    <row r="86" spans="1:16">
      <c r="A86" s="2"/>
      <c r="C86" s="79" t="s">
        <v>82</v>
      </c>
      <c r="E86" s="255">
        <v>6836</v>
      </c>
      <c r="F86" s="79"/>
      <c r="G86" s="55"/>
      <c r="H86" s="55"/>
      <c r="I86" s="55"/>
    </row>
    <row r="87" spans="1:16">
      <c r="C87" s="79" t="s">
        <v>83</v>
      </c>
      <c r="E87" s="255">
        <v>6772</v>
      </c>
      <c r="F87" s="79"/>
      <c r="G87" s="55"/>
      <c r="H87" s="55"/>
      <c r="I87" s="55"/>
    </row>
    <row r="88" spans="1:16">
      <c r="E88" s="111"/>
      <c r="F88" s="79"/>
      <c r="G88" s="55"/>
      <c r="H88" s="55"/>
      <c r="I88" s="55"/>
    </row>
    <row r="89" spans="1:16">
      <c r="F89" s="79"/>
      <c r="G89" s="55"/>
      <c r="H89" s="55"/>
      <c r="I89" s="55"/>
    </row>
    <row r="90" spans="1:16">
      <c r="C90" s="79"/>
      <c r="E90" s="116"/>
      <c r="F90" s="79"/>
      <c r="G90" s="55"/>
      <c r="H90" s="55"/>
      <c r="I90" s="55"/>
    </row>
    <row r="91" spans="1:16">
      <c r="A91" s="111">
        <v>3.1</v>
      </c>
      <c r="C91" s="79" t="s">
        <v>84</v>
      </c>
      <c r="E91" s="116">
        <f>E3</f>
        <v>5154882</v>
      </c>
      <c r="F91" s="79"/>
      <c r="G91" s="234"/>
      <c r="H91" s="55"/>
      <c r="I91" s="55"/>
    </row>
    <row r="92" spans="1:16" ht="14.5">
      <c r="C92" s="79" t="s">
        <v>85</v>
      </c>
      <c r="E92" s="277">
        <v>4566171</v>
      </c>
      <c r="F92" s="77" t="s">
        <v>86</v>
      </c>
      <c r="G92" s="81"/>
      <c r="H92" s="55"/>
      <c r="I92" s="55"/>
    </row>
    <row r="93" spans="1:16">
      <c r="C93" s="79"/>
      <c r="D93" s="79" t="s">
        <v>87</v>
      </c>
      <c r="E93" s="177">
        <f>E92/E91</f>
        <v>0.88579544594813231</v>
      </c>
      <c r="F93" s="77"/>
      <c r="G93" s="179"/>
      <c r="H93" s="2"/>
    </row>
    <row r="94" spans="1:16">
      <c r="C94" s="79"/>
      <c r="E94" s="116"/>
      <c r="F94" s="77"/>
    </row>
    <row r="95" spans="1:16">
      <c r="C95" s="79" t="s">
        <v>88</v>
      </c>
      <c r="E95" s="116">
        <f>E11</f>
        <v>140447</v>
      </c>
      <c r="F95" s="77"/>
    </row>
    <row r="96" spans="1:16">
      <c r="C96" s="79" t="s">
        <v>89</v>
      </c>
      <c r="E96" s="116">
        <f>E23</f>
        <v>13312</v>
      </c>
      <c r="F96" s="77"/>
    </row>
    <row r="97" spans="1:7">
      <c r="C97" s="79"/>
      <c r="D97" s="111" t="s">
        <v>90</v>
      </c>
      <c r="E97" s="177">
        <f>E96/E95</f>
        <v>9.4783085434363146E-2</v>
      </c>
      <c r="F97" s="77"/>
    </row>
    <row r="98" spans="1:7">
      <c r="C98" s="79"/>
      <c r="D98" s="111" t="s">
        <v>91</v>
      </c>
      <c r="E98" s="177">
        <f>E24</f>
        <v>3.8538947729236102E-3</v>
      </c>
      <c r="F98" s="77"/>
    </row>
    <row r="99" spans="1:7">
      <c r="C99" s="79"/>
      <c r="E99" s="116"/>
      <c r="F99" s="77"/>
    </row>
    <row r="100" spans="1:7">
      <c r="C100" s="79" t="s">
        <v>32</v>
      </c>
      <c r="E100" s="116">
        <f>E29</f>
        <v>35441</v>
      </c>
      <c r="F100" s="77"/>
    </row>
    <row r="101" spans="1:7">
      <c r="C101" s="79" t="s">
        <v>92</v>
      </c>
      <c r="E101" s="116">
        <f>E30</f>
        <v>997</v>
      </c>
      <c r="F101" s="77"/>
    </row>
    <row r="102" spans="1:7">
      <c r="C102" s="79"/>
      <c r="D102" s="79" t="s">
        <v>45</v>
      </c>
      <c r="E102" s="177">
        <f>E31</f>
        <v>2.8131260404616124E-2</v>
      </c>
      <c r="F102" s="77"/>
    </row>
    <row r="103" spans="1:7">
      <c r="C103" s="79"/>
      <c r="E103" s="116"/>
      <c r="F103" s="77"/>
    </row>
    <row r="104" spans="1:7">
      <c r="C104" s="79" t="s">
        <v>41</v>
      </c>
      <c r="E104" s="116">
        <f>E26</f>
        <v>3</v>
      </c>
      <c r="F104" s="300">
        <f>E104/E11</f>
        <v>2.1360370816037367E-5</v>
      </c>
      <c r="G104" s="111" t="s">
        <v>42</v>
      </c>
    </row>
    <row r="105" spans="1:7">
      <c r="C105" s="79" t="s">
        <v>43</v>
      </c>
      <c r="E105" s="116">
        <f>E27</f>
        <v>30</v>
      </c>
      <c r="F105" s="300">
        <f>E105/E11</f>
        <v>2.1360370816037367E-4</v>
      </c>
      <c r="G105" s="111" t="s">
        <v>42</v>
      </c>
    </row>
    <row r="106" spans="1:7">
      <c r="C106" s="79"/>
      <c r="E106" s="116"/>
      <c r="F106" s="77"/>
    </row>
    <row r="107" spans="1:7">
      <c r="C107" s="79" t="s">
        <v>93</v>
      </c>
      <c r="E107" s="116">
        <f>E96+E101</f>
        <v>14309</v>
      </c>
      <c r="F107" s="77"/>
    </row>
    <row r="108" spans="1:7">
      <c r="C108" s="79" t="s">
        <v>94</v>
      </c>
      <c r="E108" s="116" t="s">
        <v>95</v>
      </c>
      <c r="F108" s="79"/>
    </row>
    <row r="109" spans="1:7">
      <c r="C109" s="79"/>
      <c r="D109" s="79" t="s">
        <v>96</v>
      </c>
      <c r="E109" s="177" t="e">
        <f>E108/E5</f>
        <v>#VALUE!</v>
      </c>
      <c r="F109" s="79"/>
    </row>
    <row r="110" spans="1:7">
      <c r="C110" s="79"/>
      <c r="E110" s="116"/>
      <c r="F110" s="79"/>
    </row>
    <row r="111" spans="1:7">
      <c r="A111" s="2"/>
      <c r="C111" s="79"/>
      <c r="E111" s="116"/>
      <c r="F111" s="79"/>
    </row>
    <row r="112" spans="1:7" ht="13" thickBot="1">
      <c r="A112" s="2">
        <v>3.2</v>
      </c>
      <c r="C112" s="171" t="s">
        <v>97</v>
      </c>
    </row>
    <row r="113" spans="1:10" ht="21" customHeight="1" thickTop="1">
      <c r="A113" s="2"/>
      <c r="C113" s="391" t="s">
        <v>98</v>
      </c>
      <c r="D113" s="280" t="s">
        <v>99</v>
      </c>
      <c r="E113" s="187" t="s">
        <v>100</v>
      </c>
      <c r="F113" s="393" t="s">
        <v>101</v>
      </c>
      <c r="G113" s="292"/>
      <c r="H113" s="293"/>
      <c r="I113" s="293"/>
      <c r="J113" s="294"/>
    </row>
    <row r="114" spans="1:10" ht="21" customHeight="1" thickBot="1">
      <c r="C114" s="392"/>
      <c r="D114" s="281" t="s">
        <v>102</v>
      </c>
      <c r="E114" s="188" t="s">
        <v>103</v>
      </c>
      <c r="F114" s="394"/>
    </row>
    <row r="115" spans="1:10" ht="15" thickTop="1">
      <c r="C115" s="295">
        <v>43850</v>
      </c>
      <c r="D115" s="175">
        <v>5180117</v>
      </c>
      <c r="E115" s="175">
        <v>306317</v>
      </c>
      <c r="F115" s="296">
        <v>0.94</v>
      </c>
    </row>
    <row r="116" spans="1:10" ht="14.5">
      <c r="C116" s="295">
        <v>43881</v>
      </c>
      <c r="D116" s="175">
        <v>5162675</v>
      </c>
      <c r="E116" s="175">
        <v>315127</v>
      </c>
      <c r="F116" s="296">
        <v>0.94</v>
      </c>
    </row>
    <row r="117" spans="1:10" ht="14.5">
      <c r="C117" s="295">
        <v>43910</v>
      </c>
      <c r="D117" s="175">
        <v>5147345</v>
      </c>
      <c r="E117" s="175">
        <v>320924</v>
      </c>
      <c r="F117" s="296">
        <v>0.94</v>
      </c>
    </row>
    <row r="118" spans="1:10" ht="14.5">
      <c r="C118" s="295">
        <v>43941</v>
      </c>
      <c r="D118" s="175">
        <v>5088204</v>
      </c>
      <c r="E118" s="175">
        <v>336634</v>
      </c>
      <c r="F118" s="296">
        <v>0.93</v>
      </c>
    </row>
    <row r="119" spans="1:10" ht="14.5">
      <c r="C119" s="295">
        <v>43971</v>
      </c>
      <c r="D119" s="175">
        <v>5092905</v>
      </c>
      <c r="E119" s="175">
        <v>363978</v>
      </c>
      <c r="F119" s="296">
        <v>0.93</v>
      </c>
    </row>
    <row r="120" spans="1:10" ht="14.5">
      <c r="C120" s="295">
        <v>44002</v>
      </c>
      <c r="D120" s="175">
        <v>5135313</v>
      </c>
      <c r="E120" s="175">
        <v>395083</v>
      </c>
      <c r="F120" s="296">
        <v>0.92</v>
      </c>
    </row>
    <row r="121" spans="1:10" ht="14.5">
      <c r="C121" s="295">
        <v>44032</v>
      </c>
      <c r="D121" s="175">
        <v>5168646</v>
      </c>
      <c r="E121" s="175">
        <v>418737</v>
      </c>
      <c r="F121" s="296">
        <v>0.92</v>
      </c>
    </row>
    <row r="122" spans="1:10" ht="14.5">
      <c r="C122" s="295">
        <v>44063</v>
      </c>
      <c r="D122" s="175">
        <v>5173230</v>
      </c>
      <c r="E122" s="175">
        <v>424312</v>
      </c>
      <c r="F122" s="296">
        <v>0.92</v>
      </c>
    </row>
    <row r="123" spans="1:10" ht="14.5">
      <c r="C123" s="295">
        <v>44094</v>
      </c>
      <c r="D123" s="175">
        <v>5181773</v>
      </c>
      <c r="E123" s="175">
        <v>440951</v>
      </c>
      <c r="F123" s="296">
        <v>0.91</v>
      </c>
    </row>
    <row r="124" spans="1:10" ht="14.5">
      <c r="C124" s="295">
        <v>44124</v>
      </c>
      <c r="D124" s="175">
        <v>5188189</v>
      </c>
      <c r="E124" s="175">
        <v>454052</v>
      </c>
      <c r="F124" s="296">
        <v>0.91</v>
      </c>
    </row>
    <row r="125" spans="1:10" ht="14.5">
      <c r="C125" s="295">
        <v>44155</v>
      </c>
      <c r="D125" s="175">
        <v>5168695</v>
      </c>
      <c r="E125" s="175">
        <v>462590</v>
      </c>
      <c r="F125" s="296">
        <v>0.91</v>
      </c>
    </row>
    <row r="126" spans="1:10" ht="14.5">
      <c r="C126" s="295">
        <v>44185</v>
      </c>
      <c r="D126" s="175">
        <v>5180212</v>
      </c>
      <c r="E126" s="297">
        <v>476168</v>
      </c>
      <c r="F126" s="296">
        <v>0.91</v>
      </c>
    </row>
    <row r="127" spans="1:10">
      <c r="C127" s="298"/>
      <c r="D127" s="299">
        <f>AVERAGE(D115:D126)</f>
        <v>5155608.666666667</v>
      </c>
      <c r="E127" s="299">
        <f>AVERAGE(E115:E126)</f>
        <v>392906.08333333331</v>
      </c>
      <c r="F127" s="305">
        <f>1-(E127/D127)</f>
        <v>0.92379055340766103</v>
      </c>
    </row>
    <row r="128" spans="1:10">
      <c r="A128" s="2"/>
      <c r="C128" s="79"/>
      <c r="E128" s="116"/>
      <c r="F128" s="79"/>
    </row>
    <row r="129" spans="1:6">
      <c r="A129" s="2"/>
      <c r="C129" s="79"/>
      <c r="E129" s="116"/>
      <c r="F129" s="79"/>
    </row>
    <row r="130" spans="1:6" ht="14.5">
      <c r="A130" s="2">
        <v>3.3</v>
      </c>
      <c r="C130" s="180" t="s">
        <v>104</v>
      </c>
      <c r="F130" s="79"/>
    </row>
    <row r="131" spans="1:6" ht="15" thickBot="1">
      <c r="A131" s="2"/>
      <c r="C131" s="180"/>
      <c r="D131" s="180"/>
      <c r="E131" s="189"/>
      <c r="F131" s="79"/>
    </row>
    <row r="132" spans="1:6" ht="15" thickTop="1">
      <c r="C132" s="181" t="s">
        <v>105</v>
      </c>
      <c r="D132" s="181"/>
      <c r="E132" s="287">
        <v>0</v>
      </c>
      <c r="F132" s="79"/>
    </row>
    <row r="133" spans="1:6" ht="14.5">
      <c r="C133" s="180" t="s">
        <v>106</v>
      </c>
      <c r="E133" s="288">
        <v>0</v>
      </c>
      <c r="F133" s="79"/>
    </row>
    <row r="134" spans="1:6" ht="15" thickBot="1">
      <c r="C134" s="182" t="s">
        <v>107</v>
      </c>
      <c r="D134" s="182"/>
      <c r="E134" s="289">
        <v>0</v>
      </c>
      <c r="F134" s="79"/>
    </row>
    <row r="135" spans="1:6" ht="15" thickBot="1">
      <c r="C135" s="183" t="s">
        <v>108</v>
      </c>
      <c r="D135" s="183"/>
      <c r="E135" s="290" t="s">
        <v>109</v>
      </c>
      <c r="F135" s="79"/>
    </row>
    <row r="136" spans="1:6" ht="13" thickTop="1">
      <c r="C136" s="79"/>
      <c r="E136" s="116"/>
      <c r="F136" s="79"/>
    </row>
    <row r="137" spans="1:6">
      <c r="C137" s="79"/>
      <c r="E137" s="116"/>
      <c r="F137" s="79"/>
    </row>
    <row r="138" spans="1:6" ht="14.5">
      <c r="A138" s="111">
        <v>3.5</v>
      </c>
      <c r="C138" s="190" t="s">
        <v>110</v>
      </c>
      <c r="E138" s="116"/>
      <c r="F138" s="79"/>
    </row>
    <row r="139" spans="1:6" ht="14.5">
      <c r="C139" s="79"/>
      <c r="D139" s="190" t="s">
        <v>111</v>
      </c>
      <c r="E139" s="267">
        <v>1405</v>
      </c>
      <c r="F139" s="77"/>
    </row>
    <row r="140" spans="1:6" ht="14.5">
      <c r="C140" s="79"/>
      <c r="D140" s="190" t="s">
        <v>112</v>
      </c>
      <c r="E140" s="267">
        <v>1255</v>
      </c>
      <c r="F140" s="77"/>
    </row>
    <row r="141" spans="1:6" ht="14.5">
      <c r="C141" s="79"/>
      <c r="D141" s="190" t="s">
        <v>113</v>
      </c>
      <c r="E141" s="267">
        <v>1105</v>
      </c>
      <c r="F141" s="77"/>
    </row>
    <row r="142" spans="1:6" ht="14.5">
      <c r="C142" s="79"/>
      <c r="D142" s="190"/>
      <c r="E142" s="116"/>
      <c r="F142" s="77"/>
    </row>
    <row r="143" spans="1:6" ht="14.5">
      <c r="C143" s="79"/>
      <c r="D143" s="190" t="s">
        <v>114</v>
      </c>
      <c r="E143" s="116">
        <f>'(2)(v) Hardship Extensions'!N31</f>
        <v>30</v>
      </c>
      <c r="F143" s="77"/>
    </row>
    <row r="144" spans="1:6">
      <c r="C144" s="79"/>
      <c r="E144" s="116"/>
      <c r="F144" s="77"/>
    </row>
    <row r="145" spans="1:6">
      <c r="C145" s="79"/>
      <c r="E145" s="116"/>
      <c r="F145" s="77"/>
    </row>
    <row r="146" spans="1:6">
      <c r="A146" s="111">
        <v>3.6</v>
      </c>
      <c r="C146" s="79" t="s">
        <v>115</v>
      </c>
      <c r="E146" s="116"/>
      <c r="F146" s="77"/>
    </row>
    <row r="147" spans="1:6" ht="14.5">
      <c r="C147" s="79"/>
      <c r="D147" s="190" t="s">
        <v>111</v>
      </c>
      <c r="E147" s="267">
        <v>935</v>
      </c>
      <c r="F147" s="77"/>
    </row>
    <row r="148" spans="1:6" ht="14.5">
      <c r="C148" s="79"/>
      <c r="D148" s="190" t="s">
        <v>112</v>
      </c>
      <c r="E148" s="267">
        <v>835</v>
      </c>
      <c r="F148" s="77"/>
    </row>
    <row r="149" spans="1:6" ht="14.5">
      <c r="C149" s="79"/>
      <c r="D149" s="190" t="s">
        <v>113</v>
      </c>
      <c r="E149" s="267">
        <v>735</v>
      </c>
      <c r="F149" s="77"/>
    </row>
    <row r="150" spans="1:6">
      <c r="C150" s="79"/>
      <c r="E150" s="116"/>
      <c r="F150" s="77"/>
    </row>
    <row r="151" spans="1:6" ht="14.5">
      <c r="C151" s="79"/>
      <c r="D151" s="190" t="s">
        <v>116</v>
      </c>
      <c r="E151" s="116">
        <f>'(2)(v) Waivers'!N28</f>
        <v>3</v>
      </c>
      <c r="F151" s="77"/>
    </row>
    <row r="152" spans="1:6">
      <c r="C152" s="79"/>
      <c r="E152" s="116"/>
      <c r="F152" s="77"/>
    </row>
    <row r="153" spans="1:6">
      <c r="C153" s="79"/>
      <c r="E153" s="116"/>
      <c r="F153" s="77"/>
    </row>
    <row r="154" spans="1:6" ht="14.5">
      <c r="A154" s="2">
        <v>3.8</v>
      </c>
      <c r="C154" s="291" t="s">
        <v>117</v>
      </c>
      <c r="D154" s="291"/>
      <c r="E154" s="116"/>
      <c r="F154" s="77"/>
    </row>
    <row r="155" spans="1:6">
      <c r="A155" s="2"/>
      <c r="C155" s="79"/>
      <c r="E155" s="116"/>
      <c r="F155" s="77"/>
    </row>
    <row r="156" spans="1:6">
      <c r="A156" s="2">
        <v>4</v>
      </c>
      <c r="C156" s="79" t="s">
        <v>118</v>
      </c>
      <c r="D156" s="79"/>
      <c r="E156" s="116"/>
      <c r="F156" s="77"/>
    </row>
    <row r="157" spans="1:6">
      <c r="A157" s="2"/>
      <c r="C157" s="79"/>
      <c r="D157" s="79"/>
      <c r="E157" s="116"/>
      <c r="F157" s="77"/>
    </row>
    <row r="158" spans="1:6">
      <c r="A158" s="2"/>
      <c r="C158" s="79"/>
      <c r="D158" s="79"/>
      <c r="E158" s="116"/>
      <c r="F158" s="77"/>
    </row>
    <row r="159" spans="1:6">
      <c r="A159" s="2"/>
      <c r="C159" s="79"/>
      <c r="D159" s="79"/>
      <c r="E159" s="116"/>
      <c r="F159" s="77"/>
    </row>
    <row r="160" spans="1:6">
      <c r="A160" s="2">
        <v>5.0999999999999996</v>
      </c>
      <c r="C160" s="79" t="s">
        <v>119</v>
      </c>
      <c r="D160" s="79"/>
      <c r="E160" s="116">
        <v>6812</v>
      </c>
      <c r="F160" s="77"/>
    </row>
    <row r="161" spans="1:18">
      <c r="A161" s="2"/>
      <c r="C161" s="79" t="s">
        <v>70</v>
      </c>
      <c r="E161" s="116">
        <f>E66</f>
        <v>1753</v>
      </c>
      <c r="F161" s="77"/>
    </row>
    <row r="162" spans="1:18">
      <c r="A162" s="2"/>
      <c r="C162" s="79" t="s">
        <v>66</v>
      </c>
      <c r="E162" s="116">
        <f>E61</f>
        <v>1797</v>
      </c>
      <c r="F162" s="77"/>
    </row>
    <row r="163" spans="1:18">
      <c r="A163" s="2"/>
      <c r="C163" s="79"/>
      <c r="E163" s="116"/>
      <c r="F163" s="77"/>
      <c r="I163" s="111">
        <v>2020</v>
      </c>
    </row>
    <row r="164" spans="1:18">
      <c r="A164" s="2">
        <v>5.2</v>
      </c>
      <c r="C164" s="79"/>
      <c r="E164" s="116"/>
      <c r="F164" s="79"/>
      <c r="I164" s="111" t="s">
        <v>120</v>
      </c>
    </row>
    <row r="165" spans="1:18">
      <c r="A165" s="2"/>
      <c r="C165" s="79"/>
      <c r="E165" s="116"/>
      <c r="F165" s="79"/>
      <c r="I165" s="111" t="s">
        <v>121</v>
      </c>
    </row>
    <row r="166" spans="1:18" ht="37.5">
      <c r="A166" s="2"/>
      <c r="C166" s="79" t="s">
        <v>122</v>
      </c>
      <c r="D166" s="20">
        <f>E92</f>
        <v>4566171</v>
      </c>
      <c r="E166" s="116"/>
      <c r="F166" s="79"/>
      <c r="H166" s="79" t="s">
        <v>123</v>
      </c>
      <c r="I166" s="111" t="s">
        <v>124</v>
      </c>
      <c r="J166" s="99" t="s">
        <v>125</v>
      </c>
      <c r="K166" s="33" t="s">
        <v>126</v>
      </c>
      <c r="L166" s="235" t="s">
        <v>127</v>
      </c>
      <c r="N166" s="79"/>
      <c r="P166" s="99"/>
      <c r="Q166" s="33"/>
      <c r="R166" s="235"/>
    </row>
    <row r="167" spans="1:18">
      <c r="A167" s="2"/>
      <c r="C167" s="79" t="s">
        <v>120</v>
      </c>
      <c r="D167" s="266">
        <v>3485</v>
      </c>
      <c r="E167" s="116"/>
      <c r="F167" s="79"/>
      <c r="H167" s="111">
        <v>1</v>
      </c>
      <c r="I167" s="2">
        <v>69</v>
      </c>
      <c r="J167" s="2">
        <f>17+9+4+67+3</f>
        <v>100</v>
      </c>
      <c r="K167" s="2">
        <v>174</v>
      </c>
      <c r="L167" s="2">
        <v>46</v>
      </c>
      <c r="O167" s="2"/>
      <c r="P167" s="2"/>
      <c r="Q167" s="2"/>
      <c r="R167" s="2"/>
    </row>
    <row r="168" spans="1:18">
      <c r="A168" s="2"/>
      <c r="C168" s="79" t="s">
        <v>128</v>
      </c>
      <c r="D168" s="116">
        <v>141</v>
      </c>
      <c r="E168" s="116" t="s">
        <v>129</v>
      </c>
      <c r="F168" s="79"/>
      <c r="H168" s="111">
        <v>2</v>
      </c>
      <c r="I168" s="2">
        <v>72</v>
      </c>
      <c r="J168" s="2">
        <f>11+2+5+44+1</f>
        <v>63</v>
      </c>
      <c r="K168" s="2">
        <v>139</v>
      </c>
      <c r="L168" s="2">
        <v>41</v>
      </c>
      <c r="O168" s="2"/>
      <c r="P168" s="2"/>
      <c r="Q168" s="2"/>
      <c r="R168" s="2"/>
    </row>
    <row r="169" spans="1:18">
      <c r="A169" s="2"/>
      <c r="C169" s="79" t="s">
        <v>130</v>
      </c>
      <c r="D169" s="116">
        <v>106</v>
      </c>
      <c r="E169" s="116"/>
      <c r="F169" s="79"/>
      <c r="H169" s="111">
        <v>3</v>
      </c>
      <c r="I169" s="2">
        <v>78</v>
      </c>
      <c r="J169" s="2">
        <f>25+4+8+47</f>
        <v>84</v>
      </c>
      <c r="K169" s="2">
        <v>115</v>
      </c>
      <c r="L169" s="2">
        <v>43</v>
      </c>
      <c r="O169" s="2"/>
      <c r="P169" s="2"/>
      <c r="Q169" s="2"/>
      <c r="R169" s="2"/>
    </row>
    <row r="170" spans="1:18">
      <c r="A170" s="2"/>
      <c r="C170" s="79" t="s">
        <v>131</v>
      </c>
      <c r="D170" s="116">
        <v>19</v>
      </c>
      <c r="E170" s="116"/>
      <c r="F170" s="79"/>
      <c r="H170" s="111">
        <v>4</v>
      </c>
      <c r="I170" s="2">
        <v>32</v>
      </c>
      <c r="J170" s="2">
        <f>15+5+1+2</f>
        <v>23</v>
      </c>
      <c r="K170" s="2">
        <v>47</v>
      </c>
      <c r="L170" s="2">
        <v>17</v>
      </c>
      <c r="O170" s="2"/>
      <c r="P170" s="2"/>
      <c r="Q170" s="2"/>
      <c r="R170" s="2"/>
    </row>
    <row r="171" spans="1:18">
      <c r="A171" s="2"/>
      <c r="C171" s="79" t="s">
        <v>132</v>
      </c>
      <c r="D171" s="116">
        <v>16</v>
      </c>
      <c r="E171" s="116"/>
      <c r="F171" s="79"/>
      <c r="H171" s="111">
        <v>5</v>
      </c>
      <c r="I171" s="2">
        <v>59</v>
      </c>
      <c r="J171" s="2">
        <f>9+18+3+1+3</f>
        <v>34</v>
      </c>
      <c r="K171" s="2">
        <v>146</v>
      </c>
      <c r="L171" s="2">
        <v>39</v>
      </c>
      <c r="O171" s="2"/>
      <c r="P171" s="2"/>
      <c r="Q171" s="2"/>
      <c r="R171" s="2"/>
    </row>
    <row r="172" spans="1:18">
      <c r="A172" s="2"/>
      <c r="C172" s="79" t="s">
        <v>133</v>
      </c>
      <c r="D172" s="2">
        <v>530</v>
      </c>
      <c r="E172" s="116"/>
      <c r="F172" s="79"/>
      <c r="H172" s="111">
        <v>6</v>
      </c>
      <c r="I172" s="2">
        <v>88</v>
      </c>
      <c r="J172" s="2">
        <f>6+2+17+4</f>
        <v>29</v>
      </c>
      <c r="K172" s="2">
        <v>183</v>
      </c>
      <c r="L172" s="2">
        <v>44</v>
      </c>
      <c r="O172" s="2"/>
      <c r="P172" s="2"/>
      <c r="Q172" s="2"/>
      <c r="R172" s="2"/>
    </row>
    <row r="173" spans="1:18">
      <c r="A173" s="2"/>
      <c r="E173" s="116"/>
      <c r="F173" s="79"/>
      <c r="H173" s="111">
        <v>7</v>
      </c>
      <c r="I173" s="2">
        <v>103</v>
      </c>
      <c r="J173" s="2">
        <f>8+30+5+3+2</f>
        <v>48</v>
      </c>
      <c r="K173" s="2">
        <v>252</v>
      </c>
      <c r="L173" s="2">
        <v>60</v>
      </c>
      <c r="O173" s="2"/>
      <c r="P173" s="2"/>
      <c r="Q173" s="2"/>
      <c r="R173" s="2"/>
    </row>
    <row r="174" spans="1:18">
      <c r="A174" s="2"/>
      <c r="C174" s="79" t="s">
        <v>134</v>
      </c>
      <c r="D174" s="265">
        <v>2160</v>
      </c>
      <c r="E174" s="116"/>
      <c r="F174" s="79"/>
      <c r="H174" s="111">
        <v>8</v>
      </c>
      <c r="I174" s="2">
        <v>88</v>
      </c>
      <c r="J174" s="2">
        <f>12+1+22+3+4+1</f>
        <v>43</v>
      </c>
      <c r="K174" s="2">
        <v>228</v>
      </c>
      <c r="L174" s="2">
        <v>56</v>
      </c>
      <c r="O174" s="2"/>
      <c r="P174" s="2"/>
      <c r="Q174" s="2"/>
      <c r="R174" s="2"/>
    </row>
    <row r="175" spans="1:18">
      <c r="A175" s="2"/>
      <c r="C175" s="79"/>
      <c r="E175" s="116"/>
      <c r="F175" s="79"/>
      <c r="H175" s="111">
        <v>9</v>
      </c>
      <c r="I175" s="2">
        <v>77</v>
      </c>
      <c r="J175" s="2">
        <f>21+5+15+3+2</f>
        <v>46</v>
      </c>
      <c r="K175" s="2">
        <v>198</v>
      </c>
      <c r="L175" s="2">
        <v>55</v>
      </c>
      <c r="O175" s="2"/>
      <c r="P175" s="2"/>
      <c r="Q175" s="2"/>
      <c r="R175" s="2"/>
    </row>
    <row r="176" spans="1:18">
      <c r="A176" s="2"/>
      <c r="C176" s="79"/>
      <c r="E176" s="116"/>
      <c r="F176" s="79"/>
      <c r="H176" s="111">
        <v>10</v>
      </c>
      <c r="I176" s="2">
        <v>92</v>
      </c>
      <c r="J176" s="2">
        <f>11+29+1+3+1</f>
        <v>45</v>
      </c>
      <c r="K176" s="2">
        <v>187</v>
      </c>
      <c r="L176" s="2">
        <v>49</v>
      </c>
      <c r="O176" s="2"/>
      <c r="P176" s="2"/>
      <c r="Q176" s="2"/>
      <c r="R176" s="2"/>
    </row>
    <row r="177" spans="1:18">
      <c r="A177" s="2"/>
      <c r="C177" s="79"/>
      <c r="E177" s="116"/>
      <c r="F177" s="79"/>
      <c r="H177" s="111">
        <v>11</v>
      </c>
      <c r="I177" s="2">
        <v>82</v>
      </c>
      <c r="J177" s="2">
        <f>16+3+3+17+1+3</f>
        <v>43</v>
      </c>
      <c r="K177" s="2">
        <v>164</v>
      </c>
      <c r="L177" s="2">
        <v>42</v>
      </c>
      <c r="O177" s="2"/>
      <c r="P177" s="2"/>
      <c r="Q177" s="2"/>
      <c r="R177" s="2"/>
    </row>
    <row r="178" spans="1:18">
      <c r="A178" s="2"/>
      <c r="C178" s="79"/>
      <c r="E178" s="116"/>
      <c r="F178" s="79"/>
      <c r="H178" s="111">
        <v>12</v>
      </c>
      <c r="I178" s="2">
        <v>47</v>
      </c>
      <c r="J178" s="2">
        <f>20+1+11+3</f>
        <v>35</v>
      </c>
      <c r="K178" s="2">
        <v>172</v>
      </c>
      <c r="L178" s="2">
        <v>38</v>
      </c>
      <c r="M178" s="111">
        <f>SUM(L167:L178)</f>
        <v>530</v>
      </c>
      <c r="O178" s="2"/>
      <c r="P178" s="2"/>
      <c r="Q178" s="2"/>
      <c r="R178" s="2"/>
    </row>
    <row r="179" spans="1:18">
      <c r="A179" s="2">
        <v>5.3</v>
      </c>
      <c r="C179" s="79" t="s">
        <v>135</v>
      </c>
      <c r="E179" s="116"/>
      <c r="F179" s="79"/>
      <c r="O179" s="2"/>
      <c r="P179" s="2"/>
      <c r="Q179" s="2"/>
      <c r="R179" s="2"/>
    </row>
    <row r="180" spans="1:18" ht="13" thickBot="1">
      <c r="A180" s="2"/>
      <c r="C180" s="79"/>
      <c r="E180" s="116"/>
      <c r="F180" s="79"/>
      <c r="G180" s="55"/>
      <c r="H180" s="111" t="s">
        <v>136</v>
      </c>
      <c r="I180" s="265">
        <f>SUM(I167:I178)</f>
        <v>887</v>
      </c>
      <c r="J180" s="265">
        <f>SUM(J167:J178)</f>
        <v>593</v>
      </c>
      <c r="K180" s="265">
        <f>SUM(K167:K178)</f>
        <v>2005</v>
      </c>
      <c r="L180" s="266">
        <f>SUM(I180:K180)</f>
        <v>3485</v>
      </c>
      <c r="O180" s="265"/>
      <c r="P180" s="265"/>
      <c r="Q180" s="265"/>
      <c r="R180" s="266"/>
    </row>
    <row r="181" spans="1:18" ht="14" thickTop="1" thickBot="1">
      <c r="A181" s="2"/>
      <c r="C181" s="194" t="s">
        <v>137</v>
      </c>
      <c r="D181" s="195" t="s">
        <v>138</v>
      </c>
      <c r="F181" s="79"/>
      <c r="G181" s="282"/>
      <c r="H181" s="283"/>
      <c r="I181" s="55"/>
      <c r="J181" s="55"/>
      <c r="N181" s="55"/>
      <c r="O181" s="55"/>
      <c r="P181" s="55"/>
      <c r="Q181" s="55"/>
      <c r="R181" s="55"/>
    </row>
    <row r="182" spans="1:18" ht="15" thickBot="1">
      <c r="C182" s="196">
        <v>1</v>
      </c>
      <c r="D182" s="256">
        <v>915</v>
      </c>
      <c r="F182" s="79"/>
      <c r="G182" s="197"/>
      <c r="H182" s="198"/>
      <c r="I182" s="55"/>
      <c r="J182" s="55"/>
      <c r="N182" s="55"/>
      <c r="O182" s="55"/>
      <c r="P182" s="55"/>
      <c r="Q182" s="55"/>
      <c r="R182" s="55"/>
    </row>
    <row r="183" spans="1:18" ht="15" thickBot="1">
      <c r="C183" s="196">
        <v>2</v>
      </c>
      <c r="D183" s="256">
        <v>0</v>
      </c>
      <c r="F183" s="79"/>
      <c r="G183" s="197"/>
      <c r="H183" s="198"/>
      <c r="I183" s="55"/>
      <c r="J183" s="55"/>
      <c r="N183" s="55"/>
      <c r="O183" s="192"/>
      <c r="P183" s="192"/>
      <c r="Q183" s="55"/>
      <c r="R183" s="55"/>
    </row>
    <row r="184" spans="1:18" ht="14.5">
      <c r="C184" s="221">
        <v>3</v>
      </c>
      <c r="D184" s="193">
        <v>0</v>
      </c>
      <c r="F184" s="79"/>
      <c r="G184" s="197"/>
      <c r="H184" s="198"/>
      <c r="I184" s="55"/>
      <c r="J184" s="55"/>
      <c r="N184" s="55"/>
      <c r="O184" s="192"/>
      <c r="P184" s="192"/>
      <c r="Q184" s="55"/>
      <c r="R184" s="55"/>
    </row>
    <row r="185" spans="1:18" ht="15" thickBot="1">
      <c r="C185" s="199" t="s">
        <v>139</v>
      </c>
      <c r="D185" s="257">
        <v>915</v>
      </c>
      <c r="F185" s="79"/>
      <c r="G185" s="197"/>
      <c r="H185" s="198"/>
      <c r="I185" s="55"/>
      <c r="J185" s="55"/>
      <c r="N185" s="55"/>
      <c r="O185" s="193"/>
      <c r="P185" s="193"/>
      <c r="Q185" s="55"/>
      <c r="R185" s="55"/>
    </row>
    <row r="186" spans="1:18" ht="14.5">
      <c r="C186" s="395" t="s">
        <v>140</v>
      </c>
      <c r="D186" s="397">
        <v>915</v>
      </c>
      <c r="E186" s="116"/>
      <c r="F186" s="79"/>
      <c r="G186" s="197"/>
      <c r="H186" s="198"/>
      <c r="I186" s="55"/>
      <c r="J186" s="55"/>
      <c r="N186" s="55"/>
      <c r="O186" s="193"/>
      <c r="P186" s="193"/>
      <c r="Q186" s="55"/>
      <c r="R186" s="55"/>
    </row>
    <row r="187" spans="1:18" ht="13.5" thickBot="1">
      <c r="C187" s="396"/>
      <c r="D187" s="398"/>
      <c r="E187" s="116"/>
      <c r="F187" s="79"/>
      <c r="G187" s="282"/>
      <c r="H187" s="283"/>
      <c r="I187" s="55"/>
      <c r="J187" s="55"/>
      <c r="N187" s="55"/>
      <c r="O187" s="55"/>
      <c r="P187" s="55"/>
      <c r="Q187" s="55"/>
      <c r="R187" s="55"/>
    </row>
    <row r="188" spans="1:18" ht="19.5" customHeight="1" thickTop="1" thickBot="1">
      <c r="C188" s="200"/>
      <c r="D188" s="200"/>
      <c r="E188" s="116"/>
      <c r="F188" s="79"/>
      <c r="G188" s="399"/>
      <c r="H188" s="400"/>
      <c r="I188" s="55"/>
      <c r="J188" s="55"/>
      <c r="N188" s="55"/>
      <c r="O188" s="55"/>
      <c r="P188" s="55"/>
      <c r="Q188" s="55"/>
      <c r="R188" s="55"/>
    </row>
    <row r="189" spans="1:18" ht="19.5" customHeight="1" thickTop="1" thickBot="1">
      <c r="C189" s="194" t="s">
        <v>141</v>
      </c>
      <c r="D189" s="195" t="s">
        <v>138</v>
      </c>
      <c r="E189" s="116"/>
      <c r="F189" s="79"/>
      <c r="G189" s="399"/>
      <c r="H189" s="400"/>
      <c r="I189" s="55"/>
      <c r="J189" s="55"/>
    </row>
    <row r="190" spans="1:18" ht="19.5" customHeight="1" thickBot="1">
      <c r="C190" s="196">
        <v>1</v>
      </c>
      <c r="D190" s="259">
        <v>1009</v>
      </c>
      <c r="E190" s="116"/>
      <c r="F190" s="79"/>
      <c r="G190" s="190"/>
      <c r="H190" s="55"/>
      <c r="I190" s="55"/>
      <c r="J190" s="55"/>
    </row>
    <row r="191" spans="1:18" ht="13.5" thickBot="1">
      <c r="C191" s="196">
        <v>2</v>
      </c>
      <c r="D191" s="259">
        <v>309</v>
      </c>
      <c r="E191" s="116"/>
      <c r="F191" s="79"/>
    </row>
    <row r="192" spans="1:18" ht="13.5" thickBot="1">
      <c r="C192" s="196">
        <v>3</v>
      </c>
      <c r="D192" s="259">
        <v>123</v>
      </c>
      <c r="E192" s="116"/>
      <c r="F192" s="79"/>
    </row>
    <row r="193" spans="1:14" ht="13.5" thickBot="1">
      <c r="C193" s="201">
        <v>4</v>
      </c>
      <c r="D193" s="260">
        <v>1</v>
      </c>
      <c r="E193" s="116"/>
      <c r="F193" s="79"/>
    </row>
    <row r="194" spans="1:14" ht="13.5" thickBot="1">
      <c r="C194" s="199" t="s">
        <v>139</v>
      </c>
      <c r="D194" s="257">
        <v>1442</v>
      </c>
      <c r="E194" s="116"/>
      <c r="F194" s="79"/>
    </row>
    <row r="195" spans="1:14">
      <c r="C195" s="395" t="s">
        <v>140</v>
      </c>
      <c r="D195" s="397">
        <v>2000</v>
      </c>
      <c r="E195" s="116"/>
      <c r="F195" s="79"/>
    </row>
    <row r="196" spans="1:14" ht="13" thickBot="1">
      <c r="C196" s="396"/>
      <c r="D196" s="398"/>
      <c r="E196" s="116"/>
      <c r="F196" s="79"/>
    </row>
    <row r="197" spans="1:14" ht="13.5" thickTop="1">
      <c r="C197" s="202"/>
      <c r="D197" s="203"/>
      <c r="E197" s="116"/>
      <c r="F197" s="79"/>
    </row>
    <row r="198" spans="1:14" ht="14.5">
      <c r="A198" s="214" t="s">
        <v>142</v>
      </c>
      <c r="C198" s="204" t="s">
        <v>143</v>
      </c>
      <c r="D198" s="205"/>
      <c r="E198" s="192"/>
      <c r="F198" s="192"/>
      <c r="G198" s="192"/>
    </row>
    <row r="199" spans="1:14" ht="14.5">
      <c r="C199" s="258" t="s">
        <v>144</v>
      </c>
      <c r="D199" s="206"/>
      <c r="E199" s="193"/>
      <c r="F199" s="207"/>
      <c r="G199" s="207"/>
    </row>
    <row r="200" spans="1:14" ht="14.5">
      <c r="C200" s="258" t="s">
        <v>145</v>
      </c>
      <c r="D200" s="206"/>
      <c r="E200" s="193"/>
      <c r="F200" s="207"/>
      <c r="G200" s="207"/>
    </row>
    <row r="201" spans="1:14" ht="29.25" customHeight="1">
      <c r="C201" s="2"/>
      <c r="E201" s="111"/>
    </row>
    <row r="202" spans="1:14" ht="15.75" customHeight="1">
      <c r="C202" s="207" t="s">
        <v>146</v>
      </c>
      <c r="D202" s="208"/>
      <c r="E202" s="116"/>
      <c r="F202" s="79"/>
    </row>
    <row r="203" spans="1:14" ht="14.5">
      <c r="C203" s="207" t="s">
        <v>147</v>
      </c>
      <c r="E203" s="116"/>
      <c r="F203" s="79"/>
    </row>
    <row r="204" spans="1:14" ht="16" thickBot="1">
      <c r="F204" s="79"/>
      <c r="G204" s="401"/>
      <c r="H204" s="401"/>
      <c r="N204" s="209"/>
    </row>
    <row r="205" spans="1:14" ht="16" thickBot="1">
      <c r="A205" s="214" t="s">
        <v>148</v>
      </c>
      <c r="C205" s="389"/>
      <c r="D205" s="389"/>
      <c r="E205" s="402"/>
      <c r="F205" s="385"/>
      <c r="G205" s="403" t="s">
        <v>149</v>
      </c>
      <c r="H205" s="404"/>
      <c r="I205" s="405"/>
      <c r="J205" s="261"/>
      <c r="N205" s="209"/>
    </row>
    <row r="206" spans="1:14" ht="14.5">
      <c r="C206" s="406"/>
      <c r="D206" s="382">
        <v>2020</v>
      </c>
      <c r="E206" s="383"/>
      <c r="F206" s="382" t="s">
        <v>150</v>
      </c>
      <c r="G206" s="383"/>
      <c r="H206" s="380" t="s">
        <v>151</v>
      </c>
      <c r="I206" s="382" t="s">
        <v>152</v>
      </c>
      <c r="J206" s="383"/>
      <c r="N206" s="209"/>
    </row>
    <row r="207" spans="1:14" ht="15" thickBot="1">
      <c r="C207" s="407"/>
      <c r="D207" s="384" t="s">
        <v>153</v>
      </c>
      <c r="E207" s="385"/>
      <c r="F207" s="384"/>
      <c r="G207" s="385"/>
      <c r="H207" s="381"/>
      <c r="I207" s="384"/>
      <c r="J207" s="385"/>
      <c r="N207" s="209"/>
    </row>
    <row r="208" spans="1:14" ht="14.5">
      <c r="C208" s="368" t="s">
        <v>154</v>
      </c>
      <c r="D208" s="408">
        <f>E74</f>
        <v>87</v>
      </c>
      <c r="E208" s="409"/>
      <c r="F208" s="386">
        <v>0</v>
      </c>
      <c r="G208" s="377"/>
      <c r="H208" s="387">
        <v>0</v>
      </c>
      <c r="I208" s="408">
        <f>D208-F208</f>
        <v>87</v>
      </c>
      <c r="J208" s="409"/>
      <c r="N208" s="209"/>
    </row>
    <row r="209" spans="1:14" ht="15" thickBot="1">
      <c r="C209" s="369"/>
      <c r="D209" s="410"/>
      <c r="E209" s="407"/>
      <c r="F209" s="378"/>
      <c r="G209" s="379"/>
      <c r="H209" s="388"/>
      <c r="I209" s="410"/>
      <c r="J209" s="407"/>
      <c r="N209" s="209"/>
    </row>
    <row r="210" spans="1:14" ht="14.5">
      <c r="C210" s="368" t="s">
        <v>155</v>
      </c>
      <c r="D210" s="370">
        <f>E69</f>
        <v>1432</v>
      </c>
      <c r="E210" s="371"/>
      <c r="F210" s="386">
        <f>D185</f>
        <v>915</v>
      </c>
      <c r="G210" s="377"/>
      <c r="H210" s="387">
        <f>D186</f>
        <v>915</v>
      </c>
      <c r="I210" s="370">
        <f>D210-F210</f>
        <v>517</v>
      </c>
      <c r="J210" s="377"/>
      <c r="N210" s="209"/>
    </row>
    <row r="211" spans="1:14" ht="15" thickBot="1">
      <c r="C211" s="369"/>
      <c r="D211" s="372"/>
      <c r="E211" s="373"/>
      <c r="F211" s="378"/>
      <c r="G211" s="379"/>
      <c r="H211" s="388"/>
      <c r="I211" s="378"/>
      <c r="J211" s="379"/>
      <c r="N211" s="209"/>
    </row>
    <row r="212" spans="1:14" ht="15.5" thickBot="1">
      <c r="C212" s="262" t="s">
        <v>156</v>
      </c>
      <c r="D212" s="366">
        <f>D208+D210</f>
        <v>1519</v>
      </c>
      <c r="E212" s="367"/>
      <c r="F212" s="366">
        <f>F208+F210</f>
        <v>915</v>
      </c>
      <c r="G212" s="367"/>
      <c r="H212" s="263">
        <f>H208+H210</f>
        <v>915</v>
      </c>
      <c r="I212" s="413">
        <f>I208+I210</f>
        <v>604</v>
      </c>
      <c r="J212" s="412"/>
      <c r="N212" s="209"/>
    </row>
    <row r="213" spans="1:14" ht="13" thickBot="1">
      <c r="C213" s="77"/>
      <c r="D213" s="2"/>
      <c r="E213" s="116"/>
      <c r="F213" s="77"/>
      <c r="G213" s="2"/>
      <c r="H213" s="2"/>
      <c r="I213" s="2"/>
      <c r="J213" s="2"/>
    </row>
    <row r="214" spans="1:14" ht="16" thickBot="1">
      <c r="C214" s="389"/>
      <c r="D214" s="389"/>
      <c r="E214" s="402"/>
      <c r="F214" s="385"/>
      <c r="G214" s="403" t="s">
        <v>157</v>
      </c>
      <c r="H214" s="404"/>
      <c r="I214" s="405"/>
      <c r="J214" s="261"/>
    </row>
    <row r="215" spans="1:14" ht="14.25" customHeight="1">
      <c r="C215" s="406"/>
      <c r="D215" s="382">
        <v>2020</v>
      </c>
      <c r="E215" s="383"/>
      <c r="F215" s="382" t="s">
        <v>150</v>
      </c>
      <c r="G215" s="383"/>
      <c r="H215" s="380" t="s">
        <v>151</v>
      </c>
      <c r="I215" s="382" t="s">
        <v>152</v>
      </c>
      <c r="J215" s="383"/>
    </row>
    <row r="216" spans="1:14" ht="14.5" thickBot="1">
      <c r="C216" s="407"/>
      <c r="D216" s="384" t="s">
        <v>153</v>
      </c>
      <c r="E216" s="385"/>
      <c r="F216" s="384"/>
      <c r="G216" s="385"/>
      <c r="H216" s="381"/>
      <c r="I216" s="384"/>
      <c r="J216" s="385"/>
    </row>
    <row r="217" spans="1:14">
      <c r="C217" s="368" t="s">
        <v>154</v>
      </c>
      <c r="D217" s="376">
        <f>D208</f>
        <v>87</v>
      </c>
      <c r="E217" s="377"/>
      <c r="F217" s="386">
        <v>0</v>
      </c>
      <c r="G217" s="377"/>
      <c r="H217" s="387">
        <v>0</v>
      </c>
      <c r="I217" s="376">
        <f>D217-F217</f>
        <v>87</v>
      </c>
      <c r="J217" s="377"/>
    </row>
    <row r="218" spans="1:14" ht="13" thickBot="1">
      <c r="C218" s="369"/>
      <c r="D218" s="378"/>
      <c r="E218" s="379"/>
      <c r="F218" s="378"/>
      <c r="G218" s="379"/>
      <c r="H218" s="388"/>
      <c r="I218" s="378"/>
      <c r="J218" s="379"/>
    </row>
    <row r="219" spans="1:14" ht="12.75" customHeight="1">
      <c r="C219" s="368" t="s">
        <v>155</v>
      </c>
      <c r="D219" s="370">
        <f>D210</f>
        <v>1432</v>
      </c>
      <c r="E219" s="371"/>
      <c r="F219" s="370">
        <f>D194</f>
        <v>1442</v>
      </c>
      <c r="G219" s="371"/>
      <c r="H219" s="374">
        <f>D195</f>
        <v>2000</v>
      </c>
      <c r="I219" s="376">
        <f>D219-F219</f>
        <v>-10</v>
      </c>
      <c r="J219" s="377"/>
    </row>
    <row r="220" spans="1:14" ht="13.5" customHeight="1" thickBot="1">
      <c r="C220" s="369"/>
      <c r="D220" s="372"/>
      <c r="E220" s="373"/>
      <c r="F220" s="372"/>
      <c r="G220" s="373"/>
      <c r="H220" s="375"/>
      <c r="I220" s="378"/>
      <c r="J220" s="379"/>
    </row>
    <row r="221" spans="1:14" ht="15.5" thickBot="1">
      <c r="C221" s="262" t="s">
        <v>156</v>
      </c>
      <c r="D221" s="366">
        <f>D217+D219</f>
        <v>1519</v>
      </c>
      <c r="E221" s="367"/>
      <c r="F221" s="366">
        <f>F217+F219</f>
        <v>1442</v>
      </c>
      <c r="G221" s="367"/>
      <c r="H221" s="264">
        <f>H217+H219</f>
        <v>2000</v>
      </c>
      <c r="I221" s="411">
        <v>87</v>
      </c>
      <c r="J221" s="412"/>
    </row>
    <row r="222" spans="1:14">
      <c r="C222" s="79"/>
      <c r="E222" s="116"/>
      <c r="F222" s="79"/>
    </row>
    <row r="223" spans="1:14">
      <c r="C223" s="79"/>
      <c r="E223" s="116"/>
      <c r="F223" s="79"/>
    </row>
    <row r="224" spans="1:14" ht="14.25" customHeight="1">
      <c r="A224" s="214" t="s">
        <v>158</v>
      </c>
      <c r="C224" s="77" t="s">
        <v>159</v>
      </c>
      <c r="D224" s="2">
        <v>0</v>
      </c>
      <c r="E224" s="210"/>
      <c r="F224" s="211"/>
      <c r="G224" s="211"/>
    </row>
    <row r="225" spans="1:7" ht="12.75" customHeight="1">
      <c r="C225" s="79"/>
      <c r="E225" s="116"/>
      <c r="F225" s="79"/>
    </row>
    <row r="226" spans="1:7" ht="12.75" customHeight="1">
      <c r="E226" s="116"/>
      <c r="F226" s="79"/>
    </row>
    <row r="227" spans="1:7" ht="12.75" customHeight="1">
      <c r="E227" s="116"/>
      <c r="F227" s="79"/>
    </row>
    <row r="228" spans="1:7" ht="13.5" customHeight="1">
      <c r="C228" s="79"/>
      <c r="E228" s="116"/>
      <c r="F228" s="79"/>
    </row>
    <row r="229" spans="1:7">
      <c r="C229" s="79"/>
      <c r="E229" s="116"/>
      <c r="F229" s="79"/>
    </row>
    <row r="230" spans="1:7" ht="13">
      <c r="A230" s="191">
        <v>5.4</v>
      </c>
      <c r="C230" s="79" t="s">
        <v>160</v>
      </c>
      <c r="E230" s="116"/>
      <c r="F230" s="79"/>
      <c r="G230" s="212"/>
    </row>
    <row r="231" spans="1:7">
      <c r="C231" s="79"/>
      <c r="E231" s="116"/>
      <c r="F231" s="79"/>
      <c r="G231" s="213"/>
    </row>
    <row r="232" spans="1:7">
      <c r="C232" s="79" t="s">
        <v>47</v>
      </c>
      <c r="E232" s="116">
        <v>196</v>
      </c>
      <c r="F232" s="79"/>
      <c r="G232" s="213"/>
    </row>
    <row r="233" spans="1:7">
      <c r="C233" s="79" t="s">
        <v>48</v>
      </c>
      <c r="E233" s="116">
        <v>278</v>
      </c>
      <c r="F233" s="79"/>
      <c r="G233" s="213"/>
    </row>
    <row r="234" spans="1:7">
      <c r="C234" s="79" t="s">
        <v>161</v>
      </c>
      <c r="E234" s="116">
        <v>98</v>
      </c>
      <c r="F234" s="79"/>
      <c r="G234" s="213"/>
    </row>
    <row r="235" spans="1:7">
      <c r="C235" s="79"/>
      <c r="E235" s="116"/>
      <c r="F235" s="79"/>
      <c r="G235" s="213"/>
    </row>
    <row r="236" spans="1:7">
      <c r="C236" s="79" t="s">
        <v>50</v>
      </c>
      <c r="E236" s="116">
        <v>261</v>
      </c>
      <c r="F236" s="79"/>
      <c r="G236" s="213"/>
    </row>
    <row r="237" spans="1:7">
      <c r="C237" s="79" t="s">
        <v>51</v>
      </c>
      <c r="E237" s="116">
        <v>334</v>
      </c>
      <c r="F237" s="79"/>
      <c r="G237" s="213"/>
    </row>
    <row r="238" spans="1:7">
      <c r="C238" s="79" t="s">
        <v>162</v>
      </c>
      <c r="E238" s="116">
        <v>155</v>
      </c>
      <c r="F238" s="79"/>
    </row>
    <row r="239" spans="1:7">
      <c r="C239" s="79"/>
      <c r="E239" s="116"/>
      <c r="F239" s="79"/>
    </row>
    <row r="240" spans="1:7">
      <c r="C240" s="79" t="s">
        <v>52</v>
      </c>
      <c r="E240" s="116">
        <v>1</v>
      </c>
      <c r="F240" s="79"/>
    </row>
    <row r="241" spans="1:17">
      <c r="C241" s="79" t="s">
        <v>53</v>
      </c>
      <c r="E241" s="116">
        <v>1</v>
      </c>
      <c r="F241" s="79"/>
    </row>
    <row r="242" spans="1:17">
      <c r="C242" s="79" t="s">
        <v>54</v>
      </c>
      <c r="E242" s="116">
        <v>1</v>
      </c>
      <c r="F242" s="79"/>
    </row>
    <row r="243" spans="1:17">
      <c r="C243" s="79" t="s">
        <v>55</v>
      </c>
      <c r="E243" s="301">
        <v>0</v>
      </c>
      <c r="F243" s="79" t="s">
        <v>163</v>
      </c>
    </row>
    <row r="244" spans="1:17">
      <c r="C244" s="79"/>
      <c r="E244" s="116"/>
      <c r="F244" s="79"/>
    </row>
    <row r="245" spans="1:17">
      <c r="A245" s="214" t="s">
        <v>164</v>
      </c>
      <c r="C245" s="79" t="s">
        <v>165</v>
      </c>
      <c r="E245" s="116"/>
      <c r="F245" s="79"/>
    </row>
    <row r="246" spans="1:17">
      <c r="C246" s="79"/>
      <c r="E246" s="116"/>
      <c r="F246" s="79"/>
      <c r="H246" s="304"/>
      <c r="I246" s="55"/>
      <c r="J246" s="55"/>
    </row>
    <row r="247" spans="1:17">
      <c r="C247" s="79" t="s">
        <v>166</v>
      </c>
      <c r="E247" s="112">
        <v>6000000</v>
      </c>
      <c r="F247" s="79"/>
      <c r="I247" s="55"/>
      <c r="J247" s="55"/>
    </row>
    <row r="248" spans="1:17">
      <c r="C248" s="79" t="s">
        <v>167</v>
      </c>
      <c r="E248" s="306">
        <v>5388200</v>
      </c>
      <c r="F248" s="79"/>
      <c r="H248" s="306"/>
      <c r="I248" s="55"/>
      <c r="J248" s="55"/>
    </row>
    <row r="249" spans="1:17">
      <c r="C249" s="79" t="s">
        <v>168</v>
      </c>
      <c r="E249" s="306">
        <v>4924740</v>
      </c>
      <c r="F249" s="79"/>
      <c r="H249" s="306"/>
      <c r="I249" s="55"/>
      <c r="J249" s="55"/>
    </row>
    <row r="250" spans="1:17">
      <c r="C250" s="79" t="s">
        <v>169</v>
      </c>
      <c r="E250" s="306">
        <v>430157</v>
      </c>
      <c r="F250" s="306"/>
      <c r="H250" s="306"/>
      <c r="I250" s="55"/>
      <c r="J250" s="55"/>
    </row>
    <row r="251" spans="1:17">
      <c r="C251" s="79" t="s">
        <v>170</v>
      </c>
      <c r="E251" s="112">
        <f>E248-E249-E250-2000</f>
        <v>31303</v>
      </c>
      <c r="F251" s="307"/>
      <c r="H251" s="306"/>
      <c r="I251" s="55"/>
      <c r="J251" s="55"/>
    </row>
    <row r="252" spans="1:17">
      <c r="C252" s="79" t="s">
        <v>171</v>
      </c>
      <c r="E252" s="112">
        <v>0</v>
      </c>
      <c r="F252" s="79"/>
      <c r="H252" s="303"/>
      <c r="I252" s="55"/>
      <c r="J252" s="55"/>
    </row>
    <row r="253" spans="1:17">
      <c r="C253" s="79" t="s">
        <v>172</v>
      </c>
      <c r="E253" s="112">
        <f>E251-E252</f>
        <v>31303</v>
      </c>
      <c r="F253" s="79"/>
      <c r="H253" s="306"/>
      <c r="I253" s="55"/>
      <c r="J253" s="55"/>
    </row>
    <row r="254" spans="1:17">
      <c r="C254" s="79"/>
      <c r="E254" s="112"/>
      <c r="F254" s="79"/>
      <c r="H254" s="306"/>
      <c r="I254" s="55"/>
      <c r="J254" s="55"/>
    </row>
    <row r="255" spans="1:17">
      <c r="C255" s="79"/>
      <c r="E255" s="116"/>
      <c r="F255" s="79"/>
      <c r="H255" s="306"/>
      <c r="I255" s="55"/>
      <c r="J255" s="55"/>
      <c r="K255" s="55"/>
      <c r="L255" s="55"/>
      <c r="M255" s="55"/>
      <c r="N255" s="55"/>
      <c r="O255" s="55"/>
      <c r="P255" s="55"/>
      <c r="Q255" s="55"/>
    </row>
    <row r="256" spans="1:17">
      <c r="A256" s="111">
        <v>6.1</v>
      </c>
      <c r="C256" s="79" t="s">
        <v>173</v>
      </c>
      <c r="E256" s="116"/>
      <c r="F256" s="79"/>
      <c r="H256" s="303"/>
      <c r="I256" s="55"/>
      <c r="J256" s="55"/>
      <c r="K256" s="55"/>
      <c r="L256" s="55"/>
      <c r="M256" s="55"/>
      <c r="N256" s="55"/>
      <c r="O256" s="55"/>
      <c r="P256" s="55"/>
      <c r="Q256" s="55"/>
    </row>
    <row r="257" spans="3:17">
      <c r="C257" s="79"/>
      <c r="E257" s="116"/>
      <c r="F257" s="79"/>
      <c r="H257" s="55"/>
      <c r="I257" s="55"/>
      <c r="J257" s="55"/>
      <c r="K257" s="55"/>
      <c r="L257" s="55"/>
      <c r="M257" s="55"/>
      <c r="N257" s="55"/>
      <c r="O257" s="55"/>
      <c r="P257" s="55"/>
      <c r="Q257" s="55"/>
    </row>
    <row r="258" spans="3:17">
      <c r="C258" s="77" t="s">
        <v>174</v>
      </c>
      <c r="D258" s="79"/>
      <c r="E258" s="116">
        <f>E11</f>
        <v>140447</v>
      </c>
      <c r="F258" s="77"/>
      <c r="H258" s="55"/>
      <c r="I258" s="55"/>
      <c r="J258" s="55"/>
      <c r="K258" s="55"/>
      <c r="L258" s="55"/>
      <c r="M258" s="55"/>
      <c r="N258" s="55"/>
      <c r="O258" s="55"/>
      <c r="P258" s="55"/>
      <c r="Q258" s="55"/>
    </row>
    <row r="259" spans="3:17">
      <c r="C259" s="77" t="s">
        <v>27</v>
      </c>
      <c r="D259" s="79"/>
      <c r="E259" s="116">
        <f>E7</f>
        <v>3454168</v>
      </c>
      <c r="F259" s="77"/>
      <c r="H259" s="55"/>
      <c r="I259" s="55"/>
      <c r="J259" s="55"/>
      <c r="K259" s="55"/>
      <c r="L259" s="55"/>
      <c r="M259" s="55"/>
      <c r="N259" s="55"/>
      <c r="O259" s="55"/>
      <c r="P259" s="55"/>
      <c r="Q259" s="55"/>
    </row>
    <row r="260" spans="3:17">
      <c r="C260" s="79"/>
      <c r="D260" s="79" t="s">
        <v>31</v>
      </c>
      <c r="E260" s="177">
        <f>E258/E259</f>
        <v>4.0660153183053056E-2</v>
      </c>
      <c r="F260" s="77"/>
      <c r="H260" s="55"/>
      <c r="I260" s="55"/>
      <c r="J260" s="55"/>
      <c r="K260" s="55"/>
      <c r="L260" s="55"/>
      <c r="M260" s="55"/>
      <c r="N260" s="55"/>
      <c r="O260" s="55"/>
      <c r="P260" s="247"/>
      <c r="Q260" s="55"/>
    </row>
    <row r="261" spans="3:17">
      <c r="C261" s="79"/>
      <c r="E261" s="116"/>
      <c r="F261" s="77"/>
      <c r="H261" s="55"/>
      <c r="I261" s="55"/>
      <c r="J261" s="55"/>
      <c r="K261" s="55"/>
      <c r="L261" s="55"/>
      <c r="M261" s="55"/>
      <c r="N261" s="55"/>
      <c r="O261" s="55"/>
      <c r="P261" s="55"/>
      <c r="Q261" s="55"/>
    </row>
    <row r="262" spans="3:17">
      <c r="C262" s="79" t="s">
        <v>32</v>
      </c>
      <c r="E262" s="116">
        <f>E14</f>
        <v>35441</v>
      </c>
      <c r="F262" s="116"/>
      <c r="H262" s="55"/>
      <c r="I262" s="55"/>
      <c r="J262" s="55"/>
      <c r="K262" s="55"/>
      <c r="L262" s="55"/>
      <c r="M262" s="55"/>
      <c r="N262" s="55"/>
      <c r="O262" s="55"/>
      <c r="P262" s="55"/>
      <c r="Q262" s="55"/>
    </row>
    <row r="263" spans="3:17">
      <c r="C263" s="79" t="s">
        <v>33</v>
      </c>
      <c r="E263" s="116">
        <f>E15</f>
        <v>4502</v>
      </c>
      <c r="F263" s="77"/>
      <c r="G263" s="215"/>
      <c r="H263" s="55"/>
      <c r="I263" s="55"/>
      <c r="J263" s="55"/>
      <c r="K263" s="55"/>
      <c r="L263" s="55"/>
      <c r="M263" s="55"/>
      <c r="N263" s="55"/>
      <c r="O263" s="55"/>
      <c r="P263" s="55"/>
      <c r="Q263" s="55"/>
    </row>
    <row r="264" spans="3:17">
      <c r="C264" s="79"/>
      <c r="D264" s="79" t="s">
        <v>34</v>
      </c>
      <c r="E264" s="177">
        <f>E263/E262</f>
        <v>0.12702801839677211</v>
      </c>
      <c r="F264" s="77"/>
      <c r="H264" s="55"/>
      <c r="I264" s="55"/>
      <c r="J264" s="55"/>
      <c r="K264" s="55"/>
      <c r="L264" s="55"/>
      <c r="M264" s="55"/>
      <c r="N264" s="55"/>
      <c r="O264" s="55"/>
      <c r="P264" s="55"/>
      <c r="Q264" s="55"/>
    </row>
    <row r="265" spans="3:17">
      <c r="C265" s="79"/>
      <c r="E265" s="116"/>
      <c r="F265" s="77"/>
      <c r="H265" s="55"/>
      <c r="I265" s="55"/>
      <c r="J265" s="55"/>
      <c r="K265" s="55"/>
      <c r="L265" s="55"/>
      <c r="M265" s="55"/>
      <c r="N265" s="55"/>
      <c r="O265" s="55"/>
      <c r="P265" s="55"/>
      <c r="Q265" s="55"/>
    </row>
    <row r="266" spans="3:17">
      <c r="C266" s="79" t="s">
        <v>35</v>
      </c>
      <c r="D266" s="79"/>
      <c r="E266" s="116">
        <f>E18</f>
        <v>80046</v>
      </c>
      <c r="F266" s="116"/>
      <c r="H266" s="55"/>
      <c r="I266" s="55"/>
      <c r="J266" s="55"/>
      <c r="K266" s="55"/>
      <c r="L266" s="55"/>
      <c r="M266" s="55"/>
      <c r="N266" s="55"/>
      <c r="O266" s="55"/>
      <c r="P266" s="55"/>
      <c r="Q266" s="55"/>
    </row>
    <row r="267" spans="3:17">
      <c r="C267" s="79" t="s">
        <v>36</v>
      </c>
      <c r="D267" s="79"/>
      <c r="E267" s="116">
        <f>E19</f>
        <v>1281</v>
      </c>
      <c r="F267" s="77"/>
      <c r="H267" s="55"/>
      <c r="I267" s="55"/>
      <c r="J267" s="55"/>
      <c r="K267" s="55"/>
      <c r="L267" s="55"/>
      <c r="M267" s="55"/>
      <c r="N267" s="55"/>
      <c r="O267" s="55"/>
      <c r="P267" s="55"/>
      <c r="Q267" s="55"/>
    </row>
    <row r="268" spans="3:17">
      <c r="C268" s="79"/>
      <c r="D268" s="79" t="s">
        <v>37</v>
      </c>
      <c r="E268" s="177">
        <f>E267/E266</f>
        <v>1.6003298103590434E-2</v>
      </c>
      <c r="F268" s="77"/>
      <c r="H268" s="55"/>
      <c r="I268" s="55"/>
      <c r="J268" s="55"/>
      <c r="K268" s="55"/>
      <c r="L268" s="55"/>
      <c r="M268" s="55"/>
      <c r="N268" s="55"/>
      <c r="O268" s="55"/>
      <c r="P268" s="55"/>
      <c r="Q268" s="55"/>
    </row>
    <row r="269" spans="3:17">
      <c r="C269" s="79"/>
      <c r="E269" s="116"/>
      <c r="F269" s="77"/>
      <c r="H269" s="55"/>
      <c r="I269" s="55"/>
      <c r="J269" s="55"/>
      <c r="K269" s="55"/>
      <c r="L269" s="55"/>
      <c r="M269" s="55"/>
      <c r="N269" s="55"/>
      <c r="O269" s="55"/>
      <c r="P269" s="55"/>
      <c r="Q269" s="55"/>
    </row>
    <row r="270" spans="3:17">
      <c r="C270" s="79" t="s">
        <v>175</v>
      </c>
      <c r="D270" s="79" t="s">
        <v>176</v>
      </c>
      <c r="E270" s="177">
        <f>E268</f>
        <v>1.6003298103590434E-2</v>
      </c>
      <c r="F270" s="77"/>
      <c r="H270" s="248"/>
      <c r="I270" s="248"/>
      <c r="J270" s="249"/>
      <c r="K270" s="250"/>
      <c r="L270" s="55"/>
      <c r="M270" s="55"/>
      <c r="N270" s="55"/>
      <c r="O270" s="55"/>
      <c r="P270" s="55"/>
      <c r="Q270" s="55"/>
    </row>
    <row r="271" spans="3:17">
      <c r="C271" s="79"/>
      <c r="D271" s="79" t="s">
        <v>177</v>
      </c>
      <c r="E271" s="177">
        <f>E12</f>
        <v>4.0660153183053056E-2</v>
      </c>
      <c r="F271" s="77"/>
      <c r="H271" s="248"/>
      <c r="I271" s="248"/>
      <c r="J271" s="249"/>
      <c r="K271" s="250"/>
      <c r="L271" s="55"/>
      <c r="M271" s="55"/>
      <c r="N271" s="55"/>
      <c r="O271" s="55"/>
      <c r="P271" s="55"/>
      <c r="Q271" s="55"/>
    </row>
    <row r="272" spans="3:17">
      <c r="C272" s="79"/>
      <c r="D272" s="79" t="s">
        <v>178</v>
      </c>
      <c r="E272" s="177">
        <f>E264</f>
        <v>0.12702801839677211</v>
      </c>
      <c r="F272" s="77"/>
      <c r="H272" s="248"/>
      <c r="I272" s="248"/>
      <c r="J272" s="249"/>
      <c r="K272" s="250"/>
      <c r="L272" s="55"/>
      <c r="M272" s="55"/>
      <c r="N272" s="55"/>
      <c r="O272" s="55"/>
      <c r="P272" s="55"/>
      <c r="Q272" s="55"/>
    </row>
    <row r="273" spans="3:17" ht="13">
      <c r="C273" s="79"/>
      <c r="D273" s="79" t="s">
        <v>179</v>
      </c>
      <c r="E273" s="177">
        <f>'(2)(i) OBD'!P26</f>
        <v>4.1537318364321042E-2</v>
      </c>
      <c r="F273" s="77"/>
      <c r="H273" s="251"/>
      <c r="I273" s="251"/>
      <c r="J273" s="251"/>
      <c r="K273" s="251"/>
      <c r="L273" s="55"/>
      <c r="M273" s="55"/>
      <c r="N273" s="55"/>
      <c r="O273" s="55"/>
      <c r="P273" s="55"/>
      <c r="Q273" s="55"/>
    </row>
    <row r="274" spans="3:17">
      <c r="C274" s="79"/>
      <c r="D274" s="79" t="s">
        <v>180</v>
      </c>
      <c r="E274" s="177">
        <f>('(2)(i) OBD'!N26+'(2)(i) Opacity'!H49)/('(2)(i) OBD'!O26+'(2)(i) Opacity'!I49)</f>
        <v>4.0964743091419197E-2</v>
      </c>
      <c r="F274" s="77"/>
      <c r="H274" s="248"/>
      <c r="I274" s="248"/>
      <c r="J274" s="249"/>
      <c r="K274" s="250"/>
      <c r="L274" s="55"/>
      <c r="M274" s="55"/>
      <c r="N274" s="55"/>
      <c r="O274" s="55"/>
      <c r="P274" s="55"/>
      <c r="Q274" s="55"/>
    </row>
    <row r="275" spans="3:17">
      <c r="C275" s="79"/>
      <c r="E275" s="116"/>
      <c r="F275" s="77"/>
      <c r="H275" s="248"/>
      <c r="I275" s="248"/>
      <c r="J275" s="249"/>
      <c r="K275" s="250"/>
      <c r="L275" s="55"/>
      <c r="M275" s="55"/>
      <c r="N275" s="55"/>
      <c r="O275" s="55"/>
      <c r="P275" s="55"/>
      <c r="Q275" s="55"/>
    </row>
    <row r="276" spans="3:17">
      <c r="C276" s="79" t="s">
        <v>181</v>
      </c>
      <c r="D276" s="79" t="s">
        <v>182</v>
      </c>
      <c r="E276" s="116">
        <f>'(2)(iii) OBD'!N25</f>
        <v>118167</v>
      </c>
      <c r="F276" s="77"/>
      <c r="H276" s="55"/>
      <c r="I276" s="55"/>
      <c r="J276" s="55"/>
      <c r="K276" s="55"/>
      <c r="L276" s="55"/>
      <c r="M276" s="55"/>
      <c r="N276" s="55"/>
      <c r="O276" s="55"/>
      <c r="P276" s="55"/>
      <c r="Q276" s="55"/>
    </row>
    <row r="277" spans="3:17">
      <c r="C277" s="79"/>
      <c r="D277" s="79" t="s">
        <v>183</v>
      </c>
      <c r="E277" s="116">
        <f>'(2)(ii) OBD'!O25</f>
        <v>120084</v>
      </c>
      <c r="F277" s="77"/>
      <c r="H277" s="55"/>
      <c r="I277" s="55"/>
      <c r="J277" s="55"/>
      <c r="K277" s="55"/>
      <c r="L277" s="55"/>
      <c r="M277" s="55"/>
      <c r="N277" s="55"/>
      <c r="O277" s="55"/>
      <c r="P277" s="55"/>
      <c r="Q277" s="55"/>
    </row>
    <row r="278" spans="3:17">
      <c r="C278" s="79"/>
      <c r="D278" s="79" t="s">
        <v>184</v>
      </c>
      <c r="E278" s="116">
        <f>'(2)(iv) OBD'!N26</f>
        <v>1028</v>
      </c>
      <c r="F278" s="77"/>
      <c r="H278" s="55"/>
      <c r="I278" s="55"/>
      <c r="J278" s="55"/>
      <c r="K278" s="55"/>
      <c r="L278" s="55"/>
      <c r="M278" s="55"/>
      <c r="N278" s="55"/>
      <c r="O278" s="55"/>
      <c r="P278" s="55"/>
      <c r="Q278" s="55"/>
    </row>
    <row r="279" spans="3:17">
      <c r="C279" s="79"/>
      <c r="D279" s="79" t="s">
        <v>185</v>
      </c>
      <c r="E279" s="116">
        <f>'(2)(iv) OBD'!O26</f>
        <v>1207</v>
      </c>
      <c r="F279" s="77"/>
      <c r="H279" s="55"/>
      <c r="I279" s="55"/>
      <c r="J279" s="55"/>
      <c r="K279" s="55"/>
      <c r="L279" s="55"/>
      <c r="M279" s="55"/>
      <c r="N279" s="55"/>
      <c r="O279" s="55"/>
      <c r="P279" s="55"/>
      <c r="Q279" s="55"/>
    </row>
    <row r="280" spans="3:17">
      <c r="C280" s="79"/>
      <c r="E280" s="177">
        <f>(E276+E278)/(E277+E279)</f>
        <v>0.98271924545102274</v>
      </c>
      <c r="F280" s="77"/>
      <c r="H280" s="55"/>
      <c r="I280" s="55"/>
      <c r="J280" s="55"/>
      <c r="K280" s="55"/>
      <c r="L280" s="55"/>
      <c r="M280" s="55"/>
      <c r="N280" s="55"/>
      <c r="O280" s="55"/>
      <c r="P280" s="55"/>
      <c r="Q280" s="55"/>
    </row>
    <row r="281" spans="3:17">
      <c r="E281" s="116"/>
      <c r="F281" s="77"/>
      <c r="H281" s="55"/>
      <c r="I281" s="55"/>
      <c r="J281" s="55"/>
      <c r="K281" s="55"/>
      <c r="L281" s="55"/>
      <c r="M281" s="55"/>
      <c r="N281" s="55"/>
      <c r="O281" s="55"/>
      <c r="P281" s="55"/>
      <c r="Q281" s="55"/>
    </row>
    <row r="282" spans="3:17">
      <c r="C282" s="79" t="s">
        <v>186</v>
      </c>
      <c r="E282" s="116">
        <f>E107</f>
        <v>14309</v>
      </c>
      <c r="F282" s="77"/>
      <c r="H282" s="55"/>
      <c r="I282" s="55"/>
      <c r="J282" s="55"/>
      <c r="K282" s="55"/>
      <c r="L282" s="55"/>
      <c r="M282" s="55"/>
      <c r="N282" s="55"/>
      <c r="O282" s="55"/>
      <c r="P282" s="55"/>
      <c r="Q282" s="55"/>
    </row>
    <row r="283" spans="3:17">
      <c r="C283" s="79" t="s">
        <v>187</v>
      </c>
      <c r="E283" s="116">
        <f>'(2)(i) OBD'!N26</f>
        <v>144949</v>
      </c>
      <c r="F283" s="77"/>
      <c r="H283" s="55"/>
      <c r="I283" s="55"/>
      <c r="J283" s="55"/>
      <c r="K283" s="55"/>
      <c r="L283" s="55"/>
      <c r="M283" s="55"/>
      <c r="N283" s="55"/>
      <c r="O283" s="55"/>
      <c r="P283" s="55"/>
      <c r="Q283" s="55"/>
    </row>
    <row r="284" spans="3:17">
      <c r="C284" s="79" t="s">
        <v>188</v>
      </c>
      <c r="E284" s="177">
        <f>E282/E283</f>
        <v>9.8717479941220709E-2</v>
      </c>
      <c r="F284" s="77"/>
      <c r="H284" s="55"/>
      <c r="I284" s="55"/>
      <c r="J284" s="55"/>
      <c r="K284" s="55"/>
      <c r="L284" s="55"/>
      <c r="M284" s="55"/>
      <c r="N284" s="55"/>
      <c r="O284" s="55"/>
      <c r="P284" s="55"/>
      <c r="Q284" s="55"/>
    </row>
    <row r="285" spans="3:17">
      <c r="C285" s="79"/>
      <c r="E285" s="116"/>
      <c r="F285" s="77"/>
      <c r="H285" s="55"/>
      <c r="I285" s="55"/>
      <c r="J285" s="55"/>
      <c r="K285" s="55"/>
      <c r="L285" s="55"/>
      <c r="M285" s="55"/>
      <c r="N285" s="55"/>
      <c r="O285" s="55"/>
      <c r="P285" s="55"/>
      <c r="Q285" s="55"/>
    </row>
    <row r="286" spans="3:17">
      <c r="C286" s="79" t="s">
        <v>116</v>
      </c>
      <c r="D286" s="79"/>
      <c r="E286" s="77">
        <f>E151</f>
        <v>3</v>
      </c>
      <c r="F286" s="77"/>
      <c r="H286" s="55"/>
      <c r="I286" s="55"/>
      <c r="J286" s="55"/>
      <c r="K286" s="55"/>
      <c r="L286" s="55"/>
      <c r="M286" s="55"/>
      <c r="N286" s="55"/>
      <c r="O286" s="55"/>
      <c r="P286" s="55"/>
      <c r="Q286" s="55"/>
    </row>
    <row r="287" spans="3:17">
      <c r="C287" s="79" t="s">
        <v>114</v>
      </c>
      <c r="D287" s="79"/>
      <c r="E287" s="77">
        <f>E143</f>
        <v>30</v>
      </c>
      <c r="F287" s="77"/>
      <c r="H287" s="55"/>
      <c r="I287" s="55"/>
      <c r="J287" s="55"/>
      <c r="K287" s="55"/>
      <c r="L287" s="55"/>
      <c r="M287" s="55"/>
      <c r="N287" s="55"/>
      <c r="O287" s="55"/>
      <c r="P287" s="55"/>
      <c r="Q287" s="55"/>
    </row>
    <row r="288" spans="3:17">
      <c r="C288" s="79"/>
      <c r="E288" s="116"/>
      <c r="F288" s="77"/>
      <c r="H288" s="55"/>
      <c r="I288" s="55"/>
      <c r="J288" s="55"/>
      <c r="K288" s="55"/>
      <c r="L288" s="55"/>
      <c r="M288" s="55"/>
      <c r="N288" s="55"/>
      <c r="O288" s="55"/>
      <c r="P288" s="55"/>
      <c r="Q288" s="55"/>
    </row>
    <row r="289" spans="3:17">
      <c r="C289" s="216" t="s">
        <v>189</v>
      </c>
      <c r="D289" s="217"/>
      <c r="E289" s="276">
        <v>59</v>
      </c>
      <c r="F289" s="77"/>
      <c r="H289" s="55"/>
      <c r="I289" s="55"/>
      <c r="J289" s="55"/>
      <c r="K289" s="55"/>
      <c r="L289" s="55"/>
      <c r="M289" s="55"/>
      <c r="N289" s="55"/>
      <c r="O289" s="55"/>
      <c r="P289" s="55"/>
      <c r="Q289" s="55"/>
    </row>
    <row r="290" spans="3:17">
      <c r="C290" s="79" t="s">
        <v>190</v>
      </c>
      <c r="E290" s="116">
        <f>'(2)(xi) Pass OBD'!O24</f>
        <v>3610900</v>
      </c>
      <c r="F290" s="77"/>
      <c r="H290" s="55"/>
      <c r="I290" s="55"/>
      <c r="J290" s="55"/>
      <c r="K290" s="55"/>
      <c r="L290" s="55"/>
      <c r="M290" s="55"/>
      <c r="N290" s="55"/>
      <c r="O290" s="55"/>
      <c r="P290" s="55"/>
      <c r="Q290" s="55"/>
    </row>
    <row r="291" spans="3:17">
      <c r="C291" s="79"/>
      <c r="E291" s="116"/>
      <c r="F291" s="77"/>
      <c r="H291" s="55"/>
      <c r="I291" s="55"/>
      <c r="J291" s="55"/>
      <c r="K291" s="55"/>
      <c r="L291" s="55"/>
      <c r="M291" s="55"/>
      <c r="N291" s="55"/>
      <c r="O291" s="55"/>
      <c r="P291" s="55"/>
      <c r="Q291" s="55"/>
    </row>
    <row r="292" spans="3:17">
      <c r="C292" s="79" t="s">
        <v>191</v>
      </c>
      <c r="E292" s="116">
        <f>'(2)(i) OBD'!O25</f>
        <v>211</v>
      </c>
      <c r="F292" s="77"/>
      <c r="H292" s="55"/>
      <c r="I292" s="55"/>
      <c r="J292" s="55"/>
      <c r="K292" s="55"/>
      <c r="L292" s="55"/>
      <c r="M292" s="55"/>
      <c r="N292" s="55"/>
      <c r="O292" s="55"/>
      <c r="P292" s="55"/>
      <c r="Q292" s="55"/>
    </row>
    <row r="293" spans="3:17">
      <c r="C293" s="79"/>
      <c r="E293" s="116"/>
      <c r="F293" s="77"/>
      <c r="H293" s="55"/>
      <c r="I293" s="55"/>
      <c r="J293" s="55"/>
      <c r="K293" s="55"/>
      <c r="L293" s="55"/>
      <c r="M293" s="55"/>
      <c r="N293" s="55"/>
      <c r="O293" s="55"/>
      <c r="P293" s="55"/>
      <c r="Q293" s="55"/>
    </row>
    <row r="294" spans="3:17">
      <c r="C294" s="79" t="s">
        <v>192</v>
      </c>
      <c r="E294" s="116"/>
      <c r="F294" s="77"/>
      <c r="H294" s="55"/>
      <c r="I294" s="55"/>
      <c r="J294" s="55"/>
      <c r="K294" s="55"/>
      <c r="L294" s="55"/>
      <c r="M294" s="55"/>
      <c r="N294" s="55"/>
      <c r="O294" s="55"/>
      <c r="P294" s="55"/>
      <c r="Q294" s="55"/>
    </row>
    <row r="295" spans="3:17">
      <c r="C295" s="79"/>
      <c r="E295" s="116"/>
      <c r="F295" s="77"/>
      <c r="H295" s="55"/>
      <c r="I295" s="55"/>
      <c r="J295" s="55"/>
      <c r="K295" s="55"/>
      <c r="L295" s="55"/>
      <c r="M295" s="55"/>
      <c r="N295" s="55"/>
      <c r="O295" s="55"/>
      <c r="P295" s="55"/>
      <c r="Q295" s="55"/>
    </row>
    <row r="296" spans="3:17">
      <c r="C296" s="79"/>
      <c r="E296" s="116"/>
      <c r="F296" s="77"/>
      <c r="H296" s="55"/>
      <c r="I296" s="55"/>
      <c r="J296" s="55"/>
      <c r="K296" s="55"/>
      <c r="L296" s="55"/>
      <c r="M296" s="55"/>
      <c r="N296" s="55"/>
      <c r="O296" s="55"/>
      <c r="P296" s="55"/>
      <c r="Q296" s="55"/>
    </row>
    <row r="297" spans="3:17">
      <c r="C297" s="79"/>
      <c r="E297" s="116"/>
      <c r="F297" s="77"/>
      <c r="H297" s="55"/>
      <c r="I297" s="55"/>
      <c r="J297" s="55"/>
      <c r="K297" s="55"/>
      <c r="L297" s="55"/>
      <c r="M297" s="55"/>
      <c r="N297" s="55"/>
      <c r="O297" s="55"/>
      <c r="P297" s="55"/>
      <c r="Q297" s="55"/>
    </row>
    <row r="298" spans="3:17">
      <c r="C298" s="79"/>
      <c r="E298" s="116"/>
      <c r="F298" s="77"/>
      <c r="H298" s="55"/>
      <c r="I298" s="55"/>
      <c r="J298" s="55"/>
      <c r="K298" s="55"/>
      <c r="L298" s="55"/>
      <c r="M298" s="55"/>
      <c r="N298" s="55"/>
      <c r="O298" s="55"/>
      <c r="P298" s="55"/>
      <c r="Q298" s="55"/>
    </row>
    <row r="299" spans="3:17">
      <c r="C299" s="79"/>
      <c r="E299" s="116"/>
      <c r="F299" s="77"/>
    </row>
    <row r="300" spans="3:17">
      <c r="C300" s="79"/>
      <c r="E300" s="116"/>
      <c r="F300" s="77"/>
    </row>
    <row r="301" spans="3:17">
      <c r="C301" s="79"/>
      <c r="E301" s="116"/>
      <c r="F301" s="77"/>
    </row>
    <row r="302" spans="3:17">
      <c r="C302" s="79"/>
      <c r="E302" s="116"/>
      <c r="F302" s="77"/>
    </row>
    <row r="303" spans="3:17">
      <c r="C303" s="79"/>
      <c r="E303" s="116"/>
      <c r="F303" s="77"/>
    </row>
    <row r="304" spans="3:17">
      <c r="C304" s="79"/>
      <c r="E304" s="116"/>
      <c r="F304" s="77"/>
    </row>
    <row r="305" spans="3:6">
      <c r="C305" s="79"/>
      <c r="E305" s="116"/>
      <c r="F305" s="77"/>
    </row>
    <row r="306" spans="3:6">
      <c r="C306" s="79"/>
      <c r="E306" s="116"/>
      <c r="F306" s="77"/>
    </row>
    <row r="307" spans="3:6">
      <c r="C307" s="79"/>
      <c r="E307" s="116"/>
      <c r="F307" s="77"/>
    </row>
    <row r="308" spans="3:6">
      <c r="C308" s="79"/>
      <c r="E308" s="116"/>
      <c r="F308" s="77"/>
    </row>
    <row r="309" spans="3:6">
      <c r="C309" s="79"/>
      <c r="E309" s="116"/>
      <c r="F309" s="77"/>
    </row>
    <row r="310" spans="3:6">
      <c r="C310" s="79"/>
      <c r="E310" s="116"/>
      <c r="F310" s="77"/>
    </row>
    <row r="311" spans="3:6">
      <c r="C311" s="79"/>
      <c r="E311" s="116"/>
      <c r="F311" s="77"/>
    </row>
    <row r="312" spans="3:6">
      <c r="C312" s="79"/>
      <c r="E312" s="116"/>
      <c r="F312" s="77"/>
    </row>
    <row r="313" spans="3:6">
      <c r="C313" s="79"/>
      <c r="E313" s="116"/>
      <c r="F313" s="77"/>
    </row>
    <row r="314" spans="3:6">
      <c r="C314" s="79"/>
      <c r="E314" s="116"/>
      <c r="F314" s="77"/>
    </row>
    <row r="315" spans="3:6">
      <c r="C315" s="79"/>
      <c r="E315" s="116"/>
      <c r="F315" s="77"/>
    </row>
    <row r="316" spans="3:6">
      <c r="C316" s="79"/>
      <c r="E316" s="116"/>
      <c r="F316" s="77"/>
    </row>
    <row r="317" spans="3:6">
      <c r="C317" s="79"/>
      <c r="E317" s="116"/>
      <c r="F317" s="77"/>
    </row>
    <row r="318" spans="3:6">
      <c r="C318" s="79"/>
      <c r="E318" s="116"/>
      <c r="F318" s="77"/>
    </row>
    <row r="319" spans="3:6">
      <c r="C319" s="79"/>
      <c r="E319" s="116"/>
      <c r="F319" s="77"/>
    </row>
    <row r="320" spans="3:6">
      <c r="C320" s="79"/>
      <c r="E320" s="116"/>
      <c r="F320" s="77"/>
    </row>
    <row r="321" spans="1:6">
      <c r="C321" s="79"/>
      <c r="E321" s="116"/>
      <c r="F321" s="77"/>
    </row>
    <row r="322" spans="1:6">
      <c r="C322" s="79"/>
      <c r="E322" s="116"/>
      <c r="F322" s="77"/>
    </row>
    <row r="323" spans="1:6">
      <c r="C323" s="79"/>
      <c r="E323" s="116"/>
      <c r="F323" s="77"/>
    </row>
    <row r="324" spans="1:6">
      <c r="C324" s="79"/>
      <c r="E324" s="116"/>
      <c r="F324" s="77"/>
    </row>
    <row r="325" spans="1:6">
      <c r="C325" s="79"/>
      <c r="E325" s="116"/>
      <c r="F325" s="77"/>
    </row>
    <row r="326" spans="1:6">
      <c r="C326" s="79"/>
      <c r="E326" s="116"/>
      <c r="F326" s="77"/>
    </row>
    <row r="327" spans="1:6">
      <c r="C327" s="79"/>
      <c r="E327" s="116"/>
      <c r="F327" s="77"/>
    </row>
    <row r="328" spans="1:6" s="218" customFormat="1">
      <c r="C328" s="219"/>
      <c r="E328" s="220"/>
      <c r="F328" s="302"/>
    </row>
    <row r="329" spans="1:6">
      <c r="A329" s="111" t="s">
        <v>193</v>
      </c>
      <c r="C329" s="79" t="s">
        <v>194</v>
      </c>
      <c r="D329" s="111" t="s">
        <v>195</v>
      </c>
      <c r="E329" s="116">
        <f>E10+E14</f>
        <v>3489609</v>
      </c>
      <c r="F329" s="177">
        <f>E329/E331</f>
        <v>0.97757598423377046</v>
      </c>
    </row>
    <row r="330" spans="1:6">
      <c r="C330" s="79"/>
      <c r="D330" s="111" t="s">
        <v>196</v>
      </c>
      <c r="E330" s="116">
        <f>E18</f>
        <v>80046</v>
      </c>
      <c r="F330" s="177">
        <f>E330/E331</f>
        <v>2.2424015766229509E-2</v>
      </c>
    </row>
    <row r="331" spans="1:6">
      <c r="C331" s="79"/>
      <c r="E331" s="116">
        <f>SUM(E329:E330)</f>
        <v>3569655</v>
      </c>
      <c r="F331" s="77"/>
    </row>
    <row r="332" spans="1:6">
      <c r="C332" s="79"/>
      <c r="E332" s="116"/>
      <c r="F332" s="77"/>
    </row>
    <row r="333" spans="1:6">
      <c r="C333" s="79"/>
      <c r="E333" s="116"/>
      <c r="F333" s="77"/>
    </row>
    <row r="334" spans="1:6">
      <c r="C334" s="79"/>
      <c r="E334" s="116"/>
      <c r="F334" s="77"/>
    </row>
    <row r="335" spans="1:6">
      <c r="C335" s="79"/>
      <c r="E335" s="116"/>
      <c r="F335" s="77"/>
    </row>
    <row r="336" spans="1:6">
      <c r="C336" s="79"/>
      <c r="E336" s="116"/>
      <c r="F336" s="77"/>
    </row>
    <row r="337" spans="3:8">
      <c r="C337" s="79"/>
      <c r="E337" s="116"/>
      <c r="F337" s="79"/>
    </row>
    <row r="338" spans="3:8">
      <c r="C338" s="79"/>
      <c r="E338" s="116"/>
      <c r="F338" s="79"/>
    </row>
    <row r="339" spans="3:8">
      <c r="C339" s="79"/>
      <c r="E339" s="116"/>
      <c r="F339" s="79"/>
    </row>
    <row r="340" spans="3:8">
      <c r="C340" s="79"/>
      <c r="E340" s="116"/>
      <c r="F340" s="79"/>
    </row>
    <row r="341" spans="3:8">
      <c r="C341" s="79"/>
      <c r="D341" s="79"/>
      <c r="E341" s="116"/>
      <c r="F341" s="79"/>
      <c r="G341" s="79"/>
    </row>
    <row r="342" spans="3:8">
      <c r="C342" s="79"/>
      <c r="D342" s="79"/>
      <c r="E342" s="177"/>
      <c r="F342" s="79"/>
      <c r="G342" s="79"/>
    </row>
    <row r="343" spans="3:8">
      <c r="C343" s="79"/>
      <c r="D343" s="79"/>
      <c r="E343" s="177"/>
      <c r="F343" s="79"/>
      <c r="G343" s="79"/>
    </row>
    <row r="344" spans="3:8">
      <c r="C344" s="79"/>
      <c r="D344" s="79"/>
      <c r="E344" s="116"/>
      <c r="F344" s="79"/>
      <c r="G344" s="79"/>
    </row>
    <row r="345" spans="3:8">
      <c r="C345" s="79"/>
      <c r="D345" s="79"/>
      <c r="E345" s="177"/>
      <c r="F345" s="79"/>
      <c r="G345" s="79"/>
    </row>
    <row r="346" spans="3:8">
      <c r="C346" s="79"/>
      <c r="D346" s="79"/>
      <c r="E346" s="77"/>
      <c r="F346" s="79"/>
      <c r="G346" s="79"/>
    </row>
    <row r="347" spans="3:8">
      <c r="C347" s="79"/>
      <c r="D347" s="79"/>
      <c r="E347" s="116"/>
      <c r="F347" s="79"/>
      <c r="G347" s="79"/>
    </row>
    <row r="348" spans="3:8">
      <c r="C348" s="79"/>
      <c r="D348" s="79"/>
      <c r="E348" s="116"/>
      <c r="F348" s="79"/>
      <c r="G348" s="79"/>
    </row>
    <row r="349" spans="3:8">
      <c r="C349" s="79"/>
      <c r="D349" s="79"/>
      <c r="E349" s="177"/>
      <c r="F349" s="79"/>
      <c r="G349" s="79"/>
    </row>
    <row r="350" spans="3:8">
      <c r="C350" s="79"/>
      <c r="D350" s="79"/>
      <c r="E350" s="77"/>
      <c r="F350" s="79"/>
      <c r="G350" s="79"/>
      <c r="H350" s="215"/>
    </row>
    <row r="351" spans="3:8">
      <c r="C351" s="79"/>
      <c r="D351" s="79"/>
      <c r="E351" s="116"/>
      <c r="F351" s="79"/>
      <c r="G351" s="79"/>
    </row>
    <row r="352" spans="3:8">
      <c r="C352" s="79"/>
      <c r="D352" s="79"/>
      <c r="E352" s="116"/>
      <c r="F352" s="79"/>
      <c r="G352" s="79"/>
    </row>
    <row r="353" spans="3:7">
      <c r="C353" s="79"/>
      <c r="D353" s="79"/>
      <c r="E353" s="177"/>
      <c r="F353" s="79"/>
      <c r="G353" s="79"/>
    </row>
    <row r="354" spans="3:7">
      <c r="C354" s="79"/>
      <c r="D354" s="79"/>
      <c r="E354" s="77"/>
      <c r="F354" s="79"/>
      <c r="G354" s="79"/>
    </row>
    <row r="355" spans="3:7">
      <c r="C355" s="79"/>
      <c r="D355" s="79"/>
      <c r="E355" s="116"/>
      <c r="F355" s="79"/>
      <c r="G355" s="79"/>
    </row>
    <row r="356" spans="3:7">
      <c r="C356" s="79"/>
      <c r="D356" s="79"/>
      <c r="E356" s="116"/>
      <c r="F356" s="79"/>
      <c r="G356" s="79"/>
    </row>
    <row r="357" spans="3:7">
      <c r="C357" s="79"/>
      <c r="D357" s="79"/>
      <c r="E357" s="177"/>
      <c r="F357" s="79"/>
      <c r="G357" s="79"/>
    </row>
    <row r="358" spans="3:7">
      <c r="C358" s="79"/>
      <c r="D358" s="79"/>
      <c r="E358" s="116"/>
      <c r="F358" s="79"/>
      <c r="G358" s="79"/>
    </row>
    <row r="359" spans="3:7">
      <c r="C359" s="79"/>
      <c r="D359" s="79"/>
      <c r="E359" s="116"/>
      <c r="F359" s="79"/>
      <c r="G359" s="79"/>
    </row>
    <row r="360" spans="3:7">
      <c r="C360" s="79"/>
      <c r="D360" s="79"/>
      <c r="E360" s="116"/>
      <c r="F360" s="79"/>
      <c r="G360" s="79"/>
    </row>
    <row r="361" spans="3:7">
      <c r="C361" s="79"/>
      <c r="D361" s="79"/>
      <c r="E361" s="177"/>
      <c r="F361" s="79"/>
      <c r="G361" s="79"/>
    </row>
    <row r="362" spans="3:7">
      <c r="C362" s="79"/>
      <c r="D362" s="79"/>
      <c r="E362" s="77"/>
      <c r="F362" s="79"/>
      <c r="G362" s="79"/>
    </row>
    <row r="363" spans="3:7">
      <c r="C363" s="79"/>
      <c r="D363" s="79"/>
      <c r="E363" s="77"/>
      <c r="F363" s="79"/>
      <c r="G363" s="79"/>
    </row>
    <row r="364" spans="3:7">
      <c r="C364" s="79"/>
      <c r="D364" s="79"/>
      <c r="E364" s="77"/>
      <c r="F364" s="79"/>
      <c r="G364" s="79"/>
    </row>
    <row r="365" spans="3:7">
      <c r="C365" s="79"/>
      <c r="D365" s="79"/>
      <c r="E365" s="77"/>
      <c r="F365" s="79"/>
      <c r="G365" s="79"/>
    </row>
    <row r="366" spans="3:7">
      <c r="C366" s="79"/>
      <c r="D366" s="79"/>
      <c r="E366" s="77"/>
      <c r="F366" s="79"/>
      <c r="G366" s="79"/>
    </row>
    <row r="367" spans="3:7">
      <c r="C367" s="79"/>
      <c r="D367" s="79"/>
      <c r="E367" s="77"/>
      <c r="F367" s="79"/>
      <c r="G367" s="79"/>
    </row>
    <row r="368" spans="3:7">
      <c r="C368" s="79"/>
      <c r="D368" s="79"/>
      <c r="E368" s="77"/>
      <c r="F368" s="79"/>
      <c r="G368" s="79"/>
    </row>
    <row r="369" spans="3:7">
      <c r="C369" s="79"/>
      <c r="D369" s="79"/>
      <c r="E369" s="77"/>
      <c r="F369" s="79"/>
      <c r="G369" s="79"/>
    </row>
    <row r="370" spans="3:7">
      <c r="C370" s="79"/>
      <c r="D370" s="79"/>
      <c r="E370" s="77"/>
      <c r="F370" s="79"/>
      <c r="G370" s="79"/>
    </row>
    <row r="371" spans="3:7">
      <c r="C371" s="79"/>
      <c r="D371" s="79"/>
      <c r="E371" s="77"/>
      <c r="F371" s="79"/>
      <c r="G371" s="79"/>
    </row>
    <row r="372" spans="3:7">
      <c r="C372" s="79"/>
      <c r="D372" s="79"/>
      <c r="E372" s="77"/>
      <c r="F372" s="79"/>
      <c r="G372" s="79"/>
    </row>
    <row r="373" spans="3:7">
      <c r="C373" s="79"/>
      <c r="D373" s="79"/>
      <c r="E373" s="77"/>
      <c r="F373" s="79"/>
      <c r="G373" s="79"/>
    </row>
    <row r="374" spans="3:7">
      <c r="C374" s="79"/>
      <c r="D374" s="79"/>
      <c r="E374" s="77"/>
      <c r="F374" s="79"/>
      <c r="G374" s="79"/>
    </row>
    <row r="375" spans="3:7">
      <c r="C375" s="79"/>
      <c r="D375" s="79"/>
      <c r="E375" s="77"/>
      <c r="F375" s="79"/>
      <c r="G375" s="79"/>
    </row>
    <row r="376" spans="3:7">
      <c r="C376" s="79"/>
      <c r="D376" s="79"/>
      <c r="E376" s="77"/>
      <c r="F376" s="79"/>
      <c r="G376" s="79"/>
    </row>
    <row r="377" spans="3:7">
      <c r="C377" s="79"/>
      <c r="D377" s="79"/>
      <c r="E377" s="77"/>
      <c r="F377" s="79"/>
      <c r="G377" s="79"/>
    </row>
    <row r="378" spans="3:7">
      <c r="C378" s="79"/>
      <c r="D378" s="79"/>
      <c r="E378" s="77"/>
      <c r="F378" s="79"/>
      <c r="G378" s="79"/>
    </row>
    <row r="379" spans="3:7">
      <c r="C379" s="79"/>
      <c r="D379" s="79"/>
      <c r="E379" s="77"/>
      <c r="F379" s="79"/>
      <c r="G379" s="79"/>
    </row>
    <row r="380" spans="3:7">
      <c r="C380" s="79"/>
      <c r="D380" s="79"/>
      <c r="E380" s="77"/>
      <c r="F380" s="79"/>
      <c r="G380" s="79"/>
    </row>
    <row r="381" spans="3:7">
      <c r="C381" s="79"/>
      <c r="D381" s="79"/>
      <c r="E381" s="77"/>
      <c r="F381" s="79"/>
      <c r="G381" s="79"/>
    </row>
    <row r="382" spans="3:7">
      <c r="C382" s="79"/>
      <c r="D382" s="79"/>
      <c r="E382" s="77"/>
      <c r="F382" s="79"/>
      <c r="G382" s="79"/>
    </row>
    <row r="383" spans="3:7">
      <c r="C383" s="79"/>
      <c r="D383" s="79"/>
      <c r="E383" s="77"/>
      <c r="F383" s="79"/>
      <c r="G383" s="79"/>
    </row>
    <row r="384" spans="3:7">
      <c r="C384" s="79"/>
      <c r="D384" s="79"/>
      <c r="E384" s="77"/>
      <c r="F384" s="79"/>
      <c r="G384" s="79"/>
    </row>
    <row r="385" spans="3:7">
      <c r="C385" s="79"/>
      <c r="D385" s="79"/>
      <c r="E385" s="77"/>
      <c r="F385" s="79"/>
      <c r="G385" s="79"/>
    </row>
    <row r="386" spans="3:7">
      <c r="C386" s="79"/>
      <c r="D386" s="79"/>
      <c r="E386" s="77"/>
      <c r="F386" s="79"/>
      <c r="G386" s="79"/>
    </row>
    <row r="387" spans="3:7">
      <c r="C387" s="79"/>
      <c r="D387" s="79"/>
      <c r="E387" s="77"/>
      <c r="F387" s="79"/>
      <c r="G387" s="79"/>
    </row>
    <row r="388" spans="3:7">
      <c r="C388" s="79"/>
      <c r="D388" s="79"/>
      <c r="E388" s="77"/>
      <c r="F388" s="79"/>
      <c r="G388" s="79"/>
    </row>
    <row r="389" spans="3:7">
      <c r="C389" s="79"/>
      <c r="D389" s="79"/>
      <c r="E389" s="77"/>
      <c r="F389" s="79"/>
      <c r="G389" s="79"/>
    </row>
    <row r="390" spans="3:7">
      <c r="C390" s="79"/>
      <c r="D390" s="79"/>
      <c r="E390" s="77"/>
      <c r="F390" s="79"/>
      <c r="G390" s="79"/>
    </row>
    <row r="391" spans="3:7">
      <c r="C391" s="79"/>
      <c r="D391" s="79"/>
      <c r="E391" s="77"/>
      <c r="F391" s="79"/>
      <c r="G391" s="79"/>
    </row>
    <row r="392" spans="3:7">
      <c r="C392" s="79"/>
      <c r="D392" s="79"/>
      <c r="E392" s="77"/>
      <c r="F392" s="79"/>
      <c r="G392" s="79"/>
    </row>
    <row r="393" spans="3:7">
      <c r="C393" s="79"/>
      <c r="D393" s="79"/>
      <c r="E393" s="77"/>
      <c r="F393" s="79"/>
      <c r="G393" s="79"/>
    </row>
    <row r="394" spans="3:7">
      <c r="C394" s="79"/>
      <c r="D394" s="79"/>
      <c r="E394" s="77"/>
      <c r="F394" s="79"/>
      <c r="G394" s="79"/>
    </row>
    <row r="395" spans="3:7">
      <c r="C395" s="79"/>
      <c r="D395" s="79"/>
      <c r="E395" s="77"/>
      <c r="F395" s="79"/>
      <c r="G395" s="79"/>
    </row>
    <row r="396" spans="3:7">
      <c r="C396" s="79"/>
      <c r="D396" s="79"/>
      <c r="E396" s="77"/>
      <c r="F396" s="79"/>
      <c r="G396" s="79"/>
    </row>
    <row r="397" spans="3:7">
      <c r="C397" s="79"/>
      <c r="D397" s="79"/>
      <c r="E397" s="77"/>
      <c r="F397" s="79"/>
      <c r="G397" s="79"/>
    </row>
    <row r="398" spans="3:7">
      <c r="C398" s="79"/>
      <c r="D398" s="79"/>
      <c r="E398" s="77"/>
      <c r="F398" s="79"/>
      <c r="G398" s="79"/>
    </row>
    <row r="399" spans="3:7">
      <c r="C399" s="79"/>
      <c r="D399" s="79"/>
      <c r="E399" s="77"/>
      <c r="F399" s="79"/>
      <c r="G399" s="79"/>
    </row>
    <row r="400" spans="3:7">
      <c r="C400" s="79"/>
      <c r="D400" s="79"/>
      <c r="E400" s="77"/>
      <c r="F400" s="79"/>
      <c r="G400" s="79"/>
    </row>
    <row r="401" spans="3:7">
      <c r="C401" s="79"/>
      <c r="D401" s="79"/>
      <c r="E401" s="77"/>
      <c r="F401" s="79"/>
      <c r="G401" s="79"/>
    </row>
    <row r="402" spans="3:7">
      <c r="C402" s="79"/>
      <c r="D402" s="79"/>
      <c r="E402" s="77"/>
      <c r="F402" s="79"/>
      <c r="G402" s="79"/>
    </row>
    <row r="403" spans="3:7">
      <c r="C403" s="79"/>
      <c r="D403" s="79"/>
      <c r="E403" s="77"/>
      <c r="F403" s="79"/>
      <c r="G403" s="79"/>
    </row>
    <row r="404" spans="3:7">
      <c r="C404" s="79"/>
      <c r="D404" s="79"/>
      <c r="E404" s="77"/>
      <c r="F404" s="79"/>
      <c r="G404" s="79"/>
    </row>
    <row r="405" spans="3:7">
      <c r="C405" s="79"/>
      <c r="D405" s="79"/>
      <c r="E405" s="77"/>
      <c r="F405" s="79"/>
      <c r="G405" s="79"/>
    </row>
    <row r="406" spans="3:7">
      <c r="C406" s="79"/>
      <c r="D406" s="79"/>
      <c r="E406" s="77"/>
      <c r="F406" s="79"/>
      <c r="G406" s="79"/>
    </row>
    <row r="407" spans="3:7">
      <c r="C407" s="79"/>
      <c r="D407" s="79"/>
      <c r="E407" s="77"/>
      <c r="F407" s="79"/>
      <c r="G407" s="79"/>
    </row>
    <row r="408" spans="3:7">
      <c r="C408" s="79"/>
      <c r="D408" s="79"/>
      <c r="E408" s="77"/>
      <c r="F408" s="79"/>
      <c r="G408" s="79"/>
    </row>
    <row r="409" spans="3:7">
      <c r="C409" s="79"/>
      <c r="D409" s="79"/>
      <c r="E409" s="77"/>
      <c r="F409" s="79"/>
      <c r="G409" s="79"/>
    </row>
    <row r="410" spans="3:7">
      <c r="C410" s="79"/>
      <c r="D410" s="79"/>
      <c r="E410" s="77"/>
      <c r="F410" s="79"/>
      <c r="G410" s="79"/>
    </row>
    <row r="411" spans="3:7">
      <c r="C411" s="79"/>
      <c r="D411" s="79"/>
      <c r="E411" s="77"/>
      <c r="F411" s="79"/>
      <c r="G411" s="79"/>
    </row>
    <row r="412" spans="3:7">
      <c r="C412" s="79"/>
      <c r="D412" s="79"/>
      <c r="E412" s="77"/>
      <c r="F412" s="79"/>
      <c r="G412" s="79"/>
    </row>
    <row r="413" spans="3:7">
      <c r="C413" s="79"/>
      <c r="D413" s="79"/>
      <c r="E413" s="77"/>
      <c r="F413" s="79"/>
      <c r="G413" s="79"/>
    </row>
    <row r="414" spans="3:7">
      <c r="C414" s="79"/>
      <c r="D414" s="79"/>
      <c r="E414" s="77"/>
      <c r="F414" s="79"/>
      <c r="G414" s="79"/>
    </row>
    <row r="415" spans="3:7">
      <c r="C415" s="79"/>
      <c r="D415" s="79"/>
      <c r="E415" s="77"/>
      <c r="F415" s="79"/>
      <c r="G415" s="79"/>
    </row>
    <row r="416" spans="3:7">
      <c r="C416" s="79"/>
      <c r="D416" s="79"/>
      <c r="E416" s="77"/>
      <c r="F416" s="79"/>
      <c r="G416" s="79"/>
    </row>
    <row r="417" spans="3:7">
      <c r="C417" s="79"/>
      <c r="D417" s="79"/>
      <c r="E417" s="77"/>
      <c r="F417" s="79"/>
      <c r="G417" s="79"/>
    </row>
    <row r="418" spans="3:7">
      <c r="C418" s="79"/>
      <c r="D418" s="79"/>
      <c r="E418" s="77"/>
      <c r="F418" s="79"/>
      <c r="G418" s="79"/>
    </row>
    <row r="419" spans="3:7">
      <c r="C419" s="79"/>
      <c r="D419" s="79"/>
      <c r="E419" s="77"/>
      <c r="F419" s="79"/>
      <c r="G419" s="79"/>
    </row>
    <row r="420" spans="3:7">
      <c r="C420" s="79"/>
      <c r="D420" s="79"/>
      <c r="E420" s="77"/>
      <c r="F420" s="79"/>
      <c r="G420" s="79"/>
    </row>
    <row r="421" spans="3:7">
      <c r="C421" s="79"/>
      <c r="D421" s="79"/>
      <c r="E421" s="77"/>
      <c r="F421" s="79"/>
      <c r="G421" s="79"/>
    </row>
    <row r="422" spans="3:7">
      <c r="C422" s="79"/>
      <c r="D422" s="79"/>
      <c r="E422" s="77"/>
      <c r="F422" s="79"/>
      <c r="G422" s="79"/>
    </row>
    <row r="423" spans="3:7">
      <c r="C423" s="79"/>
      <c r="D423" s="79"/>
      <c r="E423" s="77"/>
      <c r="F423" s="79"/>
      <c r="G423" s="79"/>
    </row>
    <row r="424" spans="3:7">
      <c r="C424" s="79"/>
      <c r="D424" s="79"/>
      <c r="E424" s="77"/>
      <c r="F424" s="79"/>
      <c r="G424" s="79"/>
    </row>
    <row r="425" spans="3:7">
      <c r="C425" s="79"/>
      <c r="D425" s="79"/>
      <c r="E425" s="77"/>
      <c r="F425" s="79"/>
      <c r="G425" s="79"/>
    </row>
    <row r="426" spans="3:7">
      <c r="C426" s="79"/>
      <c r="D426" s="79"/>
      <c r="E426" s="77"/>
      <c r="F426" s="79"/>
      <c r="G426" s="79"/>
    </row>
    <row r="427" spans="3:7">
      <c r="C427" s="79"/>
      <c r="D427" s="79"/>
      <c r="E427" s="77"/>
      <c r="F427" s="79"/>
      <c r="G427" s="79"/>
    </row>
    <row r="428" spans="3:7">
      <c r="C428" s="79"/>
      <c r="D428" s="79"/>
      <c r="E428" s="77"/>
      <c r="F428" s="79"/>
      <c r="G428" s="79"/>
    </row>
  </sheetData>
  <mergeCells count="54">
    <mergeCell ref="I221:J221"/>
    <mergeCell ref="I210:J211"/>
    <mergeCell ref="F212:G212"/>
    <mergeCell ref="I212:J212"/>
    <mergeCell ref="C214:D214"/>
    <mergeCell ref="E214:F214"/>
    <mergeCell ref="G214:I214"/>
    <mergeCell ref="D212:E212"/>
    <mergeCell ref="F210:G211"/>
    <mergeCell ref="C210:C211"/>
    <mergeCell ref="D210:E211"/>
    <mergeCell ref="H210:H211"/>
    <mergeCell ref="D216:E216"/>
    <mergeCell ref="C215:C216"/>
    <mergeCell ref="D215:E215"/>
    <mergeCell ref="F215:G216"/>
    <mergeCell ref="C206:C207"/>
    <mergeCell ref="F206:G207"/>
    <mergeCell ref="I206:J207"/>
    <mergeCell ref="F208:G209"/>
    <mergeCell ref="I208:J209"/>
    <mergeCell ref="C208:C209"/>
    <mergeCell ref="D208:E209"/>
    <mergeCell ref="H208:H209"/>
    <mergeCell ref="D206:E206"/>
    <mergeCell ref="H206:H207"/>
    <mergeCell ref="D207:E207"/>
    <mergeCell ref="C205:D205"/>
    <mergeCell ref="M4:M5"/>
    <mergeCell ref="C113:C114"/>
    <mergeCell ref="F113:F114"/>
    <mergeCell ref="C186:C187"/>
    <mergeCell ref="D186:D187"/>
    <mergeCell ref="G188:G189"/>
    <mergeCell ref="H188:H189"/>
    <mergeCell ref="C195:C196"/>
    <mergeCell ref="D195:D196"/>
    <mergeCell ref="G204:H204"/>
    <mergeCell ref="E205:F205"/>
    <mergeCell ref="G205:I205"/>
    <mergeCell ref="H219:H220"/>
    <mergeCell ref="I219:J220"/>
    <mergeCell ref="H215:H216"/>
    <mergeCell ref="I215:J216"/>
    <mergeCell ref="C217:C218"/>
    <mergeCell ref="D217:E218"/>
    <mergeCell ref="F217:G218"/>
    <mergeCell ref="H217:H218"/>
    <mergeCell ref="I217:J218"/>
    <mergeCell ref="D221:E221"/>
    <mergeCell ref="F221:G221"/>
    <mergeCell ref="C219:C220"/>
    <mergeCell ref="D219:E220"/>
    <mergeCell ref="F219:G2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H76"/>
  <sheetViews>
    <sheetView zoomScaleNormal="100" workbookViewId="0"/>
  </sheetViews>
  <sheetFormatPr defaultColWidth="9.1796875" defaultRowHeight="12.5"/>
  <cols>
    <col min="1" max="1" width="9.81640625" style="60" customWidth="1"/>
    <col min="2" max="2" width="12.26953125" style="60" customWidth="1"/>
    <col min="3" max="3" width="11.1796875" style="60" customWidth="1"/>
    <col min="4" max="4" width="8.54296875" style="60" customWidth="1"/>
    <col min="5" max="6" width="9.7265625" style="60" bestFit="1" customWidth="1"/>
    <col min="7" max="7" width="12.7265625" style="60" bestFit="1" customWidth="1"/>
    <col min="8" max="8" width="9.54296875" style="60" customWidth="1"/>
    <col min="9" max="16384" width="9.1796875" style="60"/>
  </cols>
  <sheetData>
    <row r="1" spans="1:8" ht="18">
      <c r="A1" s="12" t="s">
        <v>197</v>
      </c>
      <c r="B1" s="75"/>
      <c r="C1" s="75"/>
      <c r="D1" s="75"/>
      <c r="E1" s="75"/>
      <c r="F1" s="75"/>
      <c r="G1" s="75"/>
      <c r="H1" s="75"/>
    </row>
    <row r="2" spans="1:8" ht="12.75" customHeight="1">
      <c r="A2" s="61" t="s">
        <v>198</v>
      </c>
      <c r="B2" s="75"/>
      <c r="C2" s="75"/>
      <c r="D2" s="75"/>
      <c r="E2" s="75"/>
      <c r="F2" s="75"/>
      <c r="G2" s="75"/>
      <c r="H2" s="75"/>
    </row>
    <row r="3" spans="1:8" ht="12.75" customHeight="1">
      <c r="A3" s="75"/>
      <c r="B3" s="75"/>
      <c r="C3" s="75"/>
      <c r="D3" s="75"/>
      <c r="E3" s="75"/>
      <c r="F3" s="75"/>
      <c r="G3" s="75"/>
      <c r="H3" s="75"/>
    </row>
    <row r="4" spans="1:8" ht="12.75" customHeight="1">
      <c r="A4" s="415" t="s">
        <v>199</v>
      </c>
      <c r="B4" s="415"/>
      <c r="C4" s="415"/>
      <c r="D4" s="415"/>
      <c r="E4" s="415"/>
      <c r="F4" s="415"/>
      <c r="G4" s="415"/>
      <c r="H4" s="415"/>
    </row>
    <row r="5" spans="1:8" ht="13" thickBot="1">
      <c r="A5" s="75"/>
      <c r="B5" s="75"/>
      <c r="C5" s="75"/>
      <c r="D5" s="75"/>
      <c r="E5" s="75"/>
      <c r="F5" s="75"/>
      <c r="G5" s="75"/>
      <c r="H5" s="75"/>
    </row>
    <row r="6" spans="1:8" ht="12.75" customHeight="1">
      <c r="A6" s="416" t="s">
        <v>200</v>
      </c>
      <c r="B6" s="421" t="s">
        <v>201</v>
      </c>
      <c r="C6" s="421"/>
      <c r="D6" s="420" t="s">
        <v>202</v>
      </c>
      <c r="E6" s="421"/>
      <c r="F6" s="422"/>
      <c r="G6" s="418" t="s">
        <v>203</v>
      </c>
      <c r="H6" s="75"/>
    </row>
    <row r="7" spans="1:8" ht="12.75" customHeight="1" thickBot="1">
      <c r="A7" s="417"/>
      <c r="B7" s="146" t="s">
        <v>204</v>
      </c>
      <c r="C7" s="147" t="s">
        <v>205</v>
      </c>
      <c r="D7" s="148" t="s">
        <v>206</v>
      </c>
      <c r="E7" s="149" t="s">
        <v>207</v>
      </c>
      <c r="F7" s="150" t="s">
        <v>208</v>
      </c>
      <c r="G7" s="419"/>
      <c r="H7" s="75"/>
    </row>
    <row r="8" spans="1:8">
      <c r="A8" s="144">
        <v>1984</v>
      </c>
      <c r="B8" s="117"/>
      <c r="C8" s="143"/>
      <c r="D8" s="166"/>
      <c r="E8" s="118">
        <v>2</v>
      </c>
      <c r="F8" s="156">
        <v>89</v>
      </c>
      <c r="G8" s="119">
        <f t="shared" ref="G8:G26" si="0">SUM(B8:F8)</f>
        <v>91</v>
      </c>
      <c r="H8" s="75"/>
    </row>
    <row r="9" spans="1:8">
      <c r="A9" s="145">
        <v>1985</v>
      </c>
      <c r="B9" s="120"/>
      <c r="C9" s="141"/>
      <c r="D9" s="167"/>
      <c r="E9" s="121">
        <v>2</v>
      </c>
      <c r="F9" s="139">
        <v>177</v>
      </c>
      <c r="G9" s="122">
        <f t="shared" si="0"/>
        <v>179</v>
      </c>
      <c r="H9" s="75"/>
    </row>
    <row r="10" spans="1:8">
      <c r="A10" s="145">
        <v>1986</v>
      </c>
      <c r="B10" s="120"/>
      <c r="C10" s="141"/>
      <c r="D10" s="167"/>
      <c r="E10" s="121">
        <v>12</v>
      </c>
      <c r="F10" s="139">
        <v>240</v>
      </c>
      <c r="G10" s="122">
        <f t="shared" si="0"/>
        <v>252</v>
      </c>
      <c r="H10" s="75"/>
    </row>
    <row r="11" spans="1:8">
      <c r="A11" s="145">
        <v>1987</v>
      </c>
      <c r="B11" s="120"/>
      <c r="C11" s="141"/>
      <c r="D11" s="167"/>
      <c r="E11" s="121">
        <v>15</v>
      </c>
      <c r="F11" s="139">
        <v>418</v>
      </c>
      <c r="G11" s="122">
        <f t="shared" si="0"/>
        <v>433</v>
      </c>
      <c r="H11" s="75"/>
    </row>
    <row r="12" spans="1:8">
      <c r="A12" s="145">
        <v>1988</v>
      </c>
      <c r="B12" s="120"/>
      <c r="C12" s="141"/>
      <c r="D12" s="167"/>
      <c r="E12" s="121">
        <v>17</v>
      </c>
      <c r="F12" s="139">
        <v>387</v>
      </c>
      <c r="G12" s="122">
        <f t="shared" si="0"/>
        <v>404</v>
      </c>
      <c r="H12" s="75"/>
    </row>
    <row r="13" spans="1:8">
      <c r="A13" s="145">
        <v>1989</v>
      </c>
      <c r="B13" s="120"/>
      <c r="C13" s="141"/>
      <c r="D13" s="167"/>
      <c r="E13" s="121">
        <v>18</v>
      </c>
      <c r="F13" s="139">
        <v>338</v>
      </c>
      <c r="G13" s="122">
        <f t="shared" si="0"/>
        <v>356</v>
      </c>
      <c r="H13" s="75"/>
    </row>
    <row r="14" spans="1:8">
      <c r="A14" s="145">
        <v>1990</v>
      </c>
      <c r="B14" s="120"/>
      <c r="C14" s="141"/>
      <c r="D14" s="167"/>
      <c r="E14" s="121">
        <v>7</v>
      </c>
      <c r="F14" s="139">
        <v>234</v>
      </c>
      <c r="G14" s="122">
        <f t="shared" si="0"/>
        <v>241</v>
      </c>
      <c r="H14" s="75"/>
    </row>
    <row r="15" spans="1:8">
      <c r="A15" s="145">
        <v>1991</v>
      </c>
      <c r="B15" s="120"/>
      <c r="C15" s="141"/>
      <c r="D15" s="167"/>
      <c r="E15" s="121">
        <v>8</v>
      </c>
      <c r="F15" s="139">
        <v>228</v>
      </c>
      <c r="G15" s="122">
        <f t="shared" si="0"/>
        <v>236</v>
      </c>
      <c r="H15" s="75"/>
    </row>
    <row r="16" spans="1:8">
      <c r="A16" s="145">
        <v>1992</v>
      </c>
      <c r="B16" s="120"/>
      <c r="C16" s="141"/>
      <c r="D16" s="167"/>
      <c r="E16" s="121">
        <v>9</v>
      </c>
      <c r="F16" s="139">
        <v>230</v>
      </c>
      <c r="G16" s="122">
        <f t="shared" si="0"/>
        <v>239</v>
      </c>
      <c r="H16" s="75"/>
    </row>
    <row r="17" spans="1:7">
      <c r="A17" s="145">
        <v>1993</v>
      </c>
      <c r="B17" s="120"/>
      <c r="C17" s="141"/>
      <c r="D17" s="167"/>
      <c r="E17" s="121">
        <v>17</v>
      </c>
      <c r="F17" s="139">
        <v>349</v>
      </c>
      <c r="G17" s="122">
        <f t="shared" si="0"/>
        <v>366</v>
      </c>
    </row>
    <row r="18" spans="1:7">
      <c r="A18" s="145">
        <v>1994</v>
      </c>
      <c r="B18" s="120"/>
      <c r="C18" s="141"/>
      <c r="D18" s="167"/>
      <c r="E18" s="121">
        <v>46</v>
      </c>
      <c r="F18" s="139">
        <v>509</v>
      </c>
      <c r="G18" s="122">
        <f t="shared" si="0"/>
        <v>555</v>
      </c>
    </row>
    <row r="19" spans="1:7">
      <c r="A19" s="145">
        <v>1995</v>
      </c>
      <c r="B19" s="120"/>
      <c r="C19" s="141"/>
      <c r="D19" s="167"/>
      <c r="E19" s="121">
        <v>82</v>
      </c>
      <c r="F19" s="139">
        <v>824</v>
      </c>
      <c r="G19" s="122">
        <f t="shared" si="0"/>
        <v>906</v>
      </c>
    </row>
    <row r="20" spans="1:7">
      <c r="A20" s="145">
        <v>1996</v>
      </c>
      <c r="B20" s="120"/>
      <c r="C20" s="141"/>
      <c r="D20" s="167"/>
      <c r="E20" s="121">
        <v>79</v>
      </c>
      <c r="F20" s="139">
        <v>762</v>
      </c>
      <c r="G20" s="122">
        <f t="shared" si="0"/>
        <v>841</v>
      </c>
    </row>
    <row r="21" spans="1:7">
      <c r="A21" s="145">
        <v>1997</v>
      </c>
      <c r="B21" s="120"/>
      <c r="C21" s="141"/>
      <c r="D21" s="167"/>
      <c r="E21" s="121">
        <v>149</v>
      </c>
      <c r="F21" s="139">
        <v>973</v>
      </c>
      <c r="G21" s="122">
        <f t="shared" si="0"/>
        <v>1122</v>
      </c>
    </row>
    <row r="22" spans="1:7">
      <c r="A22" s="145">
        <v>1998</v>
      </c>
      <c r="B22" s="120"/>
      <c r="C22" s="141"/>
      <c r="D22" s="167"/>
      <c r="E22" s="121">
        <v>74</v>
      </c>
      <c r="F22" s="139">
        <v>1146</v>
      </c>
      <c r="G22" s="122">
        <f t="shared" si="0"/>
        <v>1220</v>
      </c>
    </row>
    <row r="23" spans="1:7">
      <c r="A23" s="145">
        <v>1999</v>
      </c>
      <c r="B23" s="120"/>
      <c r="C23" s="141"/>
      <c r="D23" s="167"/>
      <c r="E23" s="121">
        <v>283</v>
      </c>
      <c r="F23" s="139">
        <v>1603</v>
      </c>
      <c r="G23" s="122">
        <f t="shared" si="0"/>
        <v>1886</v>
      </c>
    </row>
    <row r="24" spans="1:7" ht="12.75" customHeight="1">
      <c r="A24" s="145">
        <v>2000</v>
      </c>
      <c r="B24" s="120"/>
      <c r="C24" s="141"/>
      <c r="D24" s="167"/>
      <c r="E24" s="121">
        <v>309</v>
      </c>
      <c r="F24" s="139">
        <v>2046</v>
      </c>
      <c r="G24" s="122">
        <f t="shared" si="0"/>
        <v>2355</v>
      </c>
    </row>
    <row r="25" spans="1:7">
      <c r="A25" s="145">
        <v>2001</v>
      </c>
      <c r="B25" s="120"/>
      <c r="C25" s="141"/>
      <c r="D25" s="167"/>
      <c r="E25" s="121">
        <v>349</v>
      </c>
      <c r="F25" s="139">
        <v>1882</v>
      </c>
      <c r="G25" s="122">
        <f t="shared" si="0"/>
        <v>2231</v>
      </c>
    </row>
    <row r="26" spans="1:7">
      <c r="A26" s="145">
        <v>2002</v>
      </c>
      <c r="B26" s="120"/>
      <c r="C26" s="141"/>
      <c r="D26" s="167"/>
      <c r="E26" s="121">
        <v>361</v>
      </c>
      <c r="F26" s="139">
        <v>1727</v>
      </c>
      <c r="G26" s="122">
        <f t="shared" si="0"/>
        <v>2088</v>
      </c>
    </row>
    <row r="27" spans="1:7">
      <c r="A27" s="145">
        <v>2003</v>
      </c>
      <c r="B27" s="120"/>
      <c r="C27" s="141"/>
      <c r="D27" s="167"/>
      <c r="E27" s="121">
        <v>365</v>
      </c>
      <c r="F27" s="139">
        <v>1847</v>
      </c>
      <c r="G27" s="122">
        <f t="shared" ref="G27:G45" si="1">SUM(B27:F27)</f>
        <v>2212</v>
      </c>
    </row>
    <row r="28" spans="1:7">
      <c r="A28" s="145">
        <v>2004</v>
      </c>
      <c r="B28" s="120"/>
      <c r="C28" s="141"/>
      <c r="D28" s="167"/>
      <c r="E28" s="121">
        <v>542</v>
      </c>
      <c r="F28" s="139">
        <v>2685</v>
      </c>
      <c r="G28" s="122">
        <f t="shared" si="1"/>
        <v>3227</v>
      </c>
    </row>
    <row r="29" spans="1:7">
      <c r="A29" s="145">
        <v>2005</v>
      </c>
      <c r="B29" s="120"/>
      <c r="C29" s="141"/>
      <c r="D29" s="167"/>
      <c r="E29" s="121">
        <v>908</v>
      </c>
      <c r="F29" s="139">
        <v>3282</v>
      </c>
      <c r="G29" s="122">
        <f t="shared" si="1"/>
        <v>4190</v>
      </c>
    </row>
    <row r="30" spans="1:7">
      <c r="A30" s="145">
        <v>2006</v>
      </c>
      <c r="B30" s="120">
        <v>129045</v>
      </c>
      <c r="C30" s="141"/>
      <c r="D30" s="167">
        <v>185</v>
      </c>
      <c r="E30" s="121">
        <v>1348</v>
      </c>
      <c r="F30" s="139">
        <v>3508</v>
      </c>
      <c r="G30" s="122">
        <f t="shared" si="1"/>
        <v>134086</v>
      </c>
    </row>
    <row r="31" spans="1:7">
      <c r="A31" s="145">
        <v>2007</v>
      </c>
      <c r="B31" s="120">
        <v>154649</v>
      </c>
      <c r="C31" s="141"/>
      <c r="D31" s="167">
        <v>72</v>
      </c>
      <c r="E31" s="121">
        <v>1437</v>
      </c>
      <c r="F31" s="139">
        <v>4075</v>
      </c>
      <c r="G31" s="122">
        <f t="shared" si="1"/>
        <v>160233</v>
      </c>
    </row>
    <row r="32" spans="1:7">
      <c r="A32" s="145">
        <v>2008</v>
      </c>
      <c r="B32" s="120">
        <v>164011</v>
      </c>
      <c r="C32" s="141">
        <v>6132</v>
      </c>
      <c r="D32" s="167">
        <v>73</v>
      </c>
      <c r="E32" s="121">
        <v>1487</v>
      </c>
      <c r="F32" s="139">
        <v>2319</v>
      </c>
      <c r="G32" s="122">
        <f t="shared" si="1"/>
        <v>174022</v>
      </c>
    </row>
    <row r="33" spans="1:8">
      <c r="A33" s="145">
        <v>2009</v>
      </c>
      <c r="B33" s="120">
        <v>137382</v>
      </c>
      <c r="C33" s="141">
        <v>4139</v>
      </c>
      <c r="D33" s="167">
        <v>133</v>
      </c>
      <c r="E33" s="121">
        <v>555</v>
      </c>
      <c r="F33" s="139">
        <v>1735</v>
      </c>
      <c r="G33" s="122">
        <f t="shared" si="1"/>
        <v>143944</v>
      </c>
      <c r="H33" s="75"/>
    </row>
    <row r="34" spans="1:8">
      <c r="A34" s="145">
        <v>2010</v>
      </c>
      <c r="B34" s="120">
        <v>182882</v>
      </c>
      <c r="C34" s="141">
        <v>4219</v>
      </c>
      <c r="D34" s="167">
        <v>243</v>
      </c>
      <c r="E34" s="121">
        <v>569</v>
      </c>
      <c r="F34" s="139">
        <v>1751</v>
      </c>
      <c r="G34" s="122">
        <f t="shared" si="1"/>
        <v>189664</v>
      </c>
      <c r="H34" s="75"/>
    </row>
    <row r="35" spans="1:8">
      <c r="A35" s="145">
        <v>2011</v>
      </c>
      <c r="B35" s="120">
        <v>205101</v>
      </c>
      <c r="C35" s="141">
        <v>7337</v>
      </c>
      <c r="D35" s="167">
        <v>668</v>
      </c>
      <c r="E35" s="121">
        <v>1687</v>
      </c>
      <c r="F35" s="139">
        <v>1937</v>
      </c>
      <c r="G35" s="122">
        <f t="shared" si="1"/>
        <v>216730</v>
      </c>
      <c r="H35" s="75"/>
    </row>
    <row r="36" spans="1:8">
      <c r="A36" s="145">
        <v>2012</v>
      </c>
      <c r="B36" s="120">
        <v>227944</v>
      </c>
      <c r="C36" s="141">
        <v>7853</v>
      </c>
      <c r="D36" s="167">
        <v>1046</v>
      </c>
      <c r="E36" s="121">
        <v>1616</v>
      </c>
      <c r="F36" s="139">
        <v>3189</v>
      </c>
      <c r="G36" s="122">
        <f t="shared" si="1"/>
        <v>241648</v>
      </c>
      <c r="H36" s="75"/>
    </row>
    <row r="37" spans="1:8">
      <c r="A37" s="145">
        <v>2013</v>
      </c>
      <c r="B37" s="120">
        <v>257513</v>
      </c>
      <c r="C37" s="141">
        <v>7430</v>
      </c>
      <c r="D37" s="167">
        <v>1268</v>
      </c>
      <c r="E37" s="121">
        <v>1397</v>
      </c>
      <c r="F37" s="139">
        <v>2955</v>
      </c>
      <c r="G37" s="122">
        <f t="shared" si="1"/>
        <v>270563</v>
      </c>
      <c r="H37" s="75"/>
    </row>
    <row r="38" spans="1:8">
      <c r="A38" s="145">
        <v>2014</v>
      </c>
      <c r="B38" s="120">
        <v>277377</v>
      </c>
      <c r="C38" s="141">
        <v>8835</v>
      </c>
      <c r="D38" s="167">
        <v>2842</v>
      </c>
      <c r="E38" s="121">
        <v>1477</v>
      </c>
      <c r="F38" s="139">
        <v>2922</v>
      </c>
      <c r="G38" s="122">
        <f t="shared" si="1"/>
        <v>293453</v>
      </c>
      <c r="H38" s="75"/>
    </row>
    <row r="39" spans="1:8">
      <c r="A39" s="145">
        <v>2015</v>
      </c>
      <c r="B39" s="120">
        <v>316239</v>
      </c>
      <c r="C39" s="141">
        <v>13934</v>
      </c>
      <c r="D39" s="167">
        <v>2430</v>
      </c>
      <c r="E39" s="121">
        <v>3092</v>
      </c>
      <c r="F39" s="139">
        <v>4582</v>
      </c>
      <c r="G39" s="122">
        <f t="shared" si="1"/>
        <v>340277</v>
      </c>
      <c r="H39" s="75"/>
    </row>
    <row r="40" spans="1:8" ht="13.5" customHeight="1">
      <c r="A40" s="145">
        <v>2016</v>
      </c>
      <c r="B40" s="120">
        <v>319136</v>
      </c>
      <c r="C40" s="141">
        <v>12913</v>
      </c>
      <c r="D40" s="167">
        <v>963</v>
      </c>
      <c r="E40" s="121">
        <v>2997</v>
      </c>
      <c r="F40" s="139">
        <v>5722</v>
      </c>
      <c r="G40" s="122">
        <f t="shared" si="1"/>
        <v>341731</v>
      </c>
      <c r="H40" s="75"/>
    </row>
    <row r="41" spans="1:8" ht="13.5" customHeight="1">
      <c r="A41" s="145">
        <v>2017</v>
      </c>
      <c r="B41" s="120">
        <v>330764</v>
      </c>
      <c r="C41" s="141">
        <v>12527</v>
      </c>
      <c r="D41" s="167">
        <v>693</v>
      </c>
      <c r="E41" s="121">
        <v>2463</v>
      </c>
      <c r="F41" s="139">
        <v>5048</v>
      </c>
      <c r="G41" s="122">
        <f t="shared" si="1"/>
        <v>351495</v>
      </c>
      <c r="H41" s="75"/>
    </row>
    <row r="42" spans="1:8">
      <c r="A42" s="145">
        <v>2018</v>
      </c>
      <c r="B42" s="120">
        <v>315787</v>
      </c>
      <c r="C42" s="141">
        <v>11845</v>
      </c>
      <c r="D42" s="167">
        <v>770</v>
      </c>
      <c r="E42" s="121">
        <v>2426</v>
      </c>
      <c r="F42" s="139">
        <v>5007</v>
      </c>
      <c r="G42" s="122">
        <f t="shared" si="1"/>
        <v>335835</v>
      </c>
      <c r="H42" s="75"/>
    </row>
    <row r="43" spans="1:8" ht="13">
      <c r="A43" s="145">
        <v>2019</v>
      </c>
      <c r="B43" s="120">
        <v>287668</v>
      </c>
      <c r="C43" s="141">
        <v>12516</v>
      </c>
      <c r="D43" s="167">
        <v>153</v>
      </c>
      <c r="E43" s="121">
        <v>2450</v>
      </c>
      <c r="F43" s="139">
        <v>5270</v>
      </c>
      <c r="G43" s="122">
        <f t="shared" si="1"/>
        <v>308057</v>
      </c>
      <c r="H43" s="64"/>
    </row>
    <row r="44" spans="1:8">
      <c r="A44" s="145">
        <v>2020</v>
      </c>
      <c r="B44" s="120">
        <v>38258</v>
      </c>
      <c r="C44" s="141">
        <v>523</v>
      </c>
      <c r="D44" s="167">
        <v>47</v>
      </c>
      <c r="E44" s="121">
        <v>200</v>
      </c>
      <c r="F44" s="139">
        <v>2920</v>
      </c>
      <c r="G44" s="122">
        <f>SUM(B44:F44)</f>
        <v>41948</v>
      </c>
      <c r="H44" s="315"/>
    </row>
    <row r="45" spans="1:8" ht="13" thickBot="1">
      <c r="A45" s="145">
        <v>2021</v>
      </c>
      <c r="B45" s="120">
        <v>187</v>
      </c>
      <c r="C45" s="141">
        <v>22</v>
      </c>
      <c r="D45" s="167">
        <v>1</v>
      </c>
      <c r="E45" s="121">
        <v>1</v>
      </c>
      <c r="F45" s="139">
        <v>128</v>
      </c>
      <c r="G45" s="122">
        <f t="shared" si="1"/>
        <v>339</v>
      </c>
      <c r="H45" s="75"/>
    </row>
    <row r="46" spans="1:8" ht="13.5" thickBot="1">
      <c r="A46" s="80" t="s">
        <v>203</v>
      </c>
      <c r="B46" s="73">
        <f>SUM(B8:B45)</f>
        <v>3343943</v>
      </c>
      <c r="C46" s="168">
        <f t="shared" ref="C46:G46" si="2">SUM(C8:C45)</f>
        <v>110225</v>
      </c>
      <c r="D46" s="73">
        <f t="shared" si="2"/>
        <v>11587</v>
      </c>
      <c r="E46" s="63">
        <f t="shared" si="2"/>
        <v>28856</v>
      </c>
      <c r="F46" s="140">
        <f>SUM(F8:F45)</f>
        <v>75044</v>
      </c>
      <c r="G46" s="142">
        <f t="shared" si="2"/>
        <v>3569655</v>
      </c>
      <c r="H46" s="75"/>
    </row>
    <row r="50" spans="4:8" ht="12.75" customHeight="1">
      <c r="D50" s="75"/>
      <c r="E50" s="75"/>
      <c r="F50" s="75"/>
      <c r="G50" s="75"/>
      <c r="H50" s="75"/>
    </row>
    <row r="64" spans="4:8" ht="13">
      <c r="D64" s="65"/>
      <c r="E64" s="309"/>
      <c r="F64" s="309"/>
      <c r="G64" s="309"/>
      <c r="H64" s="309"/>
    </row>
    <row r="68" spans="1:8" ht="12.75" customHeight="1">
      <c r="A68" s="75"/>
      <c r="B68" s="75"/>
      <c r="C68" s="75"/>
      <c r="D68" s="75"/>
      <c r="E68" s="75"/>
      <c r="F68" s="75"/>
      <c r="G68" s="75"/>
      <c r="H68" s="75"/>
    </row>
    <row r="71" spans="1:8" ht="13">
      <c r="A71" s="284" t="s">
        <v>209</v>
      </c>
      <c r="B71" s="414" t="s">
        <v>210</v>
      </c>
      <c r="C71" s="414"/>
      <c r="D71" s="75"/>
      <c r="E71" s="75"/>
      <c r="F71" s="75"/>
      <c r="G71" s="75"/>
      <c r="H71" s="75"/>
    </row>
    <row r="72" spans="1:8" s="36" customFormat="1">
      <c r="A72" s="2" t="s">
        <v>204</v>
      </c>
      <c r="B72" s="2" t="s">
        <v>211</v>
      </c>
      <c r="C72" s="75"/>
      <c r="D72" s="75"/>
      <c r="E72" s="75"/>
      <c r="F72" s="75"/>
      <c r="G72" s="75"/>
      <c r="H72" s="75"/>
    </row>
    <row r="73" spans="1:8">
      <c r="A73" s="2" t="s">
        <v>206</v>
      </c>
      <c r="B73" s="2" t="s">
        <v>212</v>
      </c>
      <c r="C73" s="75"/>
      <c r="D73" s="75"/>
      <c r="E73" s="75"/>
      <c r="F73" s="75"/>
      <c r="G73" s="75"/>
      <c r="H73" s="75"/>
    </row>
    <row r="74" spans="1:8">
      <c r="A74" s="2" t="s">
        <v>205</v>
      </c>
      <c r="B74" s="2" t="s">
        <v>213</v>
      </c>
      <c r="C74" s="75"/>
      <c r="D74" s="75"/>
      <c r="E74" s="75"/>
      <c r="F74" s="75"/>
      <c r="G74" s="75"/>
      <c r="H74" s="75"/>
    </row>
    <row r="75" spans="1:8" ht="12.75" customHeight="1">
      <c r="A75" s="2" t="s">
        <v>207</v>
      </c>
      <c r="B75" s="2" t="s">
        <v>214</v>
      </c>
      <c r="C75" s="75"/>
      <c r="D75" s="75"/>
      <c r="E75" s="75"/>
      <c r="F75" s="75"/>
      <c r="G75" s="75"/>
      <c r="H75" s="75"/>
    </row>
    <row r="76" spans="1:8">
      <c r="A76" s="2" t="s">
        <v>208</v>
      </c>
      <c r="B76" s="2" t="s">
        <v>215</v>
      </c>
      <c r="C76" s="75"/>
      <c r="D76" s="75"/>
      <c r="E76" s="75"/>
      <c r="F76" s="75"/>
      <c r="G76" s="75"/>
      <c r="H76" s="75"/>
    </row>
  </sheetData>
  <mergeCells count="6">
    <mergeCell ref="B71:C71"/>
    <mergeCell ref="A4:H4"/>
    <mergeCell ref="A6:A7"/>
    <mergeCell ref="G6:G7"/>
    <mergeCell ref="D6:F6"/>
    <mergeCell ref="B6:C6"/>
  </mergeCells>
  <phoneticPr fontId="1" type="noConversion"/>
  <pageMargins left="0.75" right="0.75" top="1" bottom="1" header="0.5" footer="0.5"/>
  <pageSetup scale="69" orientation="portrait" r:id="rId1"/>
  <headerFooter alignWithMargins="0">
    <oddFooter>&amp;C&amp;14B-&amp;P-4</oddFooter>
  </headerFooter>
  <ignoredErrors>
    <ignoredError sqref="G8:G26 G27:G43 G44:G45"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70"/>
  <sheetViews>
    <sheetView zoomScaleNormal="100" workbookViewId="0"/>
  </sheetViews>
  <sheetFormatPr defaultColWidth="9.1796875" defaultRowHeight="12.5"/>
  <cols>
    <col min="1" max="1" width="10.453125" style="60" customWidth="1"/>
    <col min="2" max="2" width="13.453125" style="60" customWidth="1"/>
    <col min="3" max="3" width="10.54296875" style="60" customWidth="1"/>
    <col min="4" max="4" width="9.1796875" style="60"/>
    <col min="5" max="6" width="8.54296875" style="60" customWidth="1"/>
    <col min="7" max="7" width="11.54296875" style="60" bestFit="1" customWidth="1"/>
    <col min="8" max="8" width="12" style="60" customWidth="1"/>
    <col min="9" max="16384" width="9.1796875" style="60"/>
  </cols>
  <sheetData>
    <row r="1" spans="1:8" ht="18">
      <c r="A1" s="12" t="s">
        <v>197</v>
      </c>
      <c r="B1" s="75"/>
      <c r="C1" s="75"/>
      <c r="D1" s="75"/>
      <c r="E1" s="75"/>
      <c r="F1" s="75"/>
      <c r="G1" s="75"/>
      <c r="H1" s="75"/>
    </row>
    <row r="2" spans="1:8" ht="12.75" customHeight="1">
      <c r="A2" s="423" t="s">
        <v>216</v>
      </c>
      <c r="B2" s="423"/>
      <c r="C2" s="423"/>
      <c r="D2" s="423"/>
      <c r="E2" s="423"/>
      <c r="F2" s="423"/>
      <c r="G2" s="423"/>
      <c r="H2" s="423"/>
    </row>
    <row r="3" spans="1:8" ht="12.75" customHeight="1">
      <c r="A3" s="423"/>
      <c r="B3" s="423"/>
      <c r="C3" s="423"/>
      <c r="D3" s="423"/>
      <c r="E3" s="423"/>
      <c r="F3" s="423"/>
      <c r="G3" s="423"/>
      <c r="H3" s="423"/>
    </row>
    <row r="4" spans="1:8" ht="13" thickBot="1">
      <c r="A4" s="75"/>
      <c r="B4" s="75"/>
      <c r="C4" s="75"/>
      <c r="D4" s="75"/>
      <c r="E4" s="75"/>
      <c r="F4" s="75"/>
      <c r="G4" s="75"/>
      <c r="H4" s="75"/>
    </row>
    <row r="5" spans="1:8" ht="12.75" customHeight="1">
      <c r="A5" s="416" t="s">
        <v>200</v>
      </c>
      <c r="B5" s="421" t="s">
        <v>201</v>
      </c>
      <c r="C5" s="421"/>
      <c r="D5" s="420" t="s">
        <v>202</v>
      </c>
      <c r="E5" s="421"/>
      <c r="F5" s="422"/>
      <c r="G5" s="424" t="s">
        <v>203</v>
      </c>
      <c r="H5" s="75"/>
    </row>
    <row r="6" spans="1:8" ht="12.75" customHeight="1" thickBot="1">
      <c r="A6" s="417"/>
      <c r="B6" s="146" t="s">
        <v>204</v>
      </c>
      <c r="C6" s="147" t="s">
        <v>205</v>
      </c>
      <c r="D6" s="148" t="s">
        <v>206</v>
      </c>
      <c r="E6" s="149" t="s">
        <v>207</v>
      </c>
      <c r="F6" s="150" t="s">
        <v>208</v>
      </c>
      <c r="G6" s="425"/>
      <c r="H6" s="51"/>
    </row>
    <row r="7" spans="1:8" ht="12.75" customHeight="1">
      <c r="A7" s="144">
        <v>1984</v>
      </c>
      <c r="B7" s="117"/>
      <c r="C7" s="156"/>
      <c r="D7" s="117"/>
      <c r="E7" s="118">
        <v>2</v>
      </c>
      <c r="F7" s="156">
        <v>91</v>
      </c>
      <c r="G7" s="119">
        <f t="shared" ref="G7:G44" si="0">SUM(B7:F7)</f>
        <v>93</v>
      </c>
      <c r="H7" s="52"/>
    </row>
    <row r="8" spans="1:8" ht="13">
      <c r="A8" s="145">
        <v>1985</v>
      </c>
      <c r="B8" s="120"/>
      <c r="C8" s="139"/>
      <c r="D8" s="120"/>
      <c r="E8" s="121">
        <v>2</v>
      </c>
      <c r="F8" s="139">
        <v>184</v>
      </c>
      <c r="G8" s="122">
        <f t="shared" si="0"/>
        <v>186</v>
      </c>
      <c r="H8" s="52"/>
    </row>
    <row r="9" spans="1:8" ht="13">
      <c r="A9" s="145">
        <v>1986</v>
      </c>
      <c r="B9" s="120"/>
      <c r="C9" s="139"/>
      <c r="D9" s="120"/>
      <c r="E9" s="121">
        <v>12</v>
      </c>
      <c r="F9" s="139">
        <v>251</v>
      </c>
      <c r="G9" s="122">
        <f t="shared" si="0"/>
        <v>263</v>
      </c>
      <c r="H9" s="52"/>
    </row>
    <row r="10" spans="1:8" ht="13">
      <c r="A10" s="145">
        <v>1987</v>
      </c>
      <c r="B10" s="120"/>
      <c r="C10" s="139"/>
      <c r="D10" s="120"/>
      <c r="E10" s="121">
        <v>16</v>
      </c>
      <c r="F10" s="139">
        <v>434</v>
      </c>
      <c r="G10" s="122">
        <f t="shared" si="0"/>
        <v>450</v>
      </c>
      <c r="H10" s="52"/>
    </row>
    <row r="11" spans="1:8" ht="13">
      <c r="A11" s="145">
        <v>1988</v>
      </c>
      <c r="B11" s="120"/>
      <c r="C11" s="139"/>
      <c r="D11" s="120"/>
      <c r="E11" s="121">
        <v>17</v>
      </c>
      <c r="F11" s="139">
        <v>400</v>
      </c>
      <c r="G11" s="122">
        <f t="shared" si="0"/>
        <v>417</v>
      </c>
      <c r="H11" s="52"/>
    </row>
    <row r="12" spans="1:8" ht="13">
      <c r="A12" s="145">
        <v>1989</v>
      </c>
      <c r="B12" s="120"/>
      <c r="C12" s="139"/>
      <c r="D12" s="120"/>
      <c r="E12" s="121">
        <v>18</v>
      </c>
      <c r="F12" s="139">
        <v>348</v>
      </c>
      <c r="G12" s="122">
        <f t="shared" si="0"/>
        <v>366</v>
      </c>
      <c r="H12" s="52"/>
    </row>
    <row r="13" spans="1:8" ht="13">
      <c r="A13" s="145">
        <v>1990</v>
      </c>
      <c r="B13" s="120"/>
      <c r="C13" s="139"/>
      <c r="D13" s="120"/>
      <c r="E13" s="121">
        <v>7</v>
      </c>
      <c r="F13" s="139">
        <v>253</v>
      </c>
      <c r="G13" s="122">
        <f t="shared" si="0"/>
        <v>260</v>
      </c>
      <c r="H13" s="52"/>
    </row>
    <row r="14" spans="1:8" ht="13">
      <c r="A14" s="145">
        <v>1991</v>
      </c>
      <c r="B14" s="120"/>
      <c r="C14" s="139"/>
      <c r="D14" s="120"/>
      <c r="E14" s="121">
        <v>8</v>
      </c>
      <c r="F14" s="139">
        <v>231</v>
      </c>
      <c r="G14" s="122">
        <f t="shared" si="0"/>
        <v>239</v>
      </c>
      <c r="H14" s="52"/>
    </row>
    <row r="15" spans="1:8" ht="13">
      <c r="A15" s="145">
        <v>1992</v>
      </c>
      <c r="B15" s="120"/>
      <c r="C15" s="139"/>
      <c r="D15" s="120"/>
      <c r="E15" s="121">
        <v>10</v>
      </c>
      <c r="F15" s="139">
        <v>237</v>
      </c>
      <c r="G15" s="122">
        <f t="shared" si="0"/>
        <v>247</v>
      </c>
      <c r="H15" s="52"/>
    </row>
    <row r="16" spans="1:8" ht="13">
      <c r="A16" s="145">
        <v>1993</v>
      </c>
      <c r="B16" s="120"/>
      <c r="C16" s="139"/>
      <c r="D16" s="120"/>
      <c r="E16" s="121">
        <v>17</v>
      </c>
      <c r="F16" s="139">
        <v>360</v>
      </c>
      <c r="G16" s="122">
        <f t="shared" si="0"/>
        <v>377</v>
      </c>
      <c r="H16" s="52"/>
    </row>
    <row r="17" spans="1:8" ht="13">
      <c r="A17" s="145">
        <v>1994</v>
      </c>
      <c r="B17" s="120"/>
      <c r="C17" s="139"/>
      <c r="D17" s="120"/>
      <c r="E17" s="121">
        <v>53</v>
      </c>
      <c r="F17" s="139">
        <v>521</v>
      </c>
      <c r="G17" s="122">
        <f t="shared" si="0"/>
        <v>574</v>
      </c>
      <c r="H17" s="52"/>
    </row>
    <row r="18" spans="1:8" ht="13">
      <c r="A18" s="145">
        <v>1995</v>
      </c>
      <c r="B18" s="120"/>
      <c r="C18" s="139"/>
      <c r="D18" s="120"/>
      <c r="E18" s="121">
        <v>83</v>
      </c>
      <c r="F18" s="139">
        <v>844</v>
      </c>
      <c r="G18" s="122">
        <f t="shared" si="0"/>
        <v>927</v>
      </c>
      <c r="H18" s="52"/>
    </row>
    <row r="19" spans="1:8" ht="13">
      <c r="A19" s="145">
        <v>1996</v>
      </c>
      <c r="B19" s="120"/>
      <c r="C19" s="139"/>
      <c r="D19" s="120"/>
      <c r="E19" s="121">
        <v>82</v>
      </c>
      <c r="F19" s="139">
        <v>785</v>
      </c>
      <c r="G19" s="122">
        <f t="shared" si="0"/>
        <v>867</v>
      </c>
      <c r="H19" s="52"/>
    </row>
    <row r="20" spans="1:8" ht="13">
      <c r="A20" s="145">
        <v>1997</v>
      </c>
      <c r="B20" s="120"/>
      <c r="C20" s="139"/>
      <c r="D20" s="120"/>
      <c r="E20" s="121">
        <v>158</v>
      </c>
      <c r="F20" s="139">
        <v>1009</v>
      </c>
      <c r="G20" s="122">
        <f t="shared" si="0"/>
        <v>1167</v>
      </c>
      <c r="H20" s="52"/>
    </row>
    <row r="21" spans="1:8" ht="13">
      <c r="A21" s="145">
        <v>1998</v>
      </c>
      <c r="B21" s="120"/>
      <c r="C21" s="139"/>
      <c r="D21" s="120"/>
      <c r="E21" s="121">
        <v>81</v>
      </c>
      <c r="F21" s="139">
        <v>1175</v>
      </c>
      <c r="G21" s="122">
        <f t="shared" si="0"/>
        <v>1256</v>
      </c>
      <c r="H21" s="52"/>
    </row>
    <row r="22" spans="1:8" ht="13">
      <c r="A22" s="145">
        <v>1999</v>
      </c>
      <c r="B22" s="120"/>
      <c r="C22" s="139"/>
      <c r="D22" s="120"/>
      <c r="E22" s="121">
        <v>290</v>
      </c>
      <c r="F22" s="139">
        <v>1636</v>
      </c>
      <c r="G22" s="122">
        <f t="shared" si="0"/>
        <v>1926</v>
      </c>
      <c r="H22" s="52"/>
    </row>
    <row r="23" spans="1:8" ht="13">
      <c r="A23" s="145">
        <v>2000</v>
      </c>
      <c r="B23" s="120"/>
      <c r="C23" s="139"/>
      <c r="D23" s="120"/>
      <c r="E23" s="121">
        <v>318</v>
      </c>
      <c r="F23" s="139">
        <v>2090</v>
      </c>
      <c r="G23" s="122">
        <f t="shared" si="0"/>
        <v>2408</v>
      </c>
      <c r="H23" s="52"/>
    </row>
    <row r="24" spans="1:8" ht="13">
      <c r="A24" s="145">
        <v>2001</v>
      </c>
      <c r="B24" s="120"/>
      <c r="C24" s="139"/>
      <c r="D24" s="120"/>
      <c r="E24" s="121">
        <v>364</v>
      </c>
      <c r="F24" s="139">
        <v>1919</v>
      </c>
      <c r="G24" s="122">
        <f t="shared" si="0"/>
        <v>2283</v>
      </c>
      <c r="H24" s="52"/>
    </row>
    <row r="25" spans="1:8" ht="13">
      <c r="A25" s="145">
        <v>2002</v>
      </c>
      <c r="B25" s="120"/>
      <c r="C25" s="139"/>
      <c r="D25" s="120"/>
      <c r="E25" s="121">
        <v>371</v>
      </c>
      <c r="F25" s="139">
        <v>1755</v>
      </c>
      <c r="G25" s="122">
        <f t="shared" si="0"/>
        <v>2126</v>
      </c>
      <c r="H25" s="52"/>
    </row>
    <row r="26" spans="1:8" ht="13">
      <c r="A26" s="145">
        <v>2003</v>
      </c>
      <c r="B26" s="120"/>
      <c r="C26" s="139"/>
      <c r="D26" s="120"/>
      <c r="E26" s="121">
        <v>379</v>
      </c>
      <c r="F26" s="139">
        <v>1922</v>
      </c>
      <c r="G26" s="122">
        <f t="shared" si="0"/>
        <v>2301</v>
      </c>
      <c r="H26" s="52"/>
    </row>
    <row r="27" spans="1:8" ht="13">
      <c r="A27" s="145">
        <v>2004</v>
      </c>
      <c r="B27" s="120"/>
      <c r="C27" s="139"/>
      <c r="D27" s="120"/>
      <c r="E27" s="121">
        <v>577</v>
      </c>
      <c r="F27" s="139">
        <v>2766</v>
      </c>
      <c r="G27" s="122">
        <f t="shared" si="0"/>
        <v>3343</v>
      </c>
      <c r="H27" s="52"/>
    </row>
    <row r="28" spans="1:8" ht="13">
      <c r="A28" s="145">
        <v>2005</v>
      </c>
      <c r="B28" s="120"/>
      <c r="C28" s="139"/>
      <c r="D28" s="120"/>
      <c r="E28" s="121">
        <v>938</v>
      </c>
      <c r="F28" s="139">
        <v>3400</v>
      </c>
      <c r="G28" s="122">
        <f t="shared" si="0"/>
        <v>4338</v>
      </c>
      <c r="H28" s="52"/>
    </row>
    <row r="29" spans="1:8" ht="13">
      <c r="A29" s="145">
        <v>2006</v>
      </c>
      <c r="B29" s="120">
        <v>141907</v>
      </c>
      <c r="C29" s="139"/>
      <c r="D29" s="120">
        <v>191</v>
      </c>
      <c r="E29" s="121">
        <v>1379</v>
      </c>
      <c r="F29" s="139">
        <v>3624</v>
      </c>
      <c r="G29" s="122">
        <f t="shared" si="0"/>
        <v>147101</v>
      </c>
      <c r="H29" s="52"/>
    </row>
    <row r="30" spans="1:8" ht="13">
      <c r="A30" s="145">
        <v>2007</v>
      </c>
      <c r="B30" s="120">
        <v>167555</v>
      </c>
      <c r="C30" s="139"/>
      <c r="D30" s="120">
        <v>73</v>
      </c>
      <c r="E30" s="121">
        <v>1547</v>
      </c>
      <c r="F30" s="139">
        <v>4221</v>
      </c>
      <c r="G30" s="122">
        <f t="shared" si="0"/>
        <v>173396</v>
      </c>
      <c r="H30" s="52"/>
    </row>
    <row r="31" spans="1:8" ht="13">
      <c r="A31" s="145">
        <v>2008</v>
      </c>
      <c r="B31" s="120">
        <v>176629</v>
      </c>
      <c r="C31" s="139">
        <v>6888</v>
      </c>
      <c r="D31" s="120">
        <v>79</v>
      </c>
      <c r="E31" s="121">
        <v>1675</v>
      </c>
      <c r="F31" s="139">
        <v>2385</v>
      </c>
      <c r="G31" s="122">
        <f t="shared" si="0"/>
        <v>187656</v>
      </c>
      <c r="H31" s="52"/>
    </row>
    <row r="32" spans="1:8" ht="13">
      <c r="A32" s="145">
        <v>2009</v>
      </c>
      <c r="B32" s="120">
        <v>146780</v>
      </c>
      <c r="C32" s="139">
        <v>4772</v>
      </c>
      <c r="D32" s="120">
        <v>157</v>
      </c>
      <c r="E32" s="121">
        <v>598</v>
      </c>
      <c r="F32" s="139">
        <v>1771</v>
      </c>
      <c r="G32" s="122">
        <f t="shared" si="0"/>
        <v>154078</v>
      </c>
      <c r="H32" s="52"/>
    </row>
    <row r="33" spans="1:8" ht="13">
      <c r="A33" s="145">
        <v>2010</v>
      </c>
      <c r="B33" s="120">
        <v>193471</v>
      </c>
      <c r="C33" s="139">
        <v>4801</v>
      </c>
      <c r="D33" s="120">
        <v>321</v>
      </c>
      <c r="E33" s="121">
        <v>637</v>
      </c>
      <c r="F33" s="139">
        <v>1789</v>
      </c>
      <c r="G33" s="122">
        <f t="shared" si="0"/>
        <v>201019</v>
      </c>
      <c r="H33" s="52"/>
    </row>
    <row r="34" spans="1:8" ht="13">
      <c r="A34" s="145">
        <v>2011</v>
      </c>
      <c r="B34" s="120">
        <v>215248</v>
      </c>
      <c r="C34" s="139">
        <v>8249</v>
      </c>
      <c r="D34" s="120">
        <v>791</v>
      </c>
      <c r="E34" s="121">
        <v>2027</v>
      </c>
      <c r="F34" s="139">
        <v>1959</v>
      </c>
      <c r="G34" s="122">
        <f t="shared" si="0"/>
        <v>228274</v>
      </c>
      <c r="H34" s="52"/>
    </row>
    <row r="35" spans="1:8">
      <c r="A35" s="145">
        <v>2012</v>
      </c>
      <c r="B35" s="120">
        <v>237984</v>
      </c>
      <c r="C35" s="139">
        <v>8645</v>
      </c>
      <c r="D35" s="120">
        <v>1225</v>
      </c>
      <c r="E35" s="121">
        <v>1926</v>
      </c>
      <c r="F35" s="139">
        <v>3229</v>
      </c>
      <c r="G35" s="122">
        <f t="shared" si="0"/>
        <v>253009</v>
      </c>
      <c r="H35" s="316"/>
    </row>
    <row r="36" spans="1:8">
      <c r="A36" s="145">
        <v>2013</v>
      </c>
      <c r="B36" s="120">
        <v>266694</v>
      </c>
      <c r="C36" s="139">
        <v>8108</v>
      </c>
      <c r="D36" s="120">
        <v>1437</v>
      </c>
      <c r="E36" s="121">
        <v>1722</v>
      </c>
      <c r="F36" s="139">
        <v>2998</v>
      </c>
      <c r="G36" s="122">
        <f t="shared" si="0"/>
        <v>280959</v>
      </c>
      <c r="H36" s="316"/>
    </row>
    <row r="37" spans="1:8">
      <c r="A37" s="145">
        <v>2014</v>
      </c>
      <c r="B37" s="120">
        <v>285423</v>
      </c>
      <c r="C37" s="139">
        <v>9629</v>
      </c>
      <c r="D37" s="120">
        <v>3152</v>
      </c>
      <c r="E37" s="121">
        <v>1797</v>
      </c>
      <c r="F37" s="139">
        <v>2947</v>
      </c>
      <c r="G37" s="122">
        <f t="shared" si="0"/>
        <v>302948</v>
      </c>
      <c r="H37" s="316"/>
    </row>
    <row r="38" spans="1:8">
      <c r="A38" s="145">
        <v>2015</v>
      </c>
      <c r="B38" s="120">
        <v>323636</v>
      </c>
      <c r="C38" s="139">
        <v>14746</v>
      </c>
      <c r="D38" s="120">
        <v>2581</v>
      </c>
      <c r="E38" s="121">
        <v>3509</v>
      </c>
      <c r="F38" s="139">
        <v>4607</v>
      </c>
      <c r="G38" s="122">
        <f t="shared" si="0"/>
        <v>349079</v>
      </c>
      <c r="H38" s="316"/>
    </row>
    <row r="39" spans="1:8">
      <c r="A39" s="145">
        <v>2016</v>
      </c>
      <c r="B39" s="120">
        <v>325307</v>
      </c>
      <c r="C39" s="139">
        <v>13538</v>
      </c>
      <c r="D39" s="120">
        <v>1045</v>
      </c>
      <c r="E39" s="121">
        <v>3357</v>
      </c>
      <c r="F39" s="139">
        <v>5760</v>
      </c>
      <c r="G39" s="122">
        <f t="shared" si="0"/>
        <v>349007</v>
      </c>
      <c r="H39" s="316"/>
    </row>
    <row r="40" spans="1:8">
      <c r="A40" s="145">
        <v>2017</v>
      </c>
      <c r="B40" s="120">
        <v>337762</v>
      </c>
      <c r="C40" s="139">
        <v>12913</v>
      </c>
      <c r="D40" s="120">
        <v>736</v>
      </c>
      <c r="E40" s="121">
        <v>2713</v>
      </c>
      <c r="F40" s="139">
        <v>5067</v>
      </c>
      <c r="G40" s="122">
        <f>SUM(B40:F40)</f>
        <v>359191</v>
      </c>
      <c r="H40" s="75"/>
    </row>
    <row r="41" spans="1:8">
      <c r="A41" s="145">
        <v>2018</v>
      </c>
      <c r="B41" s="120">
        <v>320275</v>
      </c>
      <c r="C41" s="139">
        <v>12106</v>
      </c>
      <c r="D41" s="120">
        <v>813</v>
      </c>
      <c r="E41" s="121">
        <v>2655</v>
      </c>
      <c r="F41" s="139">
        <v>5022</v>
      </c>
      <c r="G41" s="122">
        <f t="shared" si="0"/>
        <v>340871</v>
      </c>
      <c r="H41" s="75"/>
    </row>
    <row r="42" spans="1:8" ht="12.75" customHeight="1">
      <c r="A42" s="145">
        <v>2019</v>
      </c>
      <c r="B42" s="120">
        <v>291355</v>
      </c>
      <c r="C42" s="139">
        <v>12725</v>
      </c>
      <c r="D42" s="120">
        <v>162</v>
      </c>
      <c r="E42" s="121">
        <v>2577</v>
      </c>
      <c r="F42" s="139">
        <v>5284</v>
      </c>
      <c r="G42" s="122">
        <f t="shared" si="0"/>
        <v>312103</v>
      </c>
      <c r="H42" s="75" t="s">
        <v>20</v>
      </c>
    </row>
    <row r="43" spans="1:8">
      <c r="A43" s="145">
        <v>2020</v>
      </c>
      <c r="B43" s="120">
        <v>39134</v>
      </c>
      <c r="C43" s="139">
        <v>549</v>
      </c>
      <c r="D43" s="120">
        <v>55</v>
      </c>
      <c r="E43" s="121">
        <v>213</v>
      </c>
      <c r="F43" s="139">
        <v>2923</v>
      </c>
      <c r="G43" s="122">
        <f t="shared" si="0"/>
        <v>42874</v>
      </c>
      <c r="H43" s="75"/>
    </row>
    <row r="44" spans="1:8" ht="13" thickBot="1">
      <c r="A44" s="145">
        <v>2021</v>
      </c>
      <c r="B44" s="120">
        <v>204</v>
      </c>
      <c r="C44" s="139">
        <v>23</v>
      </c>
      <c r="D44" s="120">
        <v>1</v>
      </c>
      <c r="E44" s="121">
        <v>1</v>
      </c>
      <c r="F44" s="139">
        <v>128</v>
      </c>
      <c r="G44" s="317">
        <f t="shared" si="0"/>
        <v>357</v>
      </c>
      <c r="H44" s="318"/>
    </row>
    <row r="45" spans="1:8" ht="13.5" thickBot="1">
      <c r="A45" s="80" t="s">
        <v>203</v>
      </c>
      <c r="B45" s="73">
        <f>SUM(B7:B44)</f>
        <v>3469364</v>
      </c>
      <c r="C45" s="168">
        <f t="shared" ref="C45:F45" si="1">SUM(C7:C44)</f>
        <v>117692</v>
      </c>
      <c r="D45" s="73">
        <f t="shared" si="1"/>
        <v>12819</v>
      </c>
      <c r="E45" s="63">
        <f t="shared" si="1"/>
        <v>32136</v>
      </c>
      <c r="F45" s="140">
        <f t="shared" si="1"/>
        <v>76325</v>
      </c>
      <c r="G45" s="236">
        <f>SUM(G7:G44)</f>
        <v>3708336</v>
      </c>
      <c r="H45" s="75"/>
    </row>
    <row r="62" ht="12.75" customHeight="1"/>
    <row r="67" spans="5:5">
      <c r="E67" s="75"/>
    </row>
    <row r="70" spans="5:5">
      <c r="E70" s="75"/>
    </row>
  </sheetData>
  <mergeCells count="5">
    <mergeCell ref="A2:H3"/>
    <mergeCell ref="A5:A6"/>
    <mergeCell ref="B5:C5"/>
    <mergeCell ref="D5:F5"/>
    <mergeCell ref="G5:G6"/>
  </mergeCells>
  <phoneticPr fontId="1" type="noConversion"/>
  <pageMargins left="0.75" right="0.75" top="1" bottom="1" header="0.5" footer="0.5"/>
  <pageSetup scale="84" orientation="portrait" r:id="rId1"/>
  <headerFooter alignWithMargins="0">
    <oddFooter>&amp;C&amp;14B-&amp;P-4</oddFooter>
  </headerFooter>
  <ignoredErrors>
    <ignoredError sqref="G7:G40 G41:G44"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C61"/>
  <sheetViews>
    <sheetView zoomScaleNormal="100" workbookViewId="0"/>
  </sheetViews>
  <sheetFormatPr defaultColWidth="10.81640625" defaultRowHeight="12.5"/>
  <cols>
    <col min="1" max="2" width="11" style="77" bestFit="1" customWidth="1"/>
    <col min="3" max="3" width="12.1796875" style="77" bestFit="1" customWidth="1"/>
    <col min="4" max="4" width="10.81640625" style="77" customWidth="1"/>
    <col min="5" max="5" width="11" style="77" bestFit="1" customWidth="1"/>
    <col min="6" max="6" width="14" style="77" customWidth="1"/>
    <col min="7" max="7" width="9.54296875" style="77" customWidth="1"/>
    <col min="8" max="8" width="9.26953125" style="77" customWidth="1"/>
    <col min="9" max="9" width="9.7265625" style="77" customWidth="1"/>
    <col min="10" max="12" width="11" style="77" bestFit="1" customWidth="1"/>
    <col min="13" max="13" width="9.26953125" style="77" customWidth="1"/>
    <col min="14" max="14" width="10.54296875" style="77" bestFit="1" customWidth="1"/>
    <col min="15" max="15" width="13.1796875" style="77" customWidth="1"/>
    <col min="16" max="16" width="10.453125" style="77" customWidth="1"/>
    <col min="17" max="18" width="11" style="77" bestFit="1" customWidth="1"/>
    <col min="19" max="19" width="10.453125" style="77" customWidth="1"/>
    <col min="20" max="20" width="12.453125" style="77" customWidth="1"/>
    <col min="21" max="21" width="12.54296875" style="77" bestFit="1" customWidth="1"/>
    <col min="22" max="22" width="11" style="77" customWidth="1"/>
    <col min="23" max="16384" width="10.81640625" style="77"/>
  </cols>
  <sheetData>
    <row r="1" spans="1:29" ht="25">
      <c r="A1" s="40" t="s">
        <v>197</v>
      </c>
    </row>
    <row r="2" spans="1:29" ht="18">
      <c r="A2" s="13" t="s">
        <v>217</v>
      </c>
      <c r="B2" s="14"/>
      <c r="C2" s="14"/>
      <c r="D2" s="14"/>
      <c r="E2" s="14"/>
      <c r="F2" s="14"/>
      <c r="G2" s="14"/>
      <c r="H2" s="14"/>
      <c r="I2" s="14"/>
      <c r="J2" s="14"/>
      <c r="K2" s="14"/>
      <c r="L2" s="14"/>
      <c r="M2" s="14"/>
      <c r="N2" s="14"/>
      <c r="O2" s="14"/>
      <c r="P2" s="14"/>
      <c r="Q2" s="14"/>
    </row>
    <row r="3" spans="1:29" ht="14">
      <c r="A3" s="18"/>
      <c r="B3" s="14"/>
      <c r="C3" s="14"/>
      <c r="D3" s="14"/>
      <c r="E3" s="14"/>
      <c r="F3" s="14"/>
      <c r="G3" s="14"/>
      <c r="H3" s="14"/>
      <c r="I3" s="14"/>
      <c r="J3" s="14"/>
      <c r="K3" s="14"/>
      <c r="L3" s="14"/>
      <c r="M3" s="14"/>
      <c r="N3" s="14"/>
      <c r="O3" s="14"/>
      <c r="P3" s="14"/>
      <c r="Q3" s="14"/>
      <c r="R3" s="76"/>
      <c r="S3" s="76"/>
      <c r="T3" s="76"/>
      <c r="U3" s="76"/>
      <c r="V3" s="76"/>
      <c r="W3" s="76"/>
      <c r="X3" s="76"/>
      <c r="Y3" s="76"/>
      <c r="Z3" s="76"/>
      <c r="AA3" s="76"/>
      <c r="AB3" s="76"/>
      <c r="AC3" s="76"/>
    </row>
    <row r="4" spans="1:29" ht="12.75" customHeight="1">
      <c r="A4" s="426" t="s">
        <v>218</v>
      </c>
      <c r="B4" s="426"/>
      <c r="C4" s="426"/>
      <c r="D4" s="426"/>
      <c r="E4" s="426"/>
      <c r="F4" s="426"/>
      <c r="G4" s="426"/>
      <c r="H4" s="426"/>
      <c r="I4" s="426"/>
      <c r="J4" s="426"/>
      <c r="K4" s="426"/>
      <c r="L4" s="426"/>
      <c r="M4" s="426"/>
      <c r="N4" s="426"/>
      <c r="O4" s="426"/>
      <c r="P4" s="426"/>
      <c r="Q4" s="84"/>
      <c r="R4" s="76"/>
      <c r="S4" s="76"/>
      <c r="T4" s="76"/>
      <c r="U4" s="76"/>
      <c r="V4" s="76"/>
      <c r="W4" s="76"/>
      <c r="X4" s="76"/>
      <c r="Y4" s="76"/>
      <c r="Z4" s="76"/>
      <c r="AA4" s="76"/>
      <c r="AB4" s="76"/>
      <c r="AC4" s="76"/>
    </row>
    <row r="5" spans="1:29">
      <c r="A5" s="426"/>
      <c r="B5" s="426"/>
      <c r="C5" s="426"/>
      <c r="D5" s="426"/>
      <c r="E5" s="426"/>
      <c r="F5" s="426"/>
      <c r="G5" s="426"/>
      <c r="H5" s="426"/>
      <c r="I5" s="426"/>
      <c r="J5" s="426"/>
      <c r="K5" s="426"/>
      <c r="L5" s="426"/>
      <c r="M5" s="426"/>
      <c r="N5" s="426"/>
      <c r="O5" s="426"/>
      <c r="P5" s="426"/>
      <c r="Q5" s="84"/>
      <c r="R5" s="76"/>
      <c r="S5" s="76"/>
      <c r="T5" s="76"/>
      <c r="U5" s="76"/>
      <c r="V5" s="76"/>
      <c r="W5" s="76"/>
      <c r="X5" s="76"/>
      <c r="Y5" s="76"/>
      <c r="Z5" s="76"/>
      <c r="AA5" s="76"/>
      <c r="AB5" s="76"/>
      <c r="AC5" s="76"/>
    </row>
    <row r="6" spans="1:29" ht="13">
      <c r="A6" s="84"/>
      <c r="B6" s="84"/>
      <c r="C6" s="84"/>
      <c r="D6" s="84"/>
      <c r="E6" s="84"/>
      <c r="F6" s="84"/>
      <c r="G6" s="84"/>
      <c r="H6" s="84"/>
      <c r="I6" s="84"/>
      <c r="J6" s="84"/>
      <c r="K6" s="84"/>
      <c r="L6" s="84"/>
      <c r="M6" s="84"/>
      <c r="N6" s="84"/>
      <c r="O6" s="84"/>
      <c r="P6" s="84"/>
      <c r="Q6" s="84"/>
      <c r="R6" s="319"/>
      <c r="S6" s="319"/>
      <c r="T6" s="319"/>
      <c r="U6" s="319"/>
      <c r="V6" s="319"/>
      <c r="W6" s="76"/>
      <c r="X6" s="319"/>
      <c r="Y6" s="319"/>
      <c r="Z6" s="319"/>
      <c r="AA6" s="319"/>
      <c r="AB6" s="319"/>
      <c r="AC6" s="76"/>
    </row>
    <row r="7" spans="1:29" ht="13.5" thickBot="1">
      <c r="A7" s="16" t="s">
        <v>20</v>
      </c>
      <c r="R7" s="320"/>
      <c r="S7" s="274"/>
      <c r="T7" s="320"/>
      <c r="U7" s="274"/>
      <c r="V7" s="320"/>
      <c r="W7" s="76"/>
      <c r="X7" s="320"/>
      <c r="Y7" s="274"/>
      <c r="Z7" s="320"/>
      <c r="AA7" s="274"/>
      <c r="AB7" s="320"/>
      <c r="AC7" s="76"/>
    </row>
    <row r="8" spans="1:29" ht="13.5" customHeight="1" thickBot="1">
      <c r="A8" s="427" t="s">
        <v>219</v>
      </c>
      <c r="B8" s="429" t="s">
        <v>204</v>
      </c>
      <c r="C8" s="430"/>
      <c r="D8" s="431"/>
      <c r="E8" s="429" t="s">
        <v>205</v>
      </c>
      <c r="F8" s="430"/>
      <c r="G8" s="431"/>
      <c r="H8" s="429" t="s">
        <v>206</v>
      </c>
      <c r="I8" s="430"/>
      <c r="J8" s="431"/>
      <c r="K8" s="429" t="s">
        <v>207</v>
      </c>
      <c r="L8" s="430"/>
      <c r="M8" s="431"/>
      <c r="N8" s="429" t="s">
        <v>203</v>
      </c>
      <c r="O8" s="430"/>
      <c r="P8" s="431"/>
      <c r="R8" s="320"/>
      <c r="S8" s="274"/>
      <c r="T8" s="320"/>
      <c r="U8" s="320"/>
      <c r="V8" s="320"/>
      <c r="W8" s="76"/>
      <c r="X8" s="320"/>
      <c r="Y8" s="274"/>
      <c r="Z8" s="320"/>
      <c r="AA8" s="320"/>
      <c r="AB8" s="320"/>
      <c r="AC8" s="76"/>
    </row>
    <row r="9" spans="1:29" ht="13.5" thickBot="1">
      <c r="A9" s="428"/>
      <c r="B9" s="58" t="s">
        <v>220</v>
      </c>
      <c r="C9" s="71" t="s">
        <v>221</v>
      </c>
      <c r="D9" s="59" t="s">
        <v>222</v>
      </c>
      <c r="E9" s="58" t="s">
        <v>220</v>
      </c>
      <c r="F9" s="71" t="s">
        <v>221</v>
      </c>
      <c r="G9" s="59" t="s">
        <v>222</v>
      </c>
      <c r="H9" s="58" t="s">
        <v>220</v>
      </c>
      <c r="I9" s="71" t="s">
        <v>221</v>
      </c>
      <c r="J9" s="59" t="s">
        <v>222</v>
      </c>
      <c r="K9" s="58" t="s">
        <v>220</v>
      </c>
      <c r="L9" s="71" t="s">
        <v>221</v>
      </c>
      <c r="M9" s="59" t="s">
        <v>222</v>
      </c>
      <c r="N9" s="58" t="s">
        <v>220</v>
      </c>
      <c r="O9" s="71" t="s">
        <v>221</v>
      </c>
      <c r="P9" s="59" t="s">
        <v>222</v>
      </c>
      <c r="R9" s="320"/>
      <c r="S9" s="320"/>
      <c r="T9" s="320"/>
      <c r="U9" s="320"/>
      <c r="V9" s="320"/>
      <c r="W9" s="239"/>
      <c r="X9" s="320"/>
      <c r="Y9" s="320"/>
      <c r="Z9" s="320"/>
      <c r="AA9" s="320"/>
      <c r="AB9" s="320"/>
      <c r="AC9" s="76"/>
    </row>
    <row r="10" spans="1:29" ht="13">
      <c r="A10" s="86">
        <v>2006</v>
      </c>
      <c r="B10" s="88">
        <v>16145</v>
      </c>
      <c r="C10" s="89">
        <v>129045</v>
      </c>
      <c r="D10" s="83">
        <f t="shared" ref="D10:D25" si="0">IF(C10=0, "NA", B10/C10)</f>
        <v>0.12511139524971909</v>
      </c>
      <c r="E10" s="88"/>
      <c r="F10" s="89"/>
      <c r="G10" s="83"/>
      <c r="H10" s="88">
        <v>14</v>
      </c>
      <c r="I10" s="89">
        <v>185</v>
      </c>
      <c r="J10" s="83">
        <f t="shared" ref="J10:J25" si="1">IF(I10=0, "NA", H10/I10)</f>
        <v>7.567567567567568E-2</v>
      </c>
      <c r="K10" s="88"/>
      <c r="L10" s="89"/>
      <c r="M10" s="83"/>
      <c r="N10" s="88">
        <f>SUM(K10,H10,E10,B10)</f>
        <v>16159</v>
      </c>
      <c r="O10" s="89">
        <f>SUM(L10,I10,F10,C10)</f>
        <v>129230</v>
      </c>
      <c r="P10" s="83">
        <f>IF(O10=0, "NA", N10/O10)</f>
        <v>0.12504062524181692</v>
      </c>
      <c r="R10" s="320"/>
      <c r="S10" s="320"/>
      <c r="T10" s="320"/>
      <c r="U10" s="320"/>
      <c r="V10" s="320"/>
      <c r="W10" s="112"/>
      <c r="X10" s="320"/>
      <c r="Y10" s="320"/>
      <c r="Z10" s="320"/>
      <c r="AA10" s="320"/>
      <c r="AB10" s="320"/>
      <c r="AC10" s="76"/>
    </row>
    <row r="11" spans="1:29" ht="13">
      <c r="A11" s="86">
        <v>2007</v>
      </c>
      <c r="B11" s="90">
        <v>14814</v>
      </c>
      <c r="C11" s="87">
        <v>154649</v>
      </c>
      <c r="D11" s="82">
        <f t="shared" si="0"/>
        <v>9.5791114071219347E-2</v>
      </c>
      <c r="E11" s="90"/>
      <c r="F11" s="87"/>
      <c r="G11" s="82"/>
      <c r="H11" s="90">
        <v>4</v>
      </c>
      <c r="I11" s="87">
        <v>72</v>
      </c>
      <c r="J11" s="82">
        <f t="shared" si="1"/>
        <v>5.5555555555555552E-2</v>
      </c>
      <c r="K11" s="90">
        <v>176</v>
      </c>
      <c r="L11" s="87">
        <v>1437</v>
      </c>
      <c r="M11" s="82">
        <f t="shared" ref="M11:M25" si="2">IF(L11=0, "NA", K11/L11)</f>
        <v>0.12247738343771747</v>
      </c>
      <c r="N11" s="90">
        <f t="shared" ref="N11:N25" si="3">SUM(K11,H11,E11,B11)</f>
        <v>14994</v>
      </c>
      <c r="O11" s="87">
        <f t="shared" ref="O11:O25" si="4">SUM(L11,I11,F11,C11)</f>
        <v>156158</v>
      </c>
      <c r="P11" s="82">
        <f>IF(O11=0, "NA", N11/O11)</f>
        <v>9.601813547816955E-2</v>
      </c>
      <c r="R11" s="320"/>
      <c r="S11" s="320"/>
      <c r="T11" s="320"/>
      <c r="U11" s="320"/>
      <c r="V11" s="320"/>
      <c r="W11" s="240"/>
      <c r="X11" s="320"/>
      <c r="Y11" s="320"/>
      <c r="Z11" s="320"/>
      <c r="AA11" s="320"/>
      <c r="AB11" s="320"/>
      <c r="AC11" s="76"/>
    </row>
    <row r="12" spans="1:29" ht="13">
      <c r="A12" s="86">
        <v>2008</v>
      </c>
      <c r="B12" s="90">
        <v>13937</v>
      </c>
      <c r="C12" s="87">
        <v>164011</v>
      </c>
      <c r="D12" s="82">
        <f t="shared" si="0"/>
        <v>8.4976007706800152E-2</v>
      </c>
      <c r="E12" s="90">
        <v>926</v>
      </c>
      <c r="F12" s="87">
        <v>6132</v>
      </c>
      <c r="G12" s="82">
        <f t="shared" ref="G12:G25" si="5">IF(F12=0, "NA", E12/F12)</f>
        <v>0.15101108936725374</v>
      </c>
      <c r="H12" s="90">
        <v>4</v>
      </c>
      <c r="I12" s="87">
        <v>73</v>
      </c>
      <c r="J12" s="82">
        <f t="shared" si="1"/>
        <v>5.4794520547945202E-2</v>
      </c>
      <c r="K12" s="90">
        <v>243</v>
      </c>
      <c r="L12" s="87">
        <v>1487</v>
      </c>
      <c r="M12" s="82">
        <f t="shared" si="2"/>
        <v>0.16341627437794218</v>
      </c>
      <c r="N12" s="90">
        <f t="shared" si="3"/>
        <v>15110</v>
      </c>
      <c r="O12" s="87">
        <f t="shared" si="4"/>
        <v>171703</v>
      </c>
      <c r="P12" s="82">
        <f t="shared" ref="P12:P25" si="6">IF(O12=0, "NA", N12/O12)</f>
        <v>8.8000792065368691E-2</v>
      </c>
      <c r="R12" s="320"/>
      <c r="S12" s="320"/>
      <c r="T12" s="320"/>
      <c r="U12" s="320"/>
      <c r="V12" s="320"/>
      <c r="W12" s="76"/>
      <c r="X12" s="320"/>
      <c r="Y12" s="320"/>
      <c r="Z12" s="320"/>
      <c r="AA12" s="320"/>
      <c r="AB12" s="320"/>
      <c r="AC12" s="76"/>
    </row>
    <row r="13" spans="1:29" ht="13">
      <c r="A13" s="86">
        <v>2009</v>
      </c>
      <c r="B13" s="90">
        <v>9840</v>
      </c>
      <c r="C13" s="87">
        <v>137382</v>
      </c>
      <c r="D13" s="82">
        <f t="shared" si="0"/>
        <v>7.1625103725378877E-2</v>
      </c>
      <c r="E13" s="90">
        <v>717</v>
      </c>
      <c r="F13" s="87">
        <v>4139</v>
      </c>
      <c r="G13" s="82">
        <f t="shared" si="5"/>
        <v>0.17323024885237981</v>
      </c>
      <c r="H13" s="90">
        <v>30</v>
      </c>
      <c r="I13" s="87">
        <v>133</v>
      </c>
      <c r="J13" s="82">
        <f t="shared" si="1"/>
        <v>0.22556390977443608</v>
      </c>
      <c r="K13" s="90">
        <v>76</v>
      </c>
      <c r="L13" s="87">
        <v>555</v>
      </c>
      <c r="M13" s="82">
        <f t="shared" si="2"/>
        <v>0.13693693693693693</v>
      </c>
      <c r="N13" s="90">
        <f t="shared" si="3"/>
        <v>10663</v>
      </c>
      <c r="O13" s="87">
        <f t="shared" si="4"/>
        <v>142209</v>
      </c>
      <c r="P13" s="82">
        <f t="shared" si="6"/>
        <v>7.4981189657475966E-2</v>
      </c>
      <c r="R13" s="320"/>
      <c r="S13" s="320"/>
      <c r="T13" s="320"/>
      <c r="U13" s="320"/>
      <c r="V13" s="320"/>
      <c r="W13" s="76"/>
      <c r="X13" s="320"/>
      <c r="Y13" s="320"/>
      <c r="Z13" s="320"/>
      <c r="AA13" s="320"/>
      <c r="AB13" s="320"/>
      <c r="AC13" s="76"/>
    </row>
    <row r="14" spans="1:29" ht="13">
      <c r="A14" s="86">
        <v>2010</v>
      </c>
      <c r="B14" s="90">
        <v>10884</v>
      </c>
      <c r="C14" s="87">
        <v>182882</v>
      </c>
      <c r="D14" s="82">
        <f t="shared" si="0"/>
        <v>5.9513784844872651E-2</v>
      </c>
      <c r="E14" s="90">
        <v>657</v>
      </c>
      <c r="F14" s="87">
        <v>4219</v>
      </c>
      <c r="G14" s="82">
        <f t="shared" si="5"/>
        <v>0.15572410523820809</v>
      </c>
      <c r="H14" s="90">
        <v>65</v>
      </c>
      <c r="I14" s="87">
        <v>243</v>
      </c>
      <c r="J14" s="82">
        <f t="shared" si="1"/>
        <v>0.26748971193415638</v>
      </c>
      <c r="K14" s="90">
        <v>72</v>
      </c>
      <c r="L14" s="87">
        <v>569</v>
      </c>
      <c r="M14" s="82">
        <f t="shared" si="2"/>
        <v>0.1265377855887522</v>
      </c>
      <c r="N14" s="90">
        <f t="shared" si="3"/>
        <v>11678</v>
      </c>
      <c r="O14" s="87">
        <f t="shared" si="4"/>
        <v>187913</v>
      </c>
      <c r="P14" s="82">
        <f t="shared" si="6"/>
        <v>6.2145780228084271E-2</v>
      </c>
      <c r="R14" s="320"/>
      <c r="S14" s="320"/>
      <c r="T14" s="320"/>
      <c r="U14" s="320"/>
      <c r="V14" s="320"/>
      <c r="W14" s="76"/>
      <c r="X14" s="320"/>
      <c r="Y14" s="320"/>
      <c r="Z14" s="320"/>
      <c r="AA14" s="320"/>
      <c r="AB14" s="320"/>
      <c r="AC14" s="76"/>
    </row>
    <row r="15" spans="1:29" ht="13">
      <c r="A15" s="86">
        <v>2011</v>
      </c>
      <c r="B15" s="90">
        <v>10399</v>
      </c>
      <c r="C15" s="87">
        <v>205101</v>
      </c>
      <c r="D15" s="82">
        <f t="shared" si="0"/>
        <v>5.0701849332767758E-2</v>
      </c>
      <c r="E15" s="90">
        <v>994</v>
      </c>
      <c r="F15" s="87">
        <v>7337</v>
      </c>
      <c r="G15" s="82">
        <f t="shared" si="5"/>
        <v>0.13547771568761074</v>
      </c>
      <c r="H15" s="90">
        <v>113</v>
      </c>
      <c r="I15" s="87">
        <v>668</v>
      </c>
      <c r="J15" s="82">
        <f t="shared" si="1"/>
        <v>0.16916167664670659</v>
      </c>
      <c r="K15" s="90">
        <v>361</v>
      </c>
      <c r="L15" s="87">
        <v>1687</v>
      </c>
      <c r="M15" s="82">
        <f t="shared" si="2"/>
        <v>0.21398933017190278</v>
      </c>
      <c r="N15" s="90">
        <f t="shared" si="3"/>
        <v>11867</v>
      </c>
      <c r="O15" s="87">
        <f t="shared" si="4"/>
        <v>214793</v>
      </c>
      <c r="P15" s="82">
        <f t="shared" si="6"/>
        <v>5.5248541619140286E-2</v>
      </c>
      <c r="R15" s="320"/>
      <c r="S15" s="320"/>
      <c r="T15" s="320"/>
      <c r="U15" s="320"/>
      <c r="V15" s="320"/>
      <c r="W15" s="76"/>
      <c r="X15" s="320"/>
      <c r="Y15" s="320"/>
      <c r="Z15" s="320"/>
      <c r="AA15" s="320"/>
      <c r="AB15" s="320"/>
      <c r="AC15" s="76"/>
    </row>
    <row r="16" spans="1:29" ht="13">
      <c r="A16" s="86">
        <v>2012</v>
      </c>
      <c r="B16" s="90">
        <v>10190</v>
      </c>
      <c r="C16" s="87">
        <v>227944</v>
      </c>
      <c r="D16" s="82">
        <f t="shared" si="0"/>
        <v>4.470396237672411E-2</v>
      </c>
      <c r="E16" s="90">
        <v>828</v>
      </c>
      <c r="F16" s="87">
        <v>7853</v>
      </c>
      <c r="G16" s="82">
        <f t="shared" si="5"/>
        <v>0.10543741245383929</v>
      </c>
      <c r="H16" s="90">
        <v>155</v>
      </c>
      <c r="I16" s="87">
        <v>1046</v>
      </c>
      <c r="J16" s="82">
        <f t="shared" si="1"/>
        <v>0.14818355640535372</v>
      </c>
      <c r="K16" s="90">
        <v>322</v>
      </c>
      <c r="L16" s="87">
        <v>1616</v>
      </c>
      <c r="M16" s="82">
        <f t="shared" si="2"/>
        <v>0.19925742574257427</v>
      </c>
      <c r="N16" s="90">
        <f t="shared" si="3"/>
        <v>11495</v>
      </c>
      <c r="O16" s="87">
        <f t="shared" si="4"/>
        <v>238459</v>
      </c>
      <c r="P16" s="82">
        <f t="shared" si="6"/>
        <v>4.8205351863423063E-2</v>
      </c>
      <c r="R16" s="320"/>
      <c r="S16" s="320"/>
      <c r="T16" s="320"/>
      <c r="U16" s="320"/>
      <c r="V16" s="320"/>
      <c r="W16" s="76"/>
      <c r="X16" s="320"/>
      <c r="Y16" s="320"/>
      <c r="Z16" s="320"/>
      <c r="AA16" s="320"/>
      <c r="AB16" s="320"/>
      <c r="AC16" s="76"/>
    </row>
    <row r="17" spans="1:29" ht="13">
      <c r="A17" s="86">
        <v>2013</v>
      </c>
      <c r="B17" s="90">
        <v>9131</v>
      </c>
      <c r="C17" s="87">
        <v>257513</v>
      </c>
      <c r="D17" s="82">
        <f t="shared" si="0"/>
        <v>3.5458404041737696E-2</v>
      </c>
      <c r="E17" s="90">
        <v>689</v>
      </c>
      <c r="F17" s="87">
        <v>7430</v>
      </c>
      <c r="G17" s="82">
        <f t="shared" si="5"/>
        <v>9.2732166890982501E-2</v>
      </c>
      <c r="H17" s="90">
        <v>167</v>
      </c>
      <c r="I17" s="87">
        <v>1268</v>
      </c>
      <c r="J17" s="82">
        <f t="shared" si="1"/>
        <v>0.13170347003154576</v>
      </c>
      <c r="K17" s="90">
        <v>327</v>
      </c>
      <c r="L17" s="87">
        <v>1397</v>
      </c>
      <c r="M17" s="82">
        <f t="shared" si="2"/>
        <v>0.23407301360057264</v>
      </c>
      <c r="N17" s="90">
        <f t="shared" si="3"/>
        <v>10314</v>
      </c>
      <c r="O17" s="87">
        <f t="shared" si="4"/>
        <v>267608</v>
      </c>
      <c r="P17" s="82">
        <f t="shared" si="6"/>
        <v>3.854144868613793E-2</v>
      </c>
      <c r="R17" s="320"/>
      <c r="S17" s="320"/>
      <c r="T17" s="320"/>
      <c r="U17" s="320"/>
      <c r="V17" s="320"/>
      <c r="W17" s="76"/>
      <c r="X17" s="320"/>
      <c r="Y17" s="320"/>
      <c r="Z17" s="320"/>
      <c r="AA17" s="320"/>
      <c r="AB17" s="320"/>
      <c r="AC17" s="76"/>
    </row>
    <row r="18" spans="1:29" ht="13">
      <c r="A18" s="86">
        <v>2014</v>
      </c>
      <c r="B18" s="90">
        <v>8043</v>
      </c>
      <c r="C18" s="87">
        <v>277377</v>
      </c>
      <c r="D18" s="82">
        <f t="shared" si="0"/>
        <v>2.8996636346921338E-2</v>
      </c>
      <c r="E18" s="90">
        <v>786</v>
      </c>
      <c r="F18" s="87">
        <v>8835</v>
      </c>
      <c r="G18" s="82">
        <f t="shared" si="5"/>
        <v>8.896434634974533E-2</v>
      </c>
      <c r="H18" s="90">
        <v>295</v>
      </c>
      <c r="I18" s="87">
        <v>2842</v>
      </c>
      <c r="J18" s="82">
        <f t="shared" si="1"/>
        <v>0.10380014074595355</v>
      </c>
      <c r="K18" s="90">
        <v>326</v>
      </c>
      <c r="L18" s="87">
        <v>1477</v>
      </c>
      <c r="M18" s="82">
        <f t="shared" si="2"/>
        <v>0.22071767095463779</v>
      </c>
      <c r="N18" s="90">
        <f t="shared" si="3"/>
        <v>9450</v>
      </c>
      <c r="O18" s="87">
        <f t="shared" si="4"/>
        <v>290531</v>
      </c>
      <c r="P18" s="82">
        <f t="shared" si="6"/>
        <v>3.2526649479745706E-2</v>
      </c>
      <c r="R18" s="320"/>
      <c r="S18" s="320"/>
      <c r="T18" s="320"/>
      <c r="U18" s="320"/>
      <c r="V18" s="320"/>
      <c r="W18" s="76"/>
      <c r="X18" s="320"/>
      <c r="Y18" s="320"/>
      <c r="Z18" s="320"/>
      <c r="AA18" s="320"/>
      <c r="AB18" s="320"/>
      <c r="AC18" s="76"/>
    </row>
    <row r="19" spans="1:29" ht="13">
      <c r="A19" s="86">
        <v>2015</v>
      </c>
      <c r="B19" s="90">
        <v>7273</v>
      </c>
      <c r="C19" s="87">
        <v>316239</v>
      </c>
      <c r="D19" s="82">
        <f t="shared" si="0"/>
        <v>2.2998428403833808E-2</v>
      </c>
      <c r="E19" s="90">
        <v>880</v>
      </c>
      <c r="F19" s="87">
        <v>13934</v>
      </c>
      <c r="G19" s="82">
        <f t="shared" si="5"/>
        <v>6.3154872972585041E-2</v>
      </c>
      <c r="H19" s="90">
        <v>144</v>
      </c>
      <c r="I19" s="87">
        <v>2430</v>
      </c>
      <c r="J19" s="82">
        <f t="shared" si="1"/>
        <v>5.9259259259259262E-2</v>
      </c>
      <c r="K19" s="90">
        <v>460</v>
      </c>
      <c r="L19" s="87">
        <v>3092</v>
      </c>
      <c r="M19" s="82">
        <f t="shared" si="2"/>
        <v>0.14877102199223805</v>
      </c>
      <c r="N19" s="90">
        <f t="shared" si="3"/>
        <v>8757</v>
      </c>
      <c r="O19" s="87">
        <f t="shared" si="4"/>
        <v>335695</v>
      </c>
      <c r="P19" s="82">
        <f t="shared" si="6"/>
        <v>2.6086179418817676E-2</v>
      </c>
      <c r="R19" s="320"/>
      <c r="S19" s="320"/>
      <c r="T19" s="320"/>
      <c r="U19" s="320"/>
      <c r="V19" s="320"/>
      <c r="W19" s="76"/>
      <c r="X19" s="320"/>
      <c r="Y19" s="320"/>
      <c r="Z19" s="320"/>
      <c r="AA19" s="320"/>
      <c r="AB19" s="320"/>
      <c r="AC19" s="76"/>
    </row>
    <row r="20" spans="1:29" ht="13">
      <c r="A20" s="86">
        <v>2016</v>
      </c>
      <c r="B20" s="90">
        <v>6080</v>
      </c>
      <c r="C20" s="87">
        <v>319136</v>
      </c>
      <c r="D20" s="82">
        <f t="shared" si="0"/>
        <v>1.9051438884989471E-2</v>
      </c>
      <c r="E20" s="90">
        <v>588</v>
      </c>
      <c r="F20" s="87">
        <v>12913</v>
      </c>
      <c r="G20" s="82">
        <f t="shared" si="5"/>
        <v>4.5535506853558429E-2</v>
      </c>
      <c r="H20" s="90">
        <v>92</v>
      </c>
      <c r="I20" s="87">
        <v>963</v>
      </c>
      <c r="J20" s="82">
        <f t="shared" si="1"/>
        <v>9.5534787123572176E-2</v>
      </c>
      <c r="K20" s="90">
        <v>353</v>
      </c>
      <c r="L20" s="87">
        <v>2997</v>
      </c>
      <c r="M20" s="82">
        <f t="shared" si="2"/>
        <v>0.11778445111778445</v>
      </c>
      <c r="N20" s="90">
        <f t="shared" si="3"/>
        <v>7113</v>
      </c>
      <c r="O20" s="87">
        <f t="shared" si="4"/>
        <v>336009</v>
      </c>
      <c r="P20" s="82">
        <f t="shared" si="6"/>
        <v>2.1169075828326028E-2</v>
      </c>
      <c r="R20" s="320"/>
      <c r="S20" s="320"/>
      <c r="T20" s="320"/>
      <c r="U20" s="320"/>
      <c r="V20" s="320"/>
      <c r="W20" s="76"/>
      <c r="X20" s="320"/>
      <c r="Y20" s="320"/>
      <c r="Z20" s="320"/>
      <c r="AA20" s="320"/>
      <c r="AB20" s="320"/>
      <c r="AC20" s="76"/>
    </row>
    <row r="21" spans="1:29" ht="13">
      <c r="A21" s="86">
        <v>2017</v>
      </c>
      <c r="B21" s="90">
        <v>6837</v>
      </c>
      <c r="C21" s="87">
        <v>330764</v>
      </c>
      <c r="D21" s="82">
        <f t="shared" si="0"/>
        <v>2.0670326879587864E-2</v>
      </c>
      <c r="E21" s="90">
        <v>355</v>
      </c>
      <c r="F21" s="87">
        <v>12527</v>
      </c>
      <c r="G21" s="82">
        <f t="shared" si="5"/>
        <v>2.8338788217450308E-2</v>
      </c>
      <c r="H21" s="90">
        <v>57</v>
      </c>
      <c r="I21" s="87">
        <v>693</v>
      </c>
      <c r="J21" s="82">
        <f t="shared" si="1"/>
        <v>8.2251082251082255E-2</v>
      </c>
      <c r="K21" s="90">
        <v>229</v>
      </c>
      <c r="L21" s="87">
        <v>2463</v>
      </c>
      <c r="M21" s="82">
        <f t="shared" si="2"/>
        <v>9.297604547300041E-2</v>
      </c>
      <c r="N21" s="90">
        <f t="shared" si="3"/>
        <v>7478</v>
      </c>
      <c r="O21" s="87">
        <f t="shared" si="4"/>
        <v>346447</v>
      </c>
      <c r="P21" s="82">
        <f t="shared" si="6"/>
        <v>2.1584831157435338E-2</v>
      </c>
      <c r="R21" s="320"/>
      <c r="S21" s="320"/>
      <c r="T21" s="320"/>
      <c r="U21" s="320"/>
      <c r="V21" s="320"/>
      <c r="W21" s="76"/>
      <c r="X21" s="320"/>
      <c r="Y21" s="320"/>
      <c r="Z21" s="320"/>
      <c r="AA21" s="320"/>
      <c r="AB21" s="320"/>
      <c r="AC21" s="76"/>
    </row>
    <row r="22" spans="1:29" ht="13">
      <c r="A22" s="86">
        <v>2018</v>
      </c>
      <c r="B22" s="90">
        <v>4254</v>
      </c>
      <c r="C22" s="87">
        <v>315787</v>
      </c>
      <c r="D22" s="82">
        <f t="shared" si="0"/>
        <v>1.3471105523659935E-2</v>
      </c>
      <c r="E22" s="90">
        <v>258</v>
      </c>
      <c r="F22" s="87">
        <v>11845</v>
      </c>
      <c r="G22" s="82">
        <f t="shared" si="5"/>
        <v>2.1781342338539469E-2</v>
      </c>
      <c r="H22" s="90">
        <v>43</v>
      </c>
      <c r="I22" s="87">
        <v>770</v>
      </c>
      <c r="J22" s="82">
        <f t="shared" si="1"/>
        <v>5.5844155844155842E-2</v>
      </c>
      <c r="K22" s="90">
        <v>209</v>
      </c>
      <c r="L22" s="87">
        <v>2426</v>
      </c>
      <c r="M22" s="82">
        <f t="shared" si="2"/>
        <v>8.6150041220115423E-2</v>
      </c>
      <c r="N22" s="90">
        <f t="shared" si="3"/>
        <v>4764</v>
      </c>
      <c r="O22" s="87">
        <f t="shared" si="4"/>
        <v>330828</v>
      </c>
      <c r="P22" s="82">
        <f t="shared" si="6"/>
        <v>1.440023214480032E-2</v>
      </c>
      <c r="R22" s="320"/>
      <c r="S22" s="320"/>
      <c r="T22" s="320"/>
      <c r="U22" s="274"/>
      <c r="V22" s="320"/>
      <c r="W22" s="76"/>
      <c r="X22" s="320"/>
      <c r="Y22" s="320"/>
      <c r="Z22" s="320"/>
      <c r="AA22" s="320"/>
      <c r="AB22" s="320"/>
      <c r="AC22" s="76"/>
    </row>
    <row r="23" spans="1:29" ht="13">
      <c r="A23" s="86">
        <v>2019</v>
      </c>
      <c r="B23" s="90">
        <v>3620</v>
      </c>
      <c r="C23" s="87">
        <v>287668</v>
      </c>
      <c r="D23" s="82">
        <f t="shared" si="0"/>
        <v>1.2583950943448698E-2</v>
      </c>
      <c r="E23" s="90">
        <v>243</v>
      </c>
      <c r="F23" s="87">
        <v>12516</v>
      </c>
      <c r="G23" s="82">
        <f t="shared" si="5"/>
        <v>1.9415148609779484E-2</v>
      </c>
      <c r="H23" s="90">
        <v>7</v>
      </c>
      <c r="I23" s="87">
        <v>153</v>
      </c>
      <c r="J23" s="82">
        <f t="shared" si="1"/>
        <v>4.5751633986928102E-2</v>
      </c>
      <c r="K23" s="90">
        <v>131</v>
      </c>
      <c r="L23" s="87">
        <v>2450</v>
      </c>
      <c r="M23" s="82">
        <f t="shared" si="2"/>
        <v>5.3469387755102044E-2</v>
      </c>
      <c r="N23" s="90">
        <f t="shared" si="3"/>
        <v>4001</v>
      </c>
      <c r="O23" s="87">
        <f t="shared" si="4"/>
        <v>302787</v>
      </c>
      <c r="P23" s="82">
        <f t="shared" si="6"/>
        <v>1.3213909447895715E-2</v>
      </c>
      <c r="R23" s="320"/>
      <c r="S23" s="320"/>
      <c r="T23" s="320"/>
      <c r="U23" s="274"/>
      <c r="V23" s="320"/>
      <c r="W23" s="76"/>
      <c r="X23" s="76"/>
      <c r="Y23" s="76"/>
      <c r="Z23" s="76"/>
      <c r="AA23" s="76"/>
      <c r="AB23" s="76"/>
      <c r="AC23" s="76"/>
    </row>
    <row r="24" spans="1:29" ht="13">
      <c r="A24" s="86">
        <v>2020</v>
      </c>
      <c r="B24" s="90">
        <v>1013</v>
      </c>
      <c r="C24" s="87">
        <v>38258</v>
      </c>
      <c r="D24" s="82">
        <f t="shared" si="0"/>
        <v>2.6478122222803074E-2</v>
      </c>
      <c r="E24" s="90">
        <v>35</v>
      </c>
      <c r="F24" s="87">
        <v>523</v>
      </c>
      <c r="G24" s="82">
        <f t="shared" si="5"/>
        <v>6.6921606118546847E-2</v>
      </c>
      <c r="H24" s="90">
        <v>7</v>
      </c>
      <c r="I24" s="87">
        <v>47</v>
      </c>
      <c r="J24" s="82">
        <f t="shared" si="1"/>
        <v>0.14893617021276595</v>
      </c>
      <c r="K24" s="90">
        <v>18</v>
      </c>
      <c r="L24" s="87">
        <v>200</v>
      </c>
      <c r="M24" s="82">
        <f t="shared" si="2"/>
        <v>0.09</v>
      </c>
      <c r="N24" s="90">
        <f t="shared" si="3"/>
        <v>1073</v>
      </c>
      <c r="O24" s="87">
        <f t="shared" si="4"/>
        <v>39028</v>
      </c>
      <c r="P24" s="82">
        <f t="shared" si="6"/>
        <v>2.7493081889925181E-2</v>
      </c>
      <c r="T24" s="76"/>
      <c r="U24" s="321"/>
      <c r="V24" s="321"/>
      <c r="W24" s="321"/>
      <c r="X24" s="321"/>
      <c r="Y24" s="321"/>
      <c r="Z24" s="76"/>
      <c r="AA24" s="76"/>
    </row>
    <row r="25" spans="1:29" ht="13.5" thickBot="1">
      <c r="A25" s="86">
        <v>2021</v>
      </c>
      <c r="B25" s="154">
        <v>26</v>
      </c>
      <c r="C25" s="155">
        <v>187</v>
      </c>
      <c r="D25" s="107">
        <f t="shared" si="0"/>
        <v>0.13903743315508021</v>
      </c>
      <c r="E25" s="154">
        <v>5</v>
      </c>
      <c r="F25" s="155">
        <v>22</v>
      </c>
      <c r="G25" s="107">
        <f t="shared" si="5"/>
        <v>0.22727272727272727</v>
      </c>
      <c r="H25" s="154">
        <v>1</v>
      </c>
      <c r="I25" s="155">
        <v>1</v>
      </c>
      <c r="J25" s="107">
        <f t="shared" si="1"/>
        <v>1</v>
      </c>
      <c r="K25" s="154">
        <v>1</v>
      </c>
      <c r="L25" s="155">
        <v>1</v>
      </c>
      <c r="M25" s="107">
        <f t="shared" si="2"/>
        <v>1</v>
      </c>
      <c r="N25" s="154">
        <f t="shared" si="3"/>
        <v>33</v>
      </c>
      <c r="O25" s="155">
        <f t="shared" si="4"/>
        <v>211</v>
      </c>
      <c r="P25" s="107">
        <f t="shared" si="6"/>
        <v>0.15639810426540285</v>
      </c>
      <c r="T25" s="76"/>
      <c r="U25" s="321"/>
      <c r="V25" s="321"/>
      <c r="W25" s="321"/>
      <c r="X25" s="241"/>
      <c r="Y25" s="321"/>
      <c r="Z25" s="76"/>
      <c r="AA25" s="76"/>
    </row>
    <row r="26" spans="1:29" ht="13.5" thickBot="1">
      <c r="A26" s="66" t="s">
        <v>203</v>
      </c>
      <c r="B26" s="151">
        <f>SUM(B10:B25)</f>
        <v>132486</v>
      </c>
      <c r="C26" s="152">
        <f>SUM(C10:C25)</f>
        <v>3343943</v>
      </c>
      <c r="D26" s="153">
        <f>B26/C26</f>
        <v>3.9619694474457248E-2</v>
      </c>
      <c r="E26" s="151">
        <f>SUM(E10:E25)</f>
        <v>7961</v>
      </c>
      <c r="F26" s="152">
        <f>SUM(F10:F25)</f>
        <v>110225</v>
      </c>
      <c r="G26" s="153">
        <f>E26/F26</f>
        <v>7.2224994329779996E-2</v>
      </c>
      <c r="H26" s="151">
        <f>SUM(H10:H25)</f>
        <v>1198</v>
      </c>
      <c r="I26" s="152">
        <f>SUM(I10:I25)</f>
        <v>11587</v>
      </c>
      <c r="J26" s="153">
        <f>H26/I26</f>
        <v>0.10339173211357557</v>
      </c>
      <c r="K26" s="151">
        <f>SUM(K10:K25)</f>
        <v>3304</v>
      </c>
      <c r="L26" s="152">
        <f>SUM(L10:L25)</f>
        <v>23854</v>
      </c>
      <c r="M26" s="153">
        <f>K26/L26</f>
        <v>0.13850926469355243</v>
      </c>
      <c r="N26" s="151">
        <f>SUM(N10:N25)</f>
        <v>144949</v>
      </c>
      <c r="O26" s="152">
        <f>SUM(O10:O25)</f>
        <v>3489609</v>
      </c>
      <c r="P26" s="153">
        <f>N26/O26</f>
        <v>4.1537318364321042E-2</v>
      </c>
      <c r="T26" s="76"/>
      <c r="U26" s="76"/>
      <c r="V26" s="76"/>
      <c r="W26" s="76"/>
      <c r="X26" s="76"/>
      <c r="Y26" s="76"/>
      <c r="Z26" s="76"/>
      <c r="AA26" s="76"/>
    </row>
    <row r="27" spans="1:29" ht="13">
      <c r="A27" s="125"/>
      <c r="B27" s="95"/>
      <c r="C27" s="126"/>
      <c r="D27" s="126"/>
      <c r="E27" s="95"/>
      <c r="F27" s="95"/>
      <c r="G27" s="126"/>
      <c r="H27" s="95"/>
      <c r="I27" s="126"/>
      <c r="J27" s="126"/>
      <c r="K27" s="95"/>
      <c r="L27" s="95"/>
      <c r="M27" s="126"/>
      <c r="N27" s="95"/>
      <c r="O27" s="95"/>
      <c r="P27" s="126"/>
      <c r="Q27" s="95"/>
      <c r="T27" s="76"/>
      <c r="U27" s="76"/>
      <c r="V27" s="76"/>
      <c r="W27" s="76"/>
      <c r="X27" s="76"/>
      <c r="Y27" s="76"/>
      <c r="Z27" s="76"/>
      <c r="AA27" s="76"/>
    </row>
    <row r="28" spans="1:29">
      <c r="A28" s="109"/>
      <c r="L28" s="116"/>
      <c r="M28" s="116"/>
      <c r="Q28" s="116"/>
      <c r="R28" s="116"/>
    </row>
    <row r="29" spans="1:29">
      <c r="T29" s="76"/>
      <c r="U29" s="76"/>
      <c r="V29" s="76"/>
      <c r="W29" s="76"/>
      <c r="X29" s="76"/>
    </row>
    <row r="30" spans="1:29">
      <c r="Z30" s="76"/>
    </row>
    <row r="31" spans="1:29">
      <c r="Z31" s="76"/>
    </row>
    <row r="32" spans="1:29">
      <c r="Z32" s="76"/>
    </row>
    <row r="33" spans="26:26">
      <c r="Z33" s="76"/>
    </row>
    <row r="34" spans="26:26">
      <c r="Z34" s="76"/>
    </row>
    <row r="35" spans="26:26">
      <c r="Z35" s="76"/>
    </row>
    <row r="36" spans="26:26">
      <c r="Z36" s="76"/>
    </row>
    <row r="37" spans="26:26">
      <c r="Z37" s="76"/>
    </row>
    <row r="38" spans="26:26">
      <c r="Z38" s="76"/>
    </row>
    <row r="39" spans="26:26">
      <c r="Z39" s="76"/>
    </row>
    <row r="40" spans="26:26">
      <c r="Z40" s="76"/>
    </row>
    <row r="41" spans="26:26">
      <c r="Z41" s="76"/>
    </row>
    <row r="42" spans="26:26">
      <c r="Z42" s="76"/>
    </row>
    <row r="43" spans="26:26">
      <c r="Z43" s="76"/>
    </row>
    <row r="44" spans="26:26">
      <c r="Z44" s="76"/>
    </row>
    <row r="45" spans="26:26">
      <c r="Z45" s="76"/>
    </row>
    <row r="46" spans="26:26">
      <c r="Z46" s="76"/>
    </row>
    <row r="47" spans="26:26">
      <c r="Z47" s="76"/>
    </row>
    <row r="48" spans="26:26">
      <c r="Z48" s="76"/>
    </row>
    <row r="49" spans="26:26">
      <c r="Z49" s="76"/>
    </row>
    <row r="50" spans="26:26">
      <c r="Z50" s="76"/>
    </row>
    <row r="51" spans="26:26">
      <c r="Z51" s="76"/>
    </row>
    <row r="52" spans="26:26">
      <c r="Z52" s="76"/>
    </row>
    <row r="53" spans="26:26">
      <c r="Z53" s="76"/>
    </row>
    <row r="54" spans="26:26">
      <c r="Z54" s="76"/>
    </row>
    <row r="55" spans="26:26">
      <c r="Z55" s="76"/>
    </row>
    <row r="56" spans="26:26">
      <c r="Z56" s="76"/>
    </row>
    <row r="57" spans="26:26">
      <c r="Z57" s="76"/>
    </row>
    <row r="58" spans="26:26">
      <c r="Z58" s="76"/>
    </row>
    <row r="59" spans="26:26">
      <c r="Z59" s="76"/>
    </row>
    <row r="60" spans="26:26">
      <c r="Z60" s="76"/>
    </row>
    <row r="61" spans="26:26">
      <c r="Z61" s="76"/>
    </row>
  </sheetData>
  <mergeCells count="7">
    <mergeCell ref="A4:P5"/>
    <mergeCell ref="A8:A9"/>
    <mergeCell ref="N8:P8"/>
    <mergeCell ref="B8:D8"/>
    <mergeCell ref="E8:G8"/>
    <mergeCell ref="H8:J8"/>
    <mergeCell ref="K8:M8"/>
  </mergeCells>
  <phoneticPr fontId="0" type="noConversion"/>
  <pageMargins left="0.75" right="0.75" top="1" bottom="1" header="0.5" footer="0.5"/>
  <pageSetup scale="48" orientation="landscape" r:id="rId1"/>
  <headerFooter alignWithMargins="0">
    <oddFooter>&amp;C&amp;14B-&amp;P-4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J76"/>
  <sheetViews>
    <sheetView zoomScaleNormal="100" workbookViewId="0"/>
  </sheetViews>
  <sheetFormatPr defaultColWidth="9.1796875" defaultRowHeight="12.5"/>
  <cols>
    <col min="1" max="1" width="9.1796875" style="2"/>
    <col min="2" max="2" width="8.1796875" style="2" bestFit="1" customWidth="1"/>
    <col min="3" max="3" width="8.81640625" style="2" bestFit="1" customWidth="1"/>
    <col min="4" max="4" width="9.1796875" style="2"/>
    <col min="5" max="5" width="8.1796875" style="2" bestFit="1" customWidth="1"/>
    <col min="6" max="6" width="9.81640625" style="2" bestFit="1" customWidth="1"/>
    <col min="7" max="7" width="9.1796875" style="2"/>
    <col min="8" max="8" width="8.1796875" style="2" bestFit="1" customWidth="1"/>
    <col min="9" max="9" width="10.54296875" style="2" customWidth="1"/>
    <col min="10" max="16384" width="9.1796875" style="2"/>
  </cols>
  <sheetData>
    <row r="1" spans="1:10" ht="18">
      <c r="A1" s="12" t="s">
        <v>197</v>
      </c>
      <c r="B1" s="75"/>
      <c r="C1" s="75"/>
      <c r="D1" s="75"/>
      <c r="E1" s="75"/>
      <c r="F1" s="75"/>
      <c r="G1" s="75"/>
    </row>
    <row r="2" spans="1:10" ht="13">
      <c r="A2" s="54" t="s">
        <v>223</v>
      </c>
      <c r="B2" s="75"/>
      <c r="C2" s="75"/>
      <c r="D2" s="75"/>
      <c r="E2" s="75"/>
      <c r="F2" s="75"/>
      <c r="G2" s="75"/>
    </row>
    <row r="3" spans="1:10">
      <c r="A3" s="62"/>
      <c r="B3" s="75"/>
      <c r="C3" s="75"/>
      <c r="D3" s="75"/>
      <c r="E3" s="75"/>
      <c r="F3" s="75"/>
      <c r="G3" s="75"/>
    </row>
    <row r="4" spans="1:10" ht="12.75" customHeight="1">
      <c r="A4" s="437" t="s">
        <v>224</v>
      </c>
      <c r="B4" s="437"/>
      <c r="C4" s="437"/>
      <c r="D4" s="437"/>
      <c r="E4" s="437"/>
      <c r="F4" s="437"/>
      <c r="G4" s="437"/>
      <c r="H4" s="437"/>
      <c r="I4" s="437"/>
      <c r="J4" s="437"/>
    </row>
    <row r="5" spans="1:10">
      <c r="A5" s="437"/>
      <c r="B5" s="437"/>
      <c r="C5" s="437"/>
      <c r="D5" s="437"/>
      <c r="E5" s="437"/>
      <c r="F5" s="437"/>
      <c r="G5" s="437"/>
      <c r="H5" s="437"/>
      <c r="I5" s="437"/>
      <c r="J5" s="437"/>
    </row>
    <row r="6" spans="1:10">
      <c r="A6" s="437"/>
      <c r="B6" s="437"/>
      <c r="C6" s="437"/>
      <c r="D6" s="437"/>
      <c r="E6" s="437"/>
      <c r="F6" s="437"/>
      <c r="G6" s="437"/>
      <c r="H6" s="437"/>
      <c r="I6" s="437"/>
      <c r="J6" s="437"/>
    </row>
    <row r="7" spans="1:10">
      <c r="A7" s="309"/>
      <c r="B7" s="309"/>
      <c r="C7" s="309"/>
      <c r="D7" s="309"/>
      <c r="E7" s="309"/>
      <c r="F7" s="309"/>
      <c r="G7" s="309"/>
      <c r="H7" s="309"/>
      <c r="I7" s="309"/>
      <c r="J7" s="309"/>
    </row>
    <row r="8" spans="1:10" ht="13" thickBot="1">
      <c r="B8" s="55"/>
      <c r="C8" s="55"/>
      <c r="D8" s="55"/>
      <c r="E8" s="55"/>
      <c r="F8" s="55"/>
      <c r="G8" s="55"/>
    </row>
    <row r="9" spans="1:10" ht="12.75" customHeight="1">
      <c r="A9" s="432" t="s">
        <v>200</v>
      </c>
      <c r="B9" s="434" t="s">
        <v>207</v>
      </c>
      <c r="C9" s="435"/>
      <c r="D9" s="436"/>
      <c r="E9" s="434" t="s">
        <v>208</v>
      </c>
      <c r="F9" s="435"/>
      <c r="G9" s="436"/>
      <c r="H9" s="434" t="s">
        <v>203</v>
      </c>
      <c r="I9" s="435"/>
      <c r="J9" s="436"/>
    </row>
    <row r="10" spans="1:10" ht="13.5" customHeight="1" thickBot="1">
      <c r="A10" s="433"/>
      <c r="B10" s="21" t="s">
        <v>220</v>
      </c>
      <c r="C10" s="22" t="s">
        <v>221</v>
      </c>
      <c r="D10" s="23" t="s">
        <v>222</v>
      </c>
      <c r="E10" s="21" t="s">
        <v>220</v>
      </c>
      <c r="F10" s="22" t="s">
        <v>221</v>
      </c>
      <c r="G10" s="23" t="s">
        <v>222</v>
      </c>
      <c r="H10" s="21" t="s">
        <v>220</v>
      </c>
      <c r="I10" s="22" t="s">
        <v>221</v>
      </c>
      <c r="J10" s="23" t="s">
        <v>222</v>
      </c>
    </row>
    <row r="11" spans="1:10">
      <c r="A11" s="322">
        <v>1984</v>
      </c>
      <c r="B11" s="323">
        <v>0</v>
      </c>
      <c r="C11" s="324">
        <v>2</v>
      </c>
      <c r="D11" s="83">
        <f t="shared" ref="D11:D33" si="0">IF(C11=0, "NA", B11/C11)</f>
        <v>0</v>
      </c>
      <c r="E11" s="325">
        <v>1</v>
      </c>
      <c r="F11" s="324">
        <v>89</v>
      </c>
      <c r="G11" s="83">
        <f t="shared" ref="G11:G48" si="1">IF(F11=0, "NA", E11/F11)</f>
        <v>1.1235955056179775E-2</v>
      </c>
      <c r="H11" s="325">
        <f>SUM(B11,E11)</f>
        <v>1</v>
      </c>
      <c r="I11" s="324">
        <f>SUM(C11,F11)</f>
        <v>91</v>
      </c>
      <c r="J11" s="83">
        <f t="shared" ref="J11:J37" si="2">IF(I11=0, "NA", H11/I11)</f>
        <v>1.098901098901099E-2</v>
      </c>
    </row>
    <row r="12" spans="1:10">
      <c r="A12" s="145">
        <v>1985</v>
      </c>
      <c r="B12" s="326">
        <v>0</v>
      </c>
      <c r="C12" s="327">
        <v>2</v>
      </c>
      <c r="D12" s="82">
        <f t="shared" si="0"/>
        <v>0</v>
      </c>
      <c r="E12" s="328">
        <v>7</v>
      </c>
      <c r="F12" s="327">
        <v>177</v>
      </c>
      <c r="G12" s="82">
        <f t="shared" si="1"/>
        <v>3.954802259887006E-2</v>
      </c>
      <c r="H12" s="328">
        <f>SUM(B12,E12)</f>
        <v>7</v>
      </c>
      <c r="I12" s="327">
        <f>SUM(C12,F12)</f>
        <v>179</v>
      </c>
      <c r="J12" s="82">
        <f t="shared" si="2"/>
        <v>3.9106145251396648E-2</v>
      </c>
    </row>
    <row r="13" spans="1:10">
      <c r="A13" s="145">
        <v>1986</v>
      </c>
      <c r="B13" s="326">
        <v>1</v>
      </c>
      <c r="C13" s="327">
        <v>12</v>
      </c>
      <c r="D13" s="82">
        <f t="shared" si="0"/>
        <v>8.3333333333333329E-2</v>
      </c>
      <c r="E13" s="328">
        <v>8</v>
      </c>
      <c r="F13" s="327">
        <v>240</v>
      </c>
      <c r="G13" s="82">
        <f t="shared" si="1"/>
        <v>3.3333333333333333E-2</v>
      </c>
      <c r="H13" s="328">
        <f t="shared" ref="H13:H46" si="3">SUM(B13,E13)</f>
        <v>9</v>
      </c>
      <c r="I13" s="327">
        <f t="shared" ref="I13:I46" si="4">SUM(C13,F13)</f>
        <v>252</v>
      </c>
      <c r="J13" s="82">
        <f t="shared" si="2"/>
        <v>3.5714285714285712E-2</v>
      </c>
    </row>
    <row r="14" spans="1:10">
      <c r="A14" s="145">
        <v>1987</v>
      </c>
      <c r="B14" s="326">
        <v>2</v>
      </c>
      <c r="C14" s="327">
        <v>15</v>
      </c>
      <c r="D14" s="82">
        <f t="shared" si="0"/>
        <v>0.13333333333333333</v>
      </c>
      <c r="E14" s="328">
        <v>22</v>
      </c>
      <c r="F14" s="327">
        <v>418</v>
      </c>
      <c r="G14" s="82">
        <f t="shared" si="1"/>
        <v>5.2631578947368418E-2</v>
      </c>
      <c r="H14" s="328">
        <f t="shared" si="3"/>
        <v>24</v>
      </c>
      <c r="I14" s="327">
        <f t="shared" si="4"/>
        <v>433</v>
      </c>
      <c r="J14" s="82">
        <f t="shared" si="2"/>
        <v>5.5427251732101619E-2</v>
      </c>
    </row>
    <row r="15" spans="1:10">
      <c r="A15" s="145">
        <v>1988</v>
      </c>
      <c r="B15" s="326">
        <v>0</v>
      </c>
      <c r="C15" s="327">
        <v>17</v>
      </c>
      <c r="D15" s="82">
        <f t="shared" si="0"/>
        <v>0</v>
      </c>
      <c r="E15" s="328">
        <v>14</v>
      </c>
      <c r="F15" s="327">
        <v>387</v>
      </c>
      <c r="G15" s="82">
        <f t="shared" si="1"/>
        <v>3.6175710594315243E-2</v>
      </c>
      <c r="H15" s="328">
        <f t="shared" si="3"/>
        <v>14</v>
      </c>
      <c r="I15" s="327">
        <f t="shared" si="4"/>
        <v>404</v>
      </c>
      <c r="J15" s="82">
        <f t="shared" si="2"/>
        <v>3.4653465346534656E-2</v>
      </c>
    </row>
    <row r="16" spans="1:10">
      <c r="A16" s="145">
        <v>1989</v>
      </c>
      <c r="B16" s="326">
        <v>0</v>
      </c>
      <c r="C16" s="327">
        <v>18</v>
      </c>
      <c r="D16" s="82">
        <f t="shared" si="0"/>
        <v>0</v>
      </c>
      <c r="E16" s="328">
        <v>14</v>
      </c>
      <c r="F16" s="327">
        <v>338</v>
      </c>
      <c r="G16" s="82">
        <f t="shared" si="1"/>
        <v>4.142011834319527E-2</v>
      </c>
      <c r="H16" s="328">
        <f t="shared" si="3"/>
        <v>14</v>
      </c>
      <c r="I16" s="327">
        <f t="shared" si="4"/>
        <v>356</v>
      </c>
      <c r="J16" s="82">
        <f t="shared" si="2"/>
        <v>3.9325842696629212E-2</v>
      </c>
    </row>
    <row r="17" spans="1:10">
      <c r="A17" s="145">
        <v>1990</v>
      </c>
      <c r="B17" s="326">
        <v>0</v>
      </c>
      <c r="C17" s="327">
        <v>7</v>
      </c>
      <c r="D17" s="82">
        <f t="shared" si="0"/>
        <v>0</v>
      </c>
      <c r="E17" s="328">
        <v>17</v>
      </c>
      <c r="F17" s="327">
        <v>234</v>
      </c>
      <c r="G17" s="82">
        <f t="shared" si="1"/>
        <v>7.2649572649572655E-2</v>
      </c>
      <c r="H17" s="328">
        <f t="shared" si="3"/>
        <v>17</v>
      </c>
      <c r="I17" s="327">
        <f t="shared" si="4"/>
        <v>241</v>
      </c>
      <c r="J17" s="82">
        <f t="shared" si="2"/>
        <v>7.0539419087136929E-2</v>
      </c>
    </row>
    <row r="18" spans="1:10">
      <c r="A18" s="145">
        <v>1991</v>
      </c>
      <c r="B18" s="326">
        <v>1</v>
      </c>
      <c r="C18" s="327">
        <v>8</v>
      </c>
      <c r="D18" s="82">
        <f t="shared" si="0"/>
        <v>0.125</v>
      </c>
      <c r="E18" s="328">
        <v>5</v>
      </c>
      <c r="F18" s="327">
        <v>228</v>
      </c>
      <c r="G18" s="82">
        <f t="shared" si="1"/>
        <v>2.1929824561403508E-2</v>
      </c>
      <c r="H18" s="328">
        <f t="shared" si="3"/>
        <v>6</v>
      </c>
      <c r="I18" s="327">
        <f t="shared" si="4"/>
        <v>236</v>
      </c>
      <c r="J18" s="82">
        <f t="shared" si="2"/>
        <v>2.5423728813559324E-2</v>
      </c>
    </row>
    <row r="19" spans="1:10">
      <c r="A19" s="145">
        <v>1992</v>
      </c>
      <c r="B19" s="326">
        <v>2</v>
      </c>
      <c r="C19" s="327">
        <v>9</v>
      </c>
      <c r="D19" s="82">
        <f t="shared" si="0"/>
        <v>0.22222222222222221</v>
      </c>
      <c r="E19" s="328">
        <v>8</v>
      </c>
      <c r="F19" s="327">
        <v>230</v>
      </c>
      <c r="G19" s="82">
        <f t="shared" si="1"/>
        <v>3.4782608695652174E-2</v>
      </c>
      <c r="H19" s="328">
        <f t="shared" si="3"/>
        <v>10</v>
      </c>
      <c r="I19" s="327">
        <f t="shared" si="4"/>
        <v>239</v>
      </c>
      <c r="J19" s="82">
        <f t="shared" si="2"/>
        <v>4.1841004184100417E-2</v>
      </c>
    </row>
    <row r="20" spans="1:10">
      <c r="A20" s="145">
        <v>1993</v>
      </c>
      <c r="B20" s="326">
        <v>1</v>
      </c>
      <c r="C20" s="327">
        <v>17</v>
      </c>
      <c r="D20" s="82">
        <f t="shared" si="0"/>
        <v>5.8823529411764705E-2</v>
      </c>
      <c r="E20" s="328">
        <v>11</v>
      </c>
      <c r="F20" s="327">
        <v>349</v>
      </c>
      <c r="G20" s="82">
        <f t="shared" si="1"/>
        <v>3.151862464183381E-2</v>
      </c>
      <c r="H20" s="328">
        <f t="shared" si="3"/>
        <v>12</v>
      </c>
      <c r="I20" s="327">
        <f t="shared" si="4"/>
        <v>366</v>
      </c>
      <c r="J20" s="82">
        <f t="shared" si="2"/>
        <v>3.2786885245901641E-2</v>
      </c>
    </row>
    <row r="21" spans="1:10">
      <c r="A21" s="145">
        <v>1994</v>
      </c>
      <c r="B21" s="326">
        <v>6</v>
      </c>
      <c r="C21" s="327">
        <v>46</v>
      </c>
      <c r="D21" s="82">
        <f t="shared" si="0"/>
        <v>0.13043478260869565</v>
      </c>
      <c r="E21" s="328">
        <v>10</v>
      </c>
      <c r="F21" s="327">
        <v>509</v>
      </c>
      <c r="G21" s="82">
        <f t="shared" si="1"/>
        <v>1.9646365422396856E-2</v>
      </c>
      <c r="H21" s="328">
        <f t="shared" si="3"/>
        <v>16</v>
      </c>
      <c r="I21" s="327">
        <f t="shared" si="4"/>
        <v>555</v>
      </c>
      <c r="J21" s="82">
        <f t="shared" si="2"/>
        <v>2.8828828828828829E-2</v>
      </c>
    </row>
    <row r="22" spans="1:10">
      <c r="A22" s="145">
        <v>1995</v>
      </c>
      <c r="B22" s="326">
        <v>1</v>
      </c>
      <c r="C22" s="327">
        <v>82</v>
      </c>
      <c r="D22" s="82">
        <f t="shared" si="0"/>
        <v>1.2195121951219513E-2</v>
      </c>
      <c r="E22" s="328">
        <v>20</v>
      </c>
      <c r="F22" s="327">
        <v>824</v>
      </c>
      <c r="G22" s="82">
        <f t="shared" si="1"/>
        <v>2.4271844660194174E-2</v>
      </c>
      <c r="H22" s="328">
        <f t="shared" si="3"/>
        <v>21</v>
      </c>
      <c r="I22" s="327">
        <f t="shared" si="4"/>
        <v>906</v>
      </c>
      <c r="J22" s="82">
        <f t="shared" si="2"/>
        <v>2.3178807947019868E-2</v>
      </c>
    </row>
    <row r="23" spans="1:10">
      <c r="A23" s="145">
        <v>1996</v>
      </c>
      <c r="B23" s="326">
        <v>1</v>
      </c>
      <c r="C23" s="327">
        <v>79</v>
      </c>
      <c r="D23" s="82">
        <f t="shared" si="0"/>
        <v>1.2658227848101266E-2</v>
      </c>
      <c r="E23" s="328">
        <v>19</v>
      </c>
      <c r="F23" s="327">
        <v>762</v>
      </c>
      <c r="G23" s="82">
        <f t="shared" si="1"/>
        <v>2.4934383202099737E-2</v>
      </c>
      <c r="H23" s="328">
        <f t="shared" si="3"/>
        <v>20</v>
      </c>
      <c r="I23" s="327">
        <f t="shared" si="4"/>
        <v>841</v>
      </c>
      <c r="J23" s="82">
        <f t="shared" si="2"/>
        <v>2.3781212841854936E-2</v>
      </c>
    </row>
    <row r="24" spans="1:10">
      <c r="A24" s="145">
        <v>1997</v>
      </c>
      <c r="B24" s="326">
        <v>8</v>
      </c>
      <c r="C24" s="327">
        <v>149</v>
      </c>
      <c r="D24" s="82">
        <f t="shared" si="0"/>
        <v>5.3691275167785234E-2</v>
      </c>
      <c r="E24" s="328">
        <v>33</v>
      </c>
      <c r="F24" s="327">
        <v>973</v>
      </c>
      <c r="G24" s="82">
        <f t="shared" si="1"/>
        <v>3.391572456320658E-2</v>
      </c>
      <c r="H24" s="328">
        <f t="shared" si="3"/>
        <v>41</v>
      </c>
      <c r="I24" s="327">
        <f t="shared" si="4"/>
        <v>1122</v>
      </c>
      <c r="J24" s="82">
        <f t="shared" si="2"/>
        <v>3.6541889483065956E-2</v>
      </c>
    </row>
    <row r="25" spans="1:10">
      <c r="A25" s="145">
        <v>1998</v>
      </c>
      <c r="B25" s="326">
        <v>6</v>
      </c>
      <c r="C25" s="327">
        <v>74</v>
      </c>
      <c r="D25" s="82">
        <f t="shared" si="0"/>
        <v>8.1081081081081086E-2</v>
      </c>
      <c r="E25" s="328">
        <v>28</v>
      </c>
      <c r="F25" s="327">
        <v>1146</v>
      </c>
      <c r="G25" s="82">
        <f t="shared" si="1"/>
        <v>2.4432809773123908E-2</v>
      </c>
      <c r="H25" s="328">
        <f t="shared" si="3"/>
        <v>34</v>
      </c>
      <c r="I25" s="327">
        <f t="shared" si="4"/>
        <v>1220</v>
      </c>
      <c r="J25" s="82">
        <f t="shared" si="2"/>
        <v>2.7868852459016394E-2</v>
      </c>
    </row>
    <row r="26" spans="1:10">
      <c r="A26" s="145">
        <v>1999</v>
      </c>
      <c r="B26" s="326">
        <v>7</v>
      </c>
      <c r="C26" s="327">
        <v>283</v>
      </c>
      <c r="D26" s="82">
        <f t="shared" si="0"/>
        <v>2.4734982332155476E-2</v>
      </c>
      <c r="E26" s="328">
        <v>38</v>
      </c>
      <c r="F26" s="327">
        <v>1603</v>
      </c>
      <c r="G26" s="82">
        <f t="shared" si="1"/>
        <v>2.3705552089831567E-2</v>
      </c>
      <c r="H26" s="328">
        <f t="shared" si="3"/>
        <v>45</v>
      </c>
      <c r="I26" s="327">
        <f t="shared" si="4"/>
        <v>1886</v>
      </c>
      <c r="J26" s="82">
        <f t="shared" si="2"/>
        <v>2.386002120890774E-2</v>
      </c>
    </row>
    <row r="27" spans="1:10">
      <c r="A27" s="145">
        <v>2000</v>
      </c>
      <c r="B27" s="326">
        <v>9</v>
      </c>
      <c r="C27" s="327">
        <v>309</v>
      </c>
      <c r="D27" s="82">
        <f t="shared" si="0"/>
        <v>2.9126213592233011E-2</v>
      </c>
      <c r="E27" s="328">
        <v>38</v>
      </c>
      <c r="F27" s="327">
        <v>2046</v>
      </c>
      <c r="G27" s="82">
        <f t="shared" si="1"/>
        <v>1.8572825024437929E-2</v>
      </c>
      <c r="H27" s="328">
        <f t="shared" si="3"/>
        <v>47</v>
      </c>
      <c r="I27" s="327">
        <f t="shared" si="4"/>
        <v>2355</v>
      </c>
      <c r="J27" s="82">
        <f t="shared" si="2"/>
        <v>1.9957537154989383E-2</v>
      </c>
    </row>
    <row r="28" spans="1:10">
      <c r="A28" s="145">
        <v>2001</v>
      </c>
      <c r="B28" s="326">
        <v>13</v>
      </c>
      <c r="C28" s="327">
        <v>349</v>
      </c>
      <c r="D28" s="82">
        <f t="shared" si="0"/>
        <v>3.7249283667621778E-2</v>
      </c>
      <c r="E28" s="328">
        <v>32</v>
      </c>
      <c r="F28" s="327">
        <v>1882</v>
      </c>
      <c r="G28" s="82">
        <f t="shared" si="1"/>
        <v>1.7003188097768331E-2</v>
      </c>
      <c r="H28" s="328">
        <f t="shared" si="3"/>
        <v>45</v>
      </c>
      <c r="I28" s="327">
        <f t="shared" si="4"/>
        <v>2231</v>
      </c>
      <c r="J28" s="82">
        <f t="shared" si="2"/>
        <v>2.0170327207530255E-2</v>
      </c>
    </row>
    <row r="29" spans="1:10">
      <c r="A29" s="145">
        <v>2002</v>
      </c>
      <c r="B29" s="326">
        <v>12</v>
      </c>
      <c r="C29" s="327">
        <v>361</v>
      </c>
      <c r="D29" s="82">
        <f t="shared" si="0"/>
        <v>3.3240997229916899E-2</v>
      </c>
      <c r="E29" s="328">
        <v>25</v>
      </c>
      <c r="F29" s="327">
        <v>1727</v>
      </c>
      <c r="G29" s="82">
        <f t="shared" si="1"/>
        <v>1.4475969889982629E-2</v>
      </c>
      <c r="H29" s="328">
        <f t="shared" si="3"/>
        <v>37</v>
      </c>
      <c r="I29" s="327">
        <f t="shared" si="4"/>
        <v>2088</v>
      </c>
      <c r="J29" s="82">
        <f t="shared" si="2"/>
        <v>1.7720306513409962E-2</v>
      </c>
    </row>
    <row r="30" spans="1:10">
      <c r="A30" s="145">
        <v>2003</v>
      </c>
      <c r="B30" s="326">
        <v>15</v>
      </c>
      <c r="C30" s="327">
        <v>365</v>
      </c>
      <c r="D30" s="82">
        <f t="shared" si="0"/>
        <v>4.1095890410958902E-2</v>
      </c>
      <c r="E30" s="328">
        <v>65</v>
      </c>
      <c r="F30" s="327">
        <v>1847</v>
      </c>
      <c r="G30" s="82">
        <f t="shared" si="1"/>
        <v>3.519220357336221E-2</v>
      </c>
      <c r="H30" s="328">
        <f t="shared" si="3"/>
        <v>80</v>
      </c>
      <c r="I30" s="327">
        <f t="shared" si="4"/>
        <v>2212</v>
      </c>
      <c r="J30" s="82">
        <f t="shared" si="2"/>
        <v>3.6166365280289332E-2</v>
      </c>
    </row>
    <row r="31" spans="1:10">
      <c r="A31" s="145">
        <v>2004</v>
      </c>
      <c r="B31" s="326">
        <v>38</v>
      </c>
      <c r="C31" s="327">
        <v>542</v>
      </c>
      <c r="D31" s="82">
        <f t="shared" si="0"/>
        <v>7.0110701107011064E-2</v>
      </c>
      <c r="E31" s="328">
        <v>78</v>
      </c>
      <c r="F31" s="327">
        <v>2685</v>
      </c>
      <c r="G31" s="82">
        <f t="shared" si="1"/>
        <v>2.9050279329608939E-2</v>
      </c>
      <c r="H31" s="328">
        <f t="shared" si="3"/>
        <v>116</v>
      </c>
      <c r="I31" s="327">
        <f t="shared" si="4"/>
        <v>3227</v>
      </c>
      <c r="J31" s="82">
        <f t="shared" si="2"/>
        <v>3.594669972110319E-2</v>
      </c>
    </row>
    <row r="32" spans="1:10">
      <c r="A32" s="145">
        <v>2005</v>
      </c>
      <c r="B32" s="326">
        <v>25</v>
      </c>
      <c r="C32" s="327">
        <v>908</v>
      </c>
      <c r="D32" s="82">
        <f t="shared" si="0"/>
        <v>2.7533039647577091E-2</v>
      </c>
      <c r="E32" s="328">
        <v>106</v>
      </c>
      <c r="F32" s="327">
        <v>3282</v>
      </c>
      <c r="G32" s="82">
        <f t="shared" si="1"/>
        <v>3.2297379646556976E-2</v>
      </c>
      <c r="H32" s="328">
        <f t="shared" si="3"/>
        <v>131</v>
      </c>
      <c r="I32" s="327">
        <f t="shared" si="4"/>
        <v>4190</v>
      </c>
      <c r="J32" s="82">
        <f t="shared" si="2"/>
        <v>3.1264916467780429E-2</v>
      </c>
    </row>
    <row r="33" spans="1:10">
      <c r="A33" s="145">
        <v>2006</v>
      </c>
      <c r="B33" s="326">
        <v>24</v>
      </c>
      <c r="C33" s="327">
        <v>1348</v>
      </c>
      <c r="D33" s="82">
        <f t="shared" si="0"/>
        <v>1.7804154302670624E-2</v>
      </c>
      <c r="E33" s="328">
        <v>115</v>
      </c>
      <c r="F33" s="327">
        <v>3508</v>
      </c>
      <c r="G33" s="82">
        <f t="shared" si="1"/>
        <v>3.2782212086659067E-2</v>
      </c>
      <c r="H33" s="328">
        <f t="shared" si="3"/>
        <v>139</v>
      </c>
      <c r="I33" s="327">
        <f t="shared" si="4"/>
        <v>4856</v>
      </c>
      <c r="J33" s="82">
        <f t="shared" si="2"/>
        <v>2.8624382207578253E-2</v>
      </c>
    </row>
    <row r="34" spans="1:10">
      <c r="A34" s="145">
        <v>2007</v>
      </c>
      <c r="B34" s="326"/>
      <c r="C34" s="327"/>
      <c r="D34" s="82"/>
      <c r="E34" s="328">
        <v>139</v>
      </c>
      <c r="F34" s="327">
        <v>4075</v>
      </c>
      <c r="G34" s="82">
        <f t="shared" si="1"/>
        <v>3.4110429447852759E-2</v>
      </c>
      <c r="H34" s="328">
        <f t="shared" si="3"/>
        <v>139</v>
      </c>
      <c r="I34" s="327">
        <f t="shared" si="4"/>
        <v>4075</v>
      </c>
      <c r="J34" s="82">
        <f t="shared" si="2"/>
        <v>3.4110429447852759E-2</v>
      </c>
    </row>
    <row r="35" spans="1:10">
      <c r="A35" s="145">
        <v>2008</v>
      </c>
      <c r="B35" s="326"/>
      <c r="C35" s="327"/>
      <c r="D35" s="82"/>
      <c r="E35" s="328">
        <v>54</v>
      </c>
      <c r="F35" s="327">
        <v>2319</v>
      </c>
      <c r="G35" s="82">
        <f t="shared" si="1"/>
        <v>2.3285899094437259E-2</v>
      </c>
      <c r="H35" s="328">
        <f t="shared" si="3"/>
        <v>54</v>
      </c>
      <c r="I35" s="327">
        <f t="shared" si="4"/>
        <v>2319</v>
      </c>
      <c r="J35" s="82">
        <f t="shared" si="2"/>
        <v>2.3285899094437259E-2</v>
      </c>
    </row>
    <row r="36" spans="1:10">
      <c r="A36" s="145">
        <v>2009</v>
      </c>
      <c r="B36" s="326"/>
      <c r="C36" s="327"/>
      <c r="D36" s="82"/>
      <c r="E36" s="328">
        <v>26</v>
      </c>
      <c r="F36" s="327">
        <v>1735</v>
      </c>
      <c r="G36" s="82">
        <f t="shared" si="1"/>
        <v>1.4985590778097982E-2</v>
      </c>
      <c r="H36" s="328">
        <f t="shared" si="3"/>
        <v>26</v>
      </c>
      <c r="I36" s="327">
        <f t="shared" si="4"/>
        <v>1735</v>
      </c>
      <c r="J36" s="82">
        <f t="shared" si="2"/>
        <v>1.4985590778097982E-2</v>
      </c>
    </row>
    <row r="37" spans="1:10">
      <c r="A37" s="145">
        <v>2010</v>
      </c>
      <c r="B37" s="326"/>
      <c r="C37" s="327"/>
      <c r="D37" s="82"/>
      <c r="E37" s="328">
        <v>36</v>
      </c>
      <c r="F37" s="327">
        <v>1751</v>
      </c>
      <c r="G37" s="82">
        <f t="shared" si="1"/>
        <v>2.0559680182752713E-2</v>
      </c>
      <c r="H37" s="328">
        <f t="shared" si="3"/>
        <v>36</v>
      </c>
      <c r="I37" s="327">
        <f t="shared" si="4"/>
        <v>1751</v>
      </c>
      <c r="J37" s="82">
        <f t="shared" si="2"/>
        <v>2.0559680182752713E-2</v>
      </c>
    </row>
    <row r="38" spans="1:10">
      <c r="A38" s="145">
        <v>2011</v>
      </c>
      <c r="B38" s="326"/>
      <c r="C38" s="327"/>
      <c r="D38" s="82"/>
      <c r="E38" s="328">
        <v>18</v>
      </c>
      <c r="F38" s="327">
        <v>1937</v>
      </c>
      <c r="G38" s="82">
        <f t="shared" si="1"/>
        <v>9.2927207021166747E-3</v>
      </c>
      <c r="H38" s="328">
        <f t="shared" si="3"/>
        <v>18</v>
      </c>
      <c r="I38" s="327">
        <f t="shared" si="4"/>
        <v>1937</v>
      </c>
      <c r="J38" s="82">
        <f t="shared" ref="J38:J46" si="5">IF(I38=0, "NA", H38/I38)</f>
        <v>9.2927207021166747E-3</v>
      </c>
    </row>
    <row r="39" spans="1:10">
      <c r="A39" s="145">
        <v>2012</v>
      </c>
      <c r="B39" s="326"/>
      <c r="C39" s="327"/>
      <c r="D39" s="82"/>
      <c r="E39" s="328">
        <v>24</v>
      </c>
      <c r="F39" s="327">
        <v>3189</v>
      </c>
      <c r="G39" s="82">
        <f t="shared" si="1"/>
        <v>7.525870178739417E-3</v>
      </c>
      <c r="H39" s="328">
        <f t="shared" si="3"/>
        <v>24</v>
      </c>
      <c r="I39" s="327">
        <f t="shared" si="4"/>
        <v>3189</v>
      </c>
      <c r="J39" s="82">
        <f t="shared" si="5"/>
        <v>7.525870178739417E-3</v>
      </c>
    </row>
    <row r="40" spans="1:10">
      <c r="A40" s="145">
        <v>2013</v>
      </c>
      <c r="B40" s="326"/>
      <c r="C40" s="327"/>
      <c r="D40" s="82"/>
      <c r="E40" s="328">
        <v>33</v>
      </c>
      <c r="F40" s="327">
        <v>2955</v>
      </c>
      <c r="G40" s="82">
        <f t="shared" si="1"/>
        <v>1.1167512690355329E-2</v>
      </c>
      <c r="H40" s="328">
        <f t="shared" si="3"/>
        <v>33</v>
      </c>
      <c r="I40" s="327">
        <f t="shared" si="4"/>
        <v>2955</v>
      </c>
      <c r="J40" s="82">
        <f t="shared" si="5"/>
        <v>1.1167512690355329E-2</v>
      </c>
    </row>
    <row r="41" spans="1:10">
      <c r="A41" s="145">
        <v>2014</v>
      </c>
      <c r="B41" s="326"/>
      <c r="C41" s="327"/>
      <c r="D41" s="82"/>
      <c r="E41" s="328">
        <v>20</v>
      </c>
      <c r="F41" s="327">
        <v>2922</v>
      </c>
      <c r="G41" s="82">
        <f t="shared" si="1"/>
        <v>6.8446269678302529E-3</v>
      </c>
      <c r="H41" s="328">
        <f t="shared" si="3"/>
        <v>20</v>
      </c>
      <c r="I41" s="327">
        <f t="shared" si="4"/>
        <v>2922</v>
      </c>
      <c r="J41" s="82">
        <f t="shared" si="5"/>
        <v>6.8446269678302529E-3</v>
      </c>
    </row>
    <row r="42" spans="1:10">
      <c r="A42" s="145">
        <v>2015</v>
      </c>
      <c r="B42" s="326"/>
      <c r="C42" s="327"/>
      <c r="D42" s="82"/>
      <c r="E42" s="328">
        <v>15</v>
      </c>
      <c r="F42" s="327">
        <v>4582</v>
      </c>
      <c r="G42" s="82">
        <f t="shared" si="1"/>
        <v>3.2736796158882582E-3</v>
      </c>
      <c r="H42" s="328">
        <f t="shared" si="3"/>
        <v>15</v>
      </c>
      <c r="I42" s="327">
        <f t="shared" si="4"/>
        <v>4582</v>
      </c>
      <c r="J42" s="82">
        <f t="shared" si="5"/>
        <v>3.2736796158882582E-3</v>
      </c>
    </row>
    <row r="43" spans="1:10">
      <c r="A43" s="145">
        <v>2016</v>
      </c>
      <c r="B43" s="326"/>
      <c r="C43" s="327"/>
      <c r="D43" s="82"/>
      <c r="E43" s="328">
        <v>15</v>
      </c>
      <c r="F43" s="327">
        <v>5722</v>
      </c>
      <c r="G43" s="82">
        <f t="shared" si="1"/>
        <v>2.6214610276127227E-3</v>
      </c>
      <c r="H43" s="328">
        <f t="shared" si="3"/>
        <v>15</v>
      </c>
      <c r="I43" s="327">
        <f t="shared" si="4"/>
        <v>5722</v>
      </c>
      <c r="J43" s="82">
        <f t="shared" si="5"/>
        <v>2.6214610276127227E-3</v>
      </c>
    </row>
    <row r="44" spans="1:10" ht="12.75" customHeight="1">
      <c r="A44" s="145">
        <v>2017</v>
      </c>
      <c r="B44" s="326"/>
      <c r="C44" s="327"/>
      <c r="D44" s="82"/>
      <c r="E44" s="328">
        <v>3</v>
      </c>
      <c r="F44" s="327">
        <v>5048</v>
      </c>
      <c r="G44" s="82">
        <f t="shared" si="1"/>
        <v>5.9429477020602221E-4</v>
      </c>
      <c r="H44" s="328">
        <f t="shared" si="3"/>
        <v>3</v>
      </c>
      <c r="I44" s="327">
        <f t="shared" si="4"/>
        <v>5048</v>
      </c>
      <c r="J44" s="82">
        <f t="shared" si="5"/>
        <v>5.9429477020602221E-4</v>
      </c>
    </row>
    <row r="45" spans="1:10">
      <c r="A45" s="145">
        <v>2018</v>
      </c>
      <c r="B45" s="326"/>
      <c r="C45" s="327"/>
      <c r="D45" s="82"/>
      <c r="E45" s="328">
        <v>3</v>
      </c>
      <c r="F45" s="327">
        <v>5007</v>
      </c>
      <c r="G45" s="82">
        <f t="shared" si="1"/>
        <v>5.9916117435590175E-4</v>
      </c>
      <c r="H45" s="328">
        <f t="shared" si="3"/>
        <v>3</v>
      </c>
      <c r="I45" s="327">
        <f t="shared" si="4"/>
        <v>5007</v>
      </c>
      <c r="J45" s="82">
        <f t="shared" si="5"/>
        <v>5.9916117435590175E-4</v>
      </c>
    </row>
    <row r="46" spans="1:10">
      <c r="A46" s="145">
        <v>2019</v>
      </c>
      <c r="B46" s="326"/>
      <c r="C46" s="327"/>
      <c r="D46" s="82"/>
      <c r="E46" s="328">
        <v>7</v>
      </c>
      <c r="F46" s="327">
        <v>5270</v>
      </c>
      <c r="G46" s="82">
        <f t="shared" si="1"/>
        <v>1.3282732447817836E-3</v>
      </c>
      <c r="H46" s="328">
        <f t="shared" si="3"/>
        <v>7</v>
      </c>
      <c r="I46" s="327">
        <f t="shared" si="4"/>
        <v>5270</v>
      </c>
      <c r="J46" s="82">
        <f t="shared" si="5"/>
        <v>1.3282732447817836E-3</v>
      </c>
    </row>
    <row r="47" spans="1:10">
      <c r="A47" s="145">
        <v>2020</v>
      </c>
      <c r="B47" s="326"/>
      <c r="C47" s="327"/>
      <c r="D47" s="82"/>
      <c r="E47" s="328">
        <v>2</v>
      </c>
      <c r="F47" s="327">
        <v>2920</v>
      </c>
      <c r="G47" s="82">
        <f t="shared" si="1"/>
        <v>6.8493150684931507E-4</v>
      </c>
      <c r="H47" s="328">
        <f t="shared" ref="H47:H48" si="6">SUM(B47,E47)</f>
        <v>2</v>
      </c>
      <c r="I47" s="327">
        <f t="shared" ref="I47:I48" si="7">SUM(C47,F47)</f>
        <v>2920</v>
      </c>
      <c r="J47" s="82">
        <f t="shared" ref="J47:J48" si="8">IF(I47=0, "NA", H47/I47)</f>
        <v>6.8493150684931507E-4</v>
      </c>
    </row>
    <row r="48" spans="1:10" ht="13" thickBot="1">
      <c r="A48" s="329">
        <v>2021</v>
      </c>
      <c r="B48" s="330"/>
      <c r="C48" s="331"/>
      <c r="D48" s="107"/>
      <c r="E48" s="332">
        <v>0</v>
      </c>
      <c r="F48" s="331">
        <v>128</v>
      </c>
      <c r="G48" s="107">
        <f t="shared" si="1"/>
        <v>0</v>
      </c>
      <c r="H48" s="333">
        <f t="shared" si="6"/>
        <v>0</v>
      </c>
      <c r="I48" s="334">
        <f t="shared" si="7"/>
        <v>128</v>
      </c>
      <c r="J48" s="335">
        <f t="shared" si="8"/>
        <v>0</v>
      </c>
    </row>
    <row r="49" spans="1:10" ht="13.5" thickBot="1">
      <c r="A49" s="157" t="s">
        <v>203</v>
      </c>
      <c r="B49" s="252">
        <f>SUM(B11:B48)</f>
        <v>172</v>
      </c>
      <c r="C49" s="252">
        <f>SUM(C11:C48)</f>
        <v>5002</v>
      </c>
      <c r="D49" s="253">
        <f>IF(C49=0, "NA", B49/C49)</f>
        <v>3.4386245501799279E-2</v>
      </c>
      <c r="E49" s="252">
        <f>SUM(E11:E48)</f>
        <v>1109</v>
      </c>
      <c r="F49" s="252">
        <f>SUM(F11:F48)</f>
        <v>75044</v>
      </c>
      <c r="G49" s="253">
        <f>IF(F49=0, "NA", E49/F49)</f>
        <v>1.4777996908480358E-2</v>
      </c>
      <c r="H49" s="237">
        <f>SUM(H11:H48)</f>
        <v>1281</v>
      </c>
      <c r="I49" s="237">
        <f>SUM(I11:I48)</f>
        <v>80046</v>
      </c>
      <c r="J49" s="238">
        <f>IF(I49=0, "NA", H49/I49)</f>
        <v>1.6003298103590434E-2</v>
      </c>
    </row>
    <row r="76" ht="12.75" customHeight="1"/>
  </sheetData>
  <mergeCells count="5">
    <mergeCell ref="A9:A10"/>
    <mergeCell ref="B9:D9"/>
    <mergeCell ref="E9:G9"/>
    <mergeCell ref="H9:J9"/>
    <mergeCell ref="A4:J6"/>
  </mergeCells>
  <phoneticPr fontId="24" type="noConversion"/>
  <pageMargins left="0.75" right="0.75" top="1" bottom="1" header="0.5" footer="0.5"/>
  <pageSetup scale="5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AB68"/>
  <sheetViews>
    <sheetView zoomScaleNormal="100" workbookViewId="0"/>
  </sheetViews>
  <sheetFormatPr defaultColWidth="9.1796875" defaultRowHeight="12.5"/>
  <cols>
    <col min="1" max="2" width="9.1796875" style="17"/>
    <col min="3" max="3" width="10" style="17" customWidth="1"/>
    <col min="4" max="4" width="9.453125" style="17" customWidth="1"/>
    <col min="5" max="5" width="7.54296875" style="17" bestFit="1" customWidth="1"/>
    <col min="6" max="6" width="9.81640625" style="17" customWidth="1"/>
    <col min="7" max="7" width="9.453125" style="17" customWidth="1"/>
    <col min="8" max="8" width="7.54296875" style="17" bestFit="1" customWidth="1"/>
    <col min="9" max="9" width="8.26953125" style="17" bestFit="1" customWidth="1"/>
    <col min="10" max="10" width="9.453125" style="17" customWidth="1"/>
    <col min="11" max="11" width="7.7265625" style="17" bestFit="1" customWidth="1"/>
    <col min="12" max="12" width="8.453125" style="17" bestFit="1" customWidth="1"/>
    <col min="13" max="13" width="9.453125" style="17" customWidth="1"/>
    <col min="14" max="14" width="10.26953125" style="17" customWidth="1"/>
    <col min="15" max="15" width="10.54296875" style="17" bestFit="1" customWidth="1"/>
    <col min="16" max="16" width="9.453125" style="17" customWidth="1"/>
    <col min="17" max="17" width="7.7265625" style="17" bestFit="1" customWidth="1"/>
    <col min="18" max="18" width="12.1796875" style="17" customWidth="1"/>
    <col min="19" max="16384" width="9.1796875" style="17"/>
  </cols>
  <sheetData>
    <row r="1" spans="1:18" ht="25">
      <c r="A1" s="40" t="s">
        <v>197</v>
      </c>
      <c r="B1" s="77"/>
      <c r="C1" s="77"/>
      <c r="D1" s="77"/>
      <c r="E1" s="77"/>
      <c r="F1" s="77"/>
      <c r="G1" s="77"/>
      <c r="H1" s="77"/>
      <c r="I1" s="77"/>
      <c r="J1" s="77"/>
      <c r="K1" s="77"/>
      <c r="L1" s="77"/>
      <c r="M1" s="77"/>
      <c r="N1" s="77"/>
      <c r="O1" s="77"/>
      <c r="P1" s="77"/>
      <c r="Q1" s="77"/>
      <c r="R1" s="77"/>
    </row>
    <row r="2" spans="1:18" ht="18">
      <c r="A2" s="13" t="s">
        <v>225</v>
      </c>
      <c r="B2" s="14"/>
      <c r="C2" s="14"/>
      <c r="D2" s="14"/>
      <c r="E2" s="14"/>
      <c r="F2" s="14"/>
      <c r="G2" s="14"/>
      <c r="H2" s="14"/>
      <c r="I2" s="14"/>
      <c r="J2" s="14"/>
      <c r="K2" s="14"/>
      <c r="L2" s="14"/>
      <c r="M2" s="14"/>
      <c r="N2" s="14"/>
      <c r="O2" s="14"/>
      <c r="P2" s="14"/>
      <c r="Q2" s="77"/>
      <c r="R2" s="77"/>
    </row>
    <row r="3" spans="1:18" ht="14">
      <c r="A3" s="18"/>
      <c r="B3" s="14"/>
      <c r="C3" s="14"/>
      <c r="D3" s="14"/>
      <c r="E3" s="14"/>
      <c r="F3" s="14"/>
      <c r="G3" s="14"/>
      <c r="H3" s="14"/>
      <c r="I3" s="14"/>
      <c r="J3" s="14"/>
      <c r="K3" s="14"/>
      <c r="L3" s="14"/>
      <c r="M3" s="14"/>
      <c r="N3" s="14"/>
      <c r="O3" s="14"/>
      <c r="P3" s="14"/>
      <c r="Q3" s="77"/>
      <c r="R3" s="77"/>
    </row>
    <row r="4" spans="1:18">
      <c r="A4" s="438" t="s">
        <v>226</v>
      </c>
      <c r="B4" s="438"/>
      <c r="C4" s="438"/>
      <c r="D4" s="438"/>
      <c r="E4" s="438"/>
      <c r="F4" s="438"/>
      <c r="G4" s="438"/>
      <c r="H4" s="438"/>
      <c r="I4" s="438"/>
      <c r="J4" s="438"/>
      <c r="K4" s="438"/>
      <c r="L4" s="438"/>
      <c r="M4" s="438"/>
      <c r="N4" s="438"/>
      <c r="O4" s="438"/>
      <c r="P4" s="438"/>
      <c r="Q4" s="438"/>
      <c r="R4" s="438"/>
    </row>
    <row r="5" spans="1:18" ht="19.5" customHeight="1">
      <c r="A5" s="438"/>
      <c r="B5" s="438"/>
      <c r="C5" s="438"/>
      <c r="D5" s="438"/>
      <c r="E5" s="438"/>
      <c r="F5" s="438"/>
      <c r="G5" s="438"/>
      <c r="H5" s="438"/>
      <c r="I5" s="438"/>
      <c r="J5" s="438"/>
      <c r="K5" s="438"/>
      <c r="L5" s="438"/>
      <c r="M5" s="438"/>
      <c r="N5" s="438"/>
      <c r="O5" s="438"/>
      <c r="P5" s="438"/>
      <c r="Q5" s="438"/>
      <c r="R5" s="438"/>
    </row>
    <row r="6" spans="1:18" ht="14.5" thickBot="1">
      <c r="A6" s="14"/>
      <c r="B6" s="14"/>
      <c r="C6" s="14"/>
      <c r="D6" s="14"/>
      <c r="E6" s="14"/>
      <c r="F6" s="14"/>
      <c r="G6" s="14"/>
      <c r="H6" s="14"/>
      <c r="I6" s="14"/>
      <c r="J6" s="14"/>
      <c r="K6" s="14"/>
      <c r="L6" s="14"/>
      <c r="M6" s="14"/>
      <c r="N6" s="14"/>
      <c r="O6" s="14"/>
      <c r="P6" s="14"/>
      <c r="Q6" s="77"/>
      <c r="R6" s="77"/>
    </row>
    <row r="7" spans="1:18" ht="12.75" customHeight="1">
      <c r="A7" s="427" t="s">
        <v>200</v>
      </c>
      <c r="B7" s="434" t="s">
        <v>204</v>
      </c>
      <c r="C7" s="435"/>
      <c r="D7" s="436"/>
      <c r="E7" s="434" t="s">
        <v>205</v>
      </c>
      <c r="F7" s="435"/>
      <c r="G7" s="436"/>
      <c r="H7" s="434" t="s">
        <v>206</v>
      </c>
      <c r="I7" s="435"/>
      <c r="J7" s="436"/>
      <c r="K7" s="434" t="s">
        <v>207</v>
      </c>
      <c r="L7" s="435"/>
      <c r="M7" s="436"/>
      <c r="N7" s="434" t="s">
        <v>203</v>
      </c>
      <c r="O7" s="435"/>
      <c r="P7" s="436"/>
      <c r="Q7" s="77"/>
      <c r="R7" s="77"/>
    </row>
    <row r="8" spans="1:18" ht="13.5" thickBot="1">
      <c r="A8" s="428"/>
      <c r="B8" s="124" t="s">
        <v>220</v>
      </c>
      <c r="C8" s="22" t="s">
        <v>221</v>
      </c>
      <c r="D8" s="23" t="s">
        <v>222</v>
      </c>
      <c r="E8" s="124" t="s">
        <v>220</v>
      </c>
      <c r="F8" s="22" t="s">
        <v>221</v>
      </c>
      <c r="G8" s="23" t="s">
        <v>222</v>
      </c>
      <c r="H8" s="124" t="s">
        <v>220</v>
      </c>
      <c r="I8" s="22" t="s">
        <v>221</v>
      </c>
      <c r="J8" s="23" t="s">
        <v>222</v>
      </c>
      <c r="K8" s="124" t="s">
        <v>220</v>
      </c>
      <c r="L8" s="22" t="s">
        <v>221</v>
      </c>
      <c r="M8" s="23" t="s">
        <v>222</v>
      </c>
      <c r="N8" s="124" t="s">
        <v>220</v>
      </c>
      <c r="O8" s="22" t="s">
        <v>221</v>
      </c>
      <c r="P8" s="23" t="s">
        <v>222</v>
      </c>
      <c r="Q8" s="77"/>
      <c r="R8" s="77"/>
    </row>
    <row r="9" spans="1:18">
      <c r="A9" s="86">
        <v>2006</v>
      </c>
      <c r="B9" s="100">
        <v>424</v>
      </c>
      <c r="C9" s="101">
        <v>10988</v>
      </c>
      <c r="D9" s="83">
        <f t="shared" ref="D9:D20" si="0">IF(C9=0, "NA", B9/C9)</f>
        <v>3.8587550054605027E-2</v>
      </c>
      <c r="E9" s="100"/>
      <c r="F9" s="101"/>
      <c r="G9" s="83"/>
      <c r="H9" s="100">
        <v>0</v>
      </c>
      <c r="I9" s="101">
        <v>5</v>
      </c>
      <c r="J9" s="83">
        <f t="shared" ref="J9:J20" si="1">IF(I9=0, "NA", H9/I9)</f>
        <v>0</v>
      </c>
      <c r="K9" s="100"/>
      <c r="L9" s="101"/>
      <c r="M9" s="83"/>
      <c r="N9" s="100">
        <f>SUM(B9,E9,H9,K9)</f>
        <v>424</v>
      </c>
      <c r="O9" s="101">
        <f>SUM(C9,F9,I9,L9)</f>
        <v>10993</v>
      </c>
      <c r="P9" s="83">
        <f t="shared" ref="P9:P20" si="2">IF(O9=0, "NA", N9/O9)</f>
        <v>3.8569999090330209E-2</v>
      </c>
      <c r="Q9" s="77"/>
      <c r="R9" s="77"/>
    </row>
    <row r="10" spans="1:18">
      <c r="A10" s="86">
        <v>2007</v>
      </c>
      <c r="B10" s="103">
        <v>323</v>
      </c>
      <c r="C10" s="104">
        <v>11097</v>
      </c>
      <c r="D10" s="82">
        <f t="shared" si="0"/>
        <v>2.9106965846625213E-2</v>
      </c>
      <c r="E10" s="103"/>
      <c r="F10" s="104"/>
      <c r="G10" s="82"/>
      <c r="H10" s="103">
        <v>0</v>
      </c>
      <c r="I10" s="104">
        <v>1</v>
      </c>
      <c r="J10" s="82">
        <f t="shared" si="1"/>
        <v>0</v>
      </c>
      <c r="K10" s="103">
        <v>8</v>
      </c>
      <c r="L10" s="104">
        <v>104</v>
      </c>
      <c r="M10" s="82">
        <f t="shared" ref="M10:M23" si="3">IF(L10=0, "NA", K10/L10)</f>
        <v>7.6923076923076927E-2</v>
      </c>
      <c r="N10" s="103">
        <f t="shared" ref="N10:N24" si="4">SUM(B10,E10,H10,K10)</f>
        <v>331</v>
      </c>
      <c r="O10" s="104">
        <f t="shared" ref="O10:O24" si="5">SUM(C10,F10,I10,L10)</f>
        <v>11202</v>
      </c>
      <c r="P10" s="82">
        <f t="shared" si="2"/>
        <v>2.9548294947330835E-2</v>
      </c>
      <c r="Q10" s="77"/>
      <c r="R10" s="77"/>
    </row>
    <row r="11" spans="1:18">
      <c r="A11" s="86">
        <v>2008</v>
      </c>
      <c r="B11" s="103">
        <v>230</v>
      </c>
      <c r="C11" s="104">
        <v>10903</v>
      </c>
      <c r="D11" s="82">
        <f t="shared" si="0"/>
        <v>2.1095111437219115E-2</v>
      </c>
      <c r="E11" s="103">
        <v>20</v>
      </c>
      <c r="F11" s="104">
        <v>652</v>
      </c>
      <c r="G11" s="82">
        <f t="shared" ref="G11:G24" si="6">IF(F11=0, "NA", E11/F11)</f>
        <v>3.0674846625766871E-2</v>
      </c>
      <c r="H11" s="103">
        <v>0</v>
      </c>
      <c r="I11" s="104">
        <v>3</v>
      </c>
      <c r="J11" s="82">
        <f t="shared" si="1"/>
        <v>0</v>
      </c>
      <c r="K11" s="103">
        <v>6</v>
      </c>
      <c r="L11" s="104">
        <v>144</v>
      </c>
      <c r="M11" s="82">
        <f t="shared" si="3"/>
        <v>4.1666666666666664E-2</v>
      </c>
      <c r="N11" s="103">
        <f t="shared" si="4"/>
        <v>256</v>
      </c>
      <c r="O11" s="104">
        <f t="shared" si="5"/>
        <v>11702</v>
      </c>
      <c r="P11" s="82">
        <f t="shared" si="2"/>
        <v>2.1876602290206801E-2</v>
      </c>
      <c r="Q11" s="77"/>
      <c r="R11" s="77"/>
    </row>
    <row r="12" spans="1:18">
      <c r="A12" s="86">
        <v>2009</v>
      </c>
      <c r="B12" s="103">
        <v>160</v>
      </c>
      <c r="C12" s="104">
        <v>8015</v>
      </c>
      <c r="D12" s="82">
        <f t="shared" si="0"/>
        <v>1.9962570180910792E-2</v>
      </c>
      <c r="E12" s="103">
        <v>16</v>
      </c>
      <c r="F12" s="104">
        <v>526</v>
      </c>
      <c r="G12" s="82">
        <f t="shared" si="6"/>
        <v>3.0418250950570342E-2</v>
      </c>
      <c r="H12" s="103">
        <v>1</v>
      </c>
      <c r="I12" s="104">
        <v>16</v>
      </c>
      <c r="J12" s="82">
        <f t="shared" si="1"/>
        <v>6.25E-2</v>
      </c>
      <c r="K12" s="103">
        <v>2</v>
      </c>
      <c r="L12" s="104">
        <v>36</v>
      </c>
      <c r="M12" s="82">
        <f t="shared" si="3"/>
        <v>5.5555555555555552E-2</v>
      </c>
      <c r="N12" s="103">
        <f t="shared" si="4"/>
        <v>179</v>
      </c>
      <c r="O12" s="104">
        <f t="shared" si="5"/>
        <v>8593</v>
      </c>
      <c r="P12" s="82">
        <f t="shared" si="2"/>
        <v>2.0830908879320376E-2</v>
      </c>
      <c r="Q12" s="77"/>
      <c r="R12" s="77"/>
    </row>
    <row r="13" spans="1:18">
      <c r="A13" s="86">
        <v>2010</v>
      </c>
      <c r="B13" s="103">
        <v>134</v>
      </c>
      <c r="C13" s="104">
        <v>9175</v>
      </c>
      <c r="D13" s="82">
        <f t="shared" si="0"/>
        <v>1.4604904632152589E-2</v>
      </c>
      <c r="E13" s="103">
        <v>13</v>
      </c>
      <c r="F13" s="104">
        <v>506</v>
      </c>
      <c r="G13" s="82">
        <f t="shared" si="6"/>
        <v>2.5691699604743084E-2</v>
      </c>
      <c r="H13" s="103">
        <v>0</v>
      </c>
      <c r="I13" s="104">
        <v>46</v>
      </c>
      <c r="J13" s="82">
        <f t="shared" si="1"/>
        <v>0</v>
      </c>
      <c r="K13" s="103">
        <v>0</v>
      </c>
      <c r="L13" s="104">
        <v>52</v>
      </c>
      <c r="M13" s="82">
        <f t="shared" si="3"/>
        <v>0</v>
      </c>
      <c r="N13" s="103">
        <f t="shared" si="4"/>
        <v>147</v>
      </c>
      <c r="O13" s="104">
        <f t="shared" si="5"/>
        <v>9779</v>
      </c>
      <c r="P13" s="82">
        <f t="shared" si="2"/>
        <v>1.5032211882605583E-2</v>
      </c>
      <c r="Q13" s="77"/>
      <c r="R13" s="77"/>
    </row>
    <row r="14" spans="1:18">
      <c r="A14" s="86">
        <v>2011</v>
      </c>
      <c r="B14" s="103">
        <v>122</v>
      </c>
      <c r="C14" s="104">
        <v>8927</v>
      </c>
      <c r="D14" s="82">
        <f t="shared" si="0"/>
        <v>1.366640528733057E-2</v>
      </c>
      <c r="E14" s="103">
        <v>8</v>
      </c>
      <c r="F14" s="104">
        <v>801</v>
      </c>
      <c r="G14" s="82">
        <f t="shared" si="6"/>
        <v>9.9875156054931337E-3</v>
      </c>
      <c r="H14" s="103">
        <v>5</v>
      </c>
      <c r="I14" s="104">
        <v>89</v>
      </c>
      <c r="J14" s="82">
        <f t="shared" si="1"/>
        <v>5.6179775280898875E-2</v>
      </c>
      <c r="K14" s="103">
        <v>4</v>
      </c>
      <c r="L14" s="104">
        <v>245</v>
      </c>
      <c r="M14" s="82">
        <f t="shared" si="3"/>
        <v>1.6326530612244899E-2</v>
      </c>
      <c r="N14" s="103">
        <f t="shared" si="4"/>
        <v>139</v>
      </c>
      <c r="O14" s="104">
        <f t="shared" si="5"/>
        <v>10062</v>
      </c>
      <c r="P14" s="82">
        <f t="shared" si="2"/>
        <v>1.3814351023653349E-2</v>
      </c>
      <c r="Q14" s="77"/>
      <c r="R14" s="77"/>
    </row>
    <row r="15" spans="1:18">
      <c r="A15" s="86">
        <v>2012</v>
      </c>
      <c r="B15" s="103">
        <v>110</v>
      </c>
      <c r="C15" s="104">
        <v>8923</v>
      </c>
      <c r="D15" s="82">
        <f t="shared" si="0"/>
        <v>1.2327692480107587E-2</v>
      </c>
      <c r="E15" s="103">
        <v>11</v>
      </c>
      <c r="F15" s="104">
        <v>671</v>
      </c>
      <c r="G15" s="82">
        <f t="shared" si="6"/>
        <v>1.6393442622950821E-2</v>
      </c>
      <c r="H15" s="103">
        <v>2</v>
      </c>
      <c r="I15" s="104">
        <v>129</v>
      </c>
      <c r="J15" s="82">
        <f t="shared" si="1"/>
        <v>1.5503875968992248E-2</v>
      </c>
      <c r="K15" s="103">
        <v>7</v>
      </c>
      <c r="L15" s="104">
        <v>239</v>
      </c>
      <c r="M15" s="82">
        <f t="shared" si="3"/>
        <v>2.9288702928870293E-2</v>
      </c>
      <c r="N15" s="103">
        <f t="shared" si="4"/>
        <v>130</v>
      </c>
      <c r="O15" s="104">
        <f t="shared" si="5"/>
        <v>9962</v>
      </c>
      <c r="P15" s="82">
        <f t="shared" si="2"/>
        <v>1.3049588436057016E-2</v>
      </c>
      <c r="Q15" s="77"/>
      <c r="R15" s="77"/>
    </row>
    <row r="16" spans="1:18">
      <c r="A16" s="86">
        <v>2013</v>
      </c>
      <c r="B16" s="103">
        <v>54</v>
      </c>
      <c r="C16" s="104">
        <v>8158</v>
      </c>
      <c r="D16" s="82">
        <f t="shared" si="0"/>
        <v>6.6192694287815637E-3</v>
      </c>
      <c r="E16" s="103">
        <v>6</v>
      </c>
      <c r="F16" s="104">
        <v>577</v>
      </c>
      <c r="G16" s="82">
        <f t="shared" si="6"/>
        <v>1.0398613518197574E-2</v>
      </c>
      <c r="H16" s="103">
        <v>1</v>
      </c>
      <c r="I16" s="104">
        <v>142</v>
      </c>
      <c r="J16" s="82">
        <f t="shared" si="1"/>
        <v>7.0422535211267607E-3</v>
      </c>
      <c r="K16" s="103">
        <v>4</v>
      </c>
      <c r="L16" s="104">
        <v>246</v>
      </c>
      <c r="M16" s="82">
        <f t="shared" si="3"/>
        <v>1.6260162601626018E-2</v>
      </c>
      <c r="N16" s="103">
        <f t="shared" si="4"/>
        <v>65</v>
      </c>
      <c r="O16" s="104">
        <f t="shared" si="5"/>
        <v>9123</v>
      </c>
      <c r="P16" s="82">
        <f t="shared" si="2"/>
        <v>7.1248492820344183E-3</v>
      </c>
      <c r="Q16" s="77"/>
      <c r="R16" s="77"/>
    </row>
    <row r="17" spans="1:18">
      <c r="A17" s="86">
        <v>2014</v>
      </c>
      <c r="B17" s="103">
        <v>61</v>
      </c>
      <c r="C17" s="104">
        <v>7214</v>
      </c>
      <c r="D17" s="82">
        <f t="shared" si="0"/>
        <v>8.4557804269476018E-3</v>
      </c>
      <c r="E17" s="103">
        <v>5</v>
      </c>
      <c r="F17" s="104">
        <v>664</v>
      </c>
      <c r="G17" s="82">
        <f t="shared" si="6"/>
        <v>7.5301204819277108E-3</v>
      </c>
      <c r="H17" s="103">
        <v>3</v>
      </c>
      <c r="I17" s="104">
        <v>241</v>
      </c>
      <c r="J17" s="82">
        <f t="shared" si="1"/>
        <v>1.2448132780082987E-2</v>
      </c>
      <c r="K17" s="103">
        <v>6</v>
      </c>
      <c r="L17" s="104">
        <v>237</v>
      </c>
      <c r="M17" s="82">
        <f t="shared" si="3"/>
        <v>2.5316455696202531E-2</v>
      </c>
      <c r="N17" s="103">
        <f t="shared" si="4"/>
        <v>75</v>
      </c>
      <c r="O17" s="104">
        <f t="shared" si="5"/>
        <v>8356</v>
      </c>
      <c r="P17" s="82">
        <f t="shared" si="2"/>
        <v>8.9755864049784594E-3</v>
      </c>
      <c r="Q17" s="77"/>
      <c r="R17" s="77"/>
    </row>
    <row r="18" spans="1:18">
      <c r="A18" s="86">
        <v>2015</v>
      </c>
      <c r="B18" s="103">
        <v>40</v>
      </c>
      <c r="C18" s="104">
        <v>6623</v>
      </c>
      <c r="D18" s="82">
        <f t="shared" si="0"/>
        <v>6.0395591121848108E-3</v>
      </c>
      <c r="E18" s="103">
        <v>5</v>
      </c>
      <c r="F18" s="104">
        <v>705</v>
      </c>
      <c r="G18" s="82">
        <f t="shared" si="6"/>
        <v>7.0921985815602835E-3</v>
      </c>
      <c r="H18" s="103">
        <v>0</v>
      </c>
      <c r="I18" s="104">
        <v>114</v>
      </c>
      <c r="J18" s="82">
        <f t="shared" si="1"/>
        <v>0</v>
      </c>
      <c r="K18" s="103">
        <v>7</v>
      </c>
      <c r="L18" s="104">
        <v>316</v>
      </c>
      <c r="M18" s="82">
        <f t="shared" si="3"/>
        <v>2.2151898734177215E-2</v>
      </c>
      <c r="N18" s="103">
        <f t="shared" si="4"/>
        <v>52</v>
      </c>
      <c r="O18" s="104">
        <f t="shared" si="5"/>
        <v>7758</v>
      </c>
      <c r="P18" s="82">
        <f t="shared" si="2"/>
        <v>6.7027584428976539E-3</v>
      </c>
      <c r="Q18" s="77"/>
      <c r="R18" s="77"/>
    </row>
    <row r="19" spans="1:18">
      <c r="A19" s="86">
        <v>2016</v>
      </c>
      <c r="B19" s="103">
        <v>19</v>
      </c>
      <c r="C19" s="104">
        <v>5681</v>
      </c>
      <c r="D19" s="82">
        <f t="shared" si="0"/>
        <v>3.3444816053511705E-3</v>
      </c>
      <c r="E19" s="103">
        <v>8</v>
      </c>
      <c r="F19" s="104">
        <v>577</v>
      </c>
      <c r="G19" s="82">
        <f t="shared" si="6"/>
        <v>1.3864818024263431E-2</v>
      </c>
      <c r="H19" s="103">
        <v>0</v>
      </c>
      <c r="I19" s="104">
        <v>64</v>
      </c>
      <c r="J19" s="82">
        <f t="shared" si="1"/>
        <v>0</v>
      </c>
      <c r="K19" s="103">
        <v>5</v>
      </c>
      <c r="L19" s="104">
        <v>282</v>
      </c>
      <c r="M19" s="82">
        <f t="shared" si="3"/>
        <v>1.7730496453900711E-2</v>
      </c>
      <c r="N19" s="103">
        <f t="shared" si="4"/>
        <v>32</v>
      </c>
      <c r="O19" s="104">
        <f t="shared" si="5"/>
        <v>6604</v>
      </c>
      <c r="P19" s="82">
        <f t="shared" si="2"/>
        <v>4.8455481526347667E-3</v>
      </c>
      <c r="Q19" s="77"/>
      <c r="R19" s="77"/>
    </row>
    <row r="20" spans="1:18">
      <c r="A20" s="86">
        <v>2017</v>
      </c>
      <c r="B20" s="103">
        <v>19</v>
      </c>
      <c r="C20" s="104">
        <v>6443</v>
      </c>
      <c r="D20" s="82">
        <f t="shared" si="0"/>
        <v>2.948936830668943E-3</v>
      </c>
      <c r="E20" s="103">
        <v>2</v>
      </c>
      <c r="F20" s="104">
        <v>358</v>
      </c>
      <c r="G20" s="82">
        <f t="shared" si="6"/>
        <v>5.5865921787709499E-3</v>
      </c>
      <c r="H20" s="103">
        <v>0</v>
      </c>
      <c r="I20" s="104">
        <v>37</v>
      </c>
      <c r="J20" s="82">
        <f t="shared" si="1"/>
        <v>0</v>
      </c>
      <c r="K20" s="103">
        <v>1</v>
      </c>
      <c r="L20" s="104">
        <v>190</v>
      </c>
      <c r="M20" s="82">
        <f t="shared" si="3"/>
        <v>5.263157894736842E-3</v>
      </c>
      <c r="N20" s="103">
        <f t="shared" si="4"/>
        <v>22</v>
      </c>
      <c r="O20" s="104">
        <f t="shared" si="5"/>
        <v>7028</v>
      </c>
      <c r="P20" s="82">
        <f t="shared" si="2"/>
        <v>3.1303357996585088E-3</v>
      </c>
      <c r="Q20" s="77"/>
      <c r="R20" s="77"/>
    </row>
    <row r="21" spans="1:18">
      <c r="A21" s="86">
        <v>2018</v>
      </c>
      <c r="B21" s="103">
        <v>10</v>
      </c>
      <c r="C21" s="104">
        <v>4081</v>
      </c>
      <c r="D21" s="82">
        <f>IF(C21=0, "NA", B21/C21)</f>
        <v>2.4503798088703751E-3</v>
      </c>
      <c r="E21" s="103">
        <v>3</v>
      </c>
      <c r="F21" s="104">
        <v>240</v>
      </c>
      <c r="G21" s="82">
        <f t="shared" si="6"/>
        <v>1.2500000000000001E-2</v>
      </c>
      <c r="H21" s="103">
        <v>0</v>
      </c>
      <c r="I21" s="104">
        <v>32</v>
      </c>
      <c r="J21" s="82">
        <f>IF(I21=0, "NA", H21/I21)</f>
        <v>0</v>
      </c>
      <c r="K21" s="103">
        <v>0</v>
      </c>
      <c r="L21" s="104">
        <v>177</v>
      </c>
      <c r="M21" s="82">
        <f t="shared" si="3"/>
        <v>0</v>
      </c>
      <c r="N21" s="103">
        <f t="shared" si="4"/>
        <v>13</v>
      </c>
      <c r="O21" s="104">
        <f t="shared" si="5"/>
        <v>4530</v>
      </c>
      <c r="P21" s="82">
        <f>IF(O21=0, "NA", N21/O21)</f>
        <v>2.869757174392936E-3</v>
      </c>
      <c r="Q21" s="77"/>
      <c r="R21" s="77"/>
    </row>
    <row r="22" spans="1:18">
      <c r="A22" s="86">
        <v>2019</v>
      </c>
      <c r="B22" s="103">
        <v>15</v>
      </c>
      <c r="C22" s="104">
        <v>3268</v>
      </c>
      <c r="D22" s="82">
        <f>IF(C22=0, "NA", B22/C22)</f>
        <v>4.5899632802937577E-3</v>
      </c>
      <c r="E22" s="103">
        <v>2</v>
      </c>
      <c r="F22" s="104">
        <v>199</v>
      </c>
      <c r="G22" s="82">
        <f t="shared" si="6"/>
        <v>1.0050251256281407E-2</v>
      </c>
      <c r="H22" s="103">
        <v>0</v>
      </c>
      <c r="I22" s="104">
        <v>7</v>
      </c>
      <c r="J22" s="82">
        <f>IF(I22=0, "NA", H22/I22)</f>
        <v>0</v>
      </c>
      <c r="K22" s="103">
        <v>1</v>
      </c>
      <c r="L22" s="104">
        <v>105</v>
      </c>
      <c r="M22" s="82">
        <f t="shared" si="3"/>
        <v>9.5238095238095247E-3</v>
      </c>
      <c r="N22" s="103">
        <f t="shared" si="4"/>
        <v>18</v>
      </c>
      <c r="O22" s="104">
        <f t="shared" si="5"/>
        <v>3579</v>
      </c>
      <c r="P22" s="82">
        <f>IF(O22=0, "NA", N22/O22)</f>
        <v>5.0293378038558257E-3</v>
      </c>
      <c r="Q22" s="77"/>
      <c r="R22" s="77"/>
    </row>
    <row r="23" spans="1:18">
      <c r="A23" s="86">
        <v>2020</v>
      </c>
      <c r="B23" s="103">
        <v>34</v>
      </c>
      <c r="C23" s="104">
        <v>760</v>
      </c>
      <c r="D23" s="82">
        <f>IF(C23=0, "NA", B23/C23)</f>
        <v>4.4736842105263158E-2</v>
      </c>
      <c r="E23" s="103">
        <v>0</v>
      </c>
      <c r="F23" s="104">
        <v>23</v>
      </c>
      <c r="G23" s="82">
        <f t="shared" si="6"/>
        <v>0</v>
      </c>
      <c r="H23" s="103">
        <v>0</v>
      </c>
      <c r="I23" s="104">
        <v>5</v>
      </c>
      <c r="J23" s="82">
        <f>IF(I23=0, "NA", H23/I23)</f>
        <v>0</v>
      </c>
      <c r="K23" s="103">
        <v>0</v>
      </c>
      <c r="L23" s="104">
        <v>9</v>
      </c>
      <c r="M23" s="82">
        <f t="shared" si="3"/>
        <v>0</v>
      </c>
      <c r="N23" s="103">
        <f t="shared" si="4"/>
        <v>34</v>
      </c>
      <c r="O23" s="104">
        <f t="shared" si="5"/>
        <v>797</v>
      </c>
      <c r="P23" s="82">
        <f>IF(O23=0, "NA", N23/O23)</f>
        <v>4.2659974905897118E-2</v>
      </c>
      <c r="Q23" s="77"/>
      <c r="R23" s="77"/>
    </row>
    <row r="24" spans="1:18" ht="13" thickBot="1">
      <c r="A24" s="86">
        <v>2021</v>
      </c>
      <c r="B24" s="105">
        <v>0</v>
      </c>
      <c r="C24" s="106">
        <v>15</v>
      </c>
      <c r="D24" s="107">
        <f>IF(C24=0, "NA", B24/C24)</f>
        <v>0</v>
      </c>
      <c r="E24" s="105">
        <v>0</v>
      </c>
      <c r="F24" s="106">
        <v>1</v>
      </c>
      <c r="G24" s="107">
        <f t="shared" si="6"/>
        <v>0</v>
      </c>
      <c r="H24" s="105"/>
      <c r="I24" s="106"/>
      <c r="J24" s="107"/>
      <c r="K24" s="105"/>
      <c r="L24" s="106"/>
      <c r="M24" s="107"/>
      <c r="N24" s="105">
        <f t="shared" si="4"/>
        <v>0</v>
      </c>
      <c r="O24" s="106">
        <f t="shared" si="5"/>
        <v>16</v>
      </c>
      <c r="P24" s="107">
        <f>IF(O24=0, "NA", N24/O24)</f>
        <v>0</v>
      </c>
      <c r="Q24" s="77"/>
      <c r="R24" s="77"/>
    </row>
    <row r="25" spans="1:18" ht="13.5" thickBot="1">
      <c r="A25" s="66" t="s">
        <v>203</v>
      </c>
      <c r="B25" s="151">
        <f>SUM(B9:B24)</f>
        <v>1755</v>
      </c>
      <c r="C25" s="152">
        <f>SUM(C9:C24)</f>
        <v>110271</v>
      </c>
      <c r="D25" s="153">
        <f>B25/C25</f>
        <v>1.5915335854395082E-2</v>
      </c>
      <c r="E25" s="151">
        <f>SUM(E9:E24)</f>
        <v>99</v>
      </c>
      <c r="F25" s="152">
        <f>SUM(F9:F24)</f>
        <v>6500</v>
      </c>
      <c r="G25" s="153">
        <f>E25/F25</f>
        <v>1.523076923076923E-2</v>
      </c>
      <c r="H25" s="151">
        <f>SUM(H9:H24)</f>
        <v>12</v>
      </c>
      <c r="I25" s="152">
        <f>SUM(I9:I24)</f>
        <v>931</v>
      </c>
      <c r="J25" s="153">
        <f>H25/I25</f>
        <v>1.288936627282492E-2</v>
      </c>
      <c r="K25" s="151">
        <f>SUM(K9:K24)</f>
        <v>51</v>
      </c>
      <c r="L25" s="152">
        <f>SUM(L9:L24)</f>
        <v>2382</v>
      </c>
      <c r="M25" s="153">
        <f>K25/L25</f>
        <v>2.1410579345088162E-2</v>
      </c>
      <c r="N25" s="151">
        <f>SUM(N9:N24)</f>
        <v>1917</v>
      </c>
      <c r="O25" s="152">
        <f>SUM(O9:O24)</f>
        <v>120084</v>
      </c>
      <c r="P25" s="153">
        <f>N25/O25</f>
        <v>1.5963825322274409E-2</v>
      </c>
      <c r="Q25" s="77"/>
      <c r="R25" s="77"/>
    </row>
    <row r="26" spans="1:18">
      <c r="A26" s="336"/>
      <c r="B26" s="77"/>
      <c r="C26" s="77"/>
      <c r="D26" s="77"/>
      <c r="E26" s="77"/>
      <c r="F26" s="77"/>
      <c r="G26" s="77"/>
      <c r="H26" s="77"/>
      <c r="I26" s="77"/>
      <c r="J26" s="77"/>
      <c r="K26" s="77"/>
      <c r="L26" s="77"/>
      <c r="M26" s="77"/>
      <c r="N26" s="77"/>
      <c r="O26" s="77"/>
      <c r="P26" s="77"/>
      <c r="Q26" s="77"/>
      <c r="R26" s="77"/>
    </row>
    <row r="27" spans="1:18">
      <c r="A27" s="336"/>
      <c r="B27" s="77"/>
      <c r="C27" s="77"/>
      <c r="D27" s="77"/>
      <c r="E27" s="77"/>
      <c r="F27" s="77"/>
      <c r="G27" s="77"/>
      <c r="H27" s="77"/>
      <c r="I27" s="77"/>
      <c r="J27" s="77"/>
      <c r="K27" s="77"/>
      <c r="L27" s="77"/>
      <c r="M27" s="77"/>
      <c r="N27" s="77"/>
      <c r="O27" s="77"/>
      <c r="P27" s="77"/>
      <c r="Q27" s="77"/>
      <c r="R27" s="76"/>
    </row>
    <row r="28" spans="1:18" ht="13">
      <c r="A28" s="109"/>
      <c r="B28" s="77"/>
      <c r="C28" s="77"/>
      <c r="D28" s="77"/>
      <c r="E28" s="77"/>
      <c r="F28" s="77"/>
      <c r="G28" s="77"/>
      <c r="H28" s="77"/>
      <c r="I28" s="77"/>
      <c r="J28" s="77"/>
      <c r="K28" s="77"/>
      <c r="L28" s="77"/>
      <c r="M28" s="77"/>
      <c r="N28" s="77"/>
      <c r="O28" s="77"/>
      <c r="P28" s="77"/>
      <c r="Q28" s="77"/>
      <c r="R28" s="337"/>
    </row>
    <row r="29" spans="1:18" ht="13">
      <c r="A29" s="77"/>
      <c r="B29" s="77"/>
      <c r="C29" s="77"/>
      <c r="D29" s="77"/>
      <c r="E29" s="77"/>
      <c r="F29" s="77"/>
      <c r="G29" s="77"/>
      <c r="H29" s="77"/>
      <c r="I29" s="77"/>
      <c r="J29" s="77"/>
      <c r="K29" s="77"/>
      <c r="L29" s="77"/>
      <c r="M29" s="77"/>
      <c r="N29" s="77"/>
      <c r="O29" s="77"/>
      <c r="P29" s="76"/>
      <c r="Q29" s="76"/>
      <c r="R29" s="338"/>
    </row>
    <row r="30" spans="1:18" ht="13">
      <c r="A30" s="77"/>
      <c r="B30" s="77"/>
      <c r="C30" s="77"/>
      <c r="D30" s="77"/>
      <c r="E30" s="77"/>
      <c r="F30" s="77"/>
      <c r="G30" s="77"/>
      <c r="H30" s="77"/>
      <c r="I30" s="77"/>
      <c r="J30" s="77"/>
      <c r="K30" s="77"/>
      <c r="L30" s="77"/>
      <c r="M30" s="77"/>
      <c r="N30" s="77"/>
      <c r="O30" s="77"/>
      <c r="P30" s="339"/>
      <c r="Q30" s="339"/>
      <c r="R30" s="338"/>
    </row>
    <row r="31" spans="1:18" ht="13">
      <c r="A31" s="77"/>
      <c r="B31" s="77"/>
      <c r="C31" s="77"/>
      <c r="D31" s="77"/>
      <c r="E31" s="77"/>
      <c r="F31" s="77"/>
      <c r="G31" s="77"/>
      <c r="H31" s="77"/>
      <c r="I31" s="77"/>
      <c r="J31" s="77"/>
      <c r="K31" s="77"/>
      <c r="L31" s="77"/>
      <c r="M31" s="77"/>
      <c r="N31" s="77"/>
      <c r="O31" s="77"/>
      <c r="P31" s="340"/>
      <c r="Q31" s="91"/>
      <c r="R31" s="338"/>
    </row>
    <row r="32" spans="1:18" ht="13">
      <c r="A32" s="77"/>
      <c r="B32" s="77"/>
      <c r="C32" s="77"/>
      <c r="D32" s="77"/>
      <c r="E32" s="77"/>
      <c r="F32" s="77"/>
      <c r="G32" s="77"/>
      <c r="H32" s="77"/>
      <c r="I32" s="77"/>
      <c r="J32" s="77"/>
      <c r="K32" s="77"/>
      <c r="L32" s="77"/>
      <c r="M32" s="77"/>
      <c r="N32" s="77"/>
      <c r="O32" s="77"/>
      <c r="P32" s="340"/>
      <c r="Q32" s="91"/>
      <c r="R32" s="338"/>
    </row>
    <row r="33" spans="16:28" ht="13">
      <c r="P33" s="340"/>
      <c r="Q33" s="91"/>
      <c r="R33" s="338"/>
      <c r="S33" s="77"/>
      <c r="T33" s="77"/>
      <c r="U33" s="77"/>
      <c r="V33" s="77"/>
      <c r="W33" s="77"/>
      <c r="X33" s="77"/>
      <c r="Y33" s="77"/>
      <c r="Z33" s="77"/>
      <c r="AA33" s="77"/>
      <c r="AB33" s="77"/>
    </row>
    <row r="34" spans="16:28" ht="13">
      <c r="P34" s="340"/>
      <c r="Q34" s="91"/>
      <c r="R34" s="338"/>
      <c r="S34" s="77"/>
      <c r="T34" s="77"/>
      <c r="U34" s="77"/>
      <c r="V34" s="77"/>
      <c r="W34" s="77"/>
      <c r="X34" s="77"/>
      <c r="Y34" s="77"/>
      <c r="Z34" s="77"/>
      <c r="AA34" s="77"/>
      <c r="AB34" s="77"/>
    </row>
    <row r="35" spans="16:28" ht="13">
      <c r="P35" s="340"/>
      <c r="Q35" s="91"/>
      <c r="R35" s="338"/>
      <c r="S35" s="77"/>
      <c r="T35" s="77"/>
      <c r="U35" s="77"/>
      <c r="V35" s="77"/>
      <c r="W35" s="77"/>
      <c r="X35" s="77"/>
      <c r="Y35" s="77"/>
      <c r="Z35" s="77"/>
      <c r="AA35" s="77"/>
      <c r="AB35" s="77"/>
    </row>
    <row r="36" spans="16:28" ht="13">
      <c r="P36" s="340"/>
      <c r="Q36" s="91"/>
      <c r="R36" s="338"/>
      <c r="S36" s="77"/>
      <c r="T36" s="77"/>
      <c r="U36" s="77"/>
      <c r="V36" s="77"/>
      <c r="W36" s="77"/>
      <c r="X36" s="77"/>
      <c r="Y36" s="77"/>
      <c r="Z36" s="77"/>
      <c r="AA36" s="77"/>
      <c r="AB36" s="77"/>
    </row>
    <row r="37" spans="16:28" ht="13">
      <c r="P37" s="340"/>
      <c r="Q37" s="91"/>
      <c r="R37" s="338"/>
      <c r="S37" s="77"/>
      <c r="T37" s="77"/>
      <c r="U37" s="77"/>
      <c r="V37" s="77"/>
      <c r="W37" s="77"/>
      <c r="X37" s="77"/>
      <c r="Y37" s="77"/>
      <c r="Z37" s="77"/>
      <c r="AA37" s="77"/>
      <c r="AB37" s="77"/>
    </row>
    <row r="38" spans="16:28" ht="13">
      <c r="P38" s="340"/>
      <c r="Q38" s="340"/>
      <c r="R38" s="338"/>
      <c r="S38" s="127"/>
      <c r="T38" s="77"/>
      <c r="U38" s="93"/>
      <c r="V38" s="127"/>
      <c r="W38" s="127"/>
      <c r="X38" s="93"/>
      <c r="Y38" s="127"/>
      <c r="Z38" s="127"/>
      <c r="AA38" s="93"/>
      <c r="AB38" s="76"/>
    </row>
    <row r="39" spans="16:28" ht="13">
      <c r="P39" s="340"/>
      <c r="Q39" s="91"/>
      <c r="R39" s="338"/>
      <c r="S39" s="127"/>
      <c r="T39" s="77"/>
      <c r="U39" s="93"/>
      <c r="V39" s="127"/>
      <c r="W39" s="127"/>
      <c r="X39" s="93"/>
      <c r="Y39" s="127"/>
      <c r="Z39" s="127"/>
      <c r="AA39" s="93"/>
      <c r="AB39" s="76"/>
    </row>
    <row r="40" spans="16:28" ht="13">
      <c r="P40" s="340"/>
      <c r="Q40" s="340"/>
      <c r="R40" s="338"/>
      <c r="S40" s="127"/>
      <c r="T40" s="77"/>
      <c r="U40" s="93"/>
      <c r="V40" s="127"/>
      <c r="W40" s="127"/>
      <c r="X40" s="93"/>
      <c r="Y40" s="127"/>
      <c r="Z40" s="127"/>
      <c r="AA40" s="93"/>
      <c r="AB40" s="76"/>
    </row>
    <row r="41" spans="16:28" ht="13">
      <c r="P41" s="340"/>
      <c r="Q41" s="91"/>
      <c r="R41" s="338"/>
      <c r="S41" s="127"/>
      <c r="T41" s="77"/>
      <c r="U41" s="93"/>
      <c r="V41" s="127"/>
      <c r="W41" s="127"/>
      <c r="X41" s="93"/>
      <c r="Y41" s="127"/>
      <c r="Z41" s="127"/>
      <c r="AA41" s="93"/>
      <c r="AB41" s="76"/>
    </row>
    <row r="42" spans="16:28" ht="13">
      <c r="P42" s="340"/>
      <c r="Q42" s="91"/>
      <c r="R42" s="338"/>
      <c r="S42" s="127"/>
      <c r="T42" s="77"/>
      <c r="U42" s="93"/>
      <c r="V42" s="127"/>
      <c r="W42" s="127"/>
      <c r="X42" s="93"/>
      <c r="Y42" s="127"/>
      <c r="Z42" s="127"/>
      <c r="AA42" s="93"/>
      <c r="AB42" s="76"/>
    </row>
    <row r="43" spans="16:28" ht="13">
      <c r="P43" s="340"/>
      <c r="Q43" s="340"/>
      <c r="R43" s="338"/>
      <c r="S43" s="127"/>
      <c r="T43" s="77"/>
      <c r="U43" s="93"/>
      <c r="V43" s="127"/>
      <c r="W43" s="127"/>
      <c r="X43" s="93"/>
      <c r="Y43" s="127"/>
      <c r="Z43" s="127"/>
      <c r="AA43" s="93"/>
      <c r="AB43" s="76"/>
    </row>
    <row r="44" spans="16:28" ht="13">
      <c r="P44" s="340"/>
      <c r="Q44" s="340"/>
      <c r="R44" s="91"/>
      <c r="S44" s="127"/>
      <c r="T44" s="77"/>
      <c r="U44" s="93"/>
      <c r="V44" s="127"/>
      <c r="W44" s="127"/>
      <c r="X44" s="93"/>
      <c r="Y44" s="127"/>
      <c r="Z44" s="127"/>
      <c r="AA44" s="93"/>
      <c r="AB44" s="76"/>
    </row>
    <row r="45" spans="16:28" ht="13">
      <c r="P45" s="340"/>
      <c r="Q45" s="91"/>
      <c r="R45" s="337"/>
      <c r="S45" s="127"/>
      <c r="T45" s="77"/>
      <c r="U45" s="93"/>
      <c r="V45" s="127"/>
      <c r="W45" s="127"/>
      <c r="X45" s="93"/>
      <c r="Y45" s="127"/>
      <c r="Z45" s="127"/>
      <c r="AA45" s="93"/>
      <c r="AB45" s="76"/>
    </row>
    <row r="46" spans="16:28" ht="13">
      <c r="P46" s="76"/>
      <c r="Q46" s="76"/>
      <c r="R46" s="338"/>
      <c r="S46" s="127"/>
      <c r="T46" s="77"/>
      <c r="U46" s="93"/>
      <c r="V46" s="127"/>
      <c r="W46" s="127"/>
      <c r="X46" s="93"/>
      <c r="Y46" s="127"/>
      <c r="Z46" s="127"/>
      <c r="AA46" s="93"/>
      <c r="AB46" s="76"/>
    </row>
    <row r="47" spans="16:28" ht="13">
      <c r="P47" s="76"/>
      <c r="Q47" s="76"/>
      <c r="R47" s="338"/>
      <c r="S47" s="95"/>
      <c r="T47" s="77"/>
      <c r="U47" s="126"/>
      <c r="V47" s="95"/>
      <c r="W47" s="95"/>
      <c r="X47" s="126"/>
      <c r="Y47" s="95"/>
      <c r="Z47" s="95"/>
      <c r="AA47" s="126"/>
      <c r="AB47" s="76"/>
    </row>
    <row r="48" spans="16:28" ht="13">
      <c r="P48" s="76"/>
      <c r="Q48" s="76"/>
      <c r="R48" s="338"/>
      <c r="S48" s="77"/>
      <c r="T48" s="77"/>
      <c r="U48" s="77"/>
      <c r="V48" s="77"/>
      <c r="W48" s="77"/>
      <c r="X48" s="77"/>
      <c r="Y48" s="77"/>
      <c r="Z48" s="77"/>
      <c r="AA48" s="77"/>
      <c r="AB48" s="77"/>
    </row>
    <row r="49" spans="16:18" ht="13">
      <c r="P49" s="339"/>
      <c r="Q49" s="339"/>
      <c r="R49" s="338"/>
    </row>
    <row r="50" spans="16:18" ht="13">
      <c r="P50" s="340"/>
      <c r="Q50" s="91"/>
      <c r="R50" s="338"/>
    </row>
    <row r="51" spans="16:18" ht="13">
      <c r="P51" s="340"/>
      <c r="Q51" s="340"/>
      <c r="R51" s="338"/>
    </row>
    <row r="52" spans="16:18" ht="13">
      <c r="P52" s="340"/>
      <c r="Q52" s="340"/>
      <c r="R52" s="338"/>
    </row>
    <row r="53" spans="16:18" ht="13">
      <c r="P53" s="340"/>
      <c r="Q53" s="340"/>
      <c r="R53" s="338"/>
    </row>
    <row r="54" spans="16:18" ht="13">
      <c r="P54" s="340"/>
      <c r="Q54" s="340"/>
      <c r="R54" s="338"/>
    </row>
    <row r="55" spans="16:18" ht="13">
      <c r="P55" s="340"/>
      <c r="Q55" s="340"/>
      <c r="R55" s="338"/>
    </row>
    <row r="56" spans="16:18" ht="13">
      <c r="P56" s="340"/>
      <c r="Q56" s="340"/>
      <c r="R56" s="338"/>
    </row>
    <row r="57" spans="16:18" ht="13">
      <c r="P57" s="340"/>
      <c r="Q57" s="340"/>
      <c r="R57" s="338"/>
    </row>
    <row r="58" spans="16:18" ht="13">
      <c r="P58" s="340"/>
      <c r="Q58" s="340"/>
      <c r="R58" s="338"/>
    </row>
    <row r="59" spans="16:18" ht="13">
      <c r="P59" s="340"/>
      <c r="Q59" s="340"/>
      <c r="R59" s="338"/>
    </row>
    <row r="60" spans="16:18" ht="13">
      <c r="P60" s="340"/>
      <c r="Q60" s="340"/>
      <c r="R60" s="338"/>
    </row>
    <row r="61" spans="16:18" ht="13">
      <c r="P61" s="340"/>
      <c r="Q61" s="340"/>
      <c r="R61" s="338"/>
    </row>
    <row r="62" spans="16:18" ht="13">
      <c r="P62" s="340"/>
      <c r="Q62" s="340"/>
      <c r="R62" s="340"/>
    </row>
    <row r="63" spans="16:18" ht="13">
      <c r="P63" s="340"/>
      <c r="Q63" s="340"/>
      <c r="R63" s="340"/>
    </row>
    <row r="64" spans="16:18" ht="13">
      <c r="P64" s="340"/>
      <c r="Q64" s="340"/>
      <c r="R64" s="91"/>
    </row>
    <row r="65" spans="16:18" ht="13">
      <c r="P65" s="340"/>
      <c r="Q65" s="91"/>
      <c r="R65" s="91"/>
    </row>
    <row r="66" spans="16:18">
      <c r="P66" s="76"/>
      <c r="Q66" s="76"/>
      <c r="R66" s="76"/>
    </row>
    <row r="67" spans="16:18">
      <c r="P67" s="76"/>
      <c r="Q67" s="76"/>
      <c r="R67" s="76"/>
    </row>
    <row r="68" spans="16:18">
      <c r="P68" s="76"/>
      <c r="Q68" s="76"/>
      <c r="R68" s="76"/>
    </row>
  </sheetData>
  <mergeCells count="7">
    <mergeCell ref="A7:A8"/>
    <mergeCell ref="B7:D7"/>
    <mergeCell ref="A4:R5"/>
    <mergeCell ref="E7:G7"/>
    <mergeCell ref="N7:P7"/>
    <mergeCell ref="K7:M7"/>
    <mergeCell ref="H7:J7"/>
  </mergeCells>
  <phoneticPr fontId="0" type="noConversion"/>
  <pageMargins left="0.75" right="0.75" top="1" bottom="1" header="0.5" footer="0.5"/>
  <pageSetup scale="50" orientation="portrait" r:id="rId1"/>
  <headerFooter alignWithMargins="0">
    <oddFooter>&amp;C&amp;14B-&amp;P-4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pageSetUpPr fitToPage="1"/>
  </sheetPr>
  <dimension ref="A1:AB86"/>
  <sheetViews>
    <sheetView zoomScaleNormal="100" workbookViewId="0"/>
  </sheetViews>
  <sheetFormatPr defaultColWidth="9.1796875" defaultRowHeight="12.5"/>
  <cols>
    <col min="1" max="1" width="11.81640625" style="17" customWidth="1"/>
    <col min="2" max="2" width="10.453125" style="17" bestFit="1" customWidth="1"/>
    <col min="3" max="3" width="9.1796875" style="17" bestFit="1" customWidth="1"/>
    <col min="4" max="4" width="10.26953125" style="17" customWidth="1"/>
    <col min="5" max="6" width="9.1796875" style="17" bestFit="1" customWidth="1"/>
    <col min="7" max="7" width="10.26953125" style="17" customWidth="1"/>
    <col min="8" max="8" width="9.1796875" style="17" bestFit="1" customWidth="1"/>
    <col min="9" max="9" width="8.54296875" style="17" bestFit="1" customWidth="1"/>
    <col min="10" max="10" width="10.26953125" style="17" customWidth="1"/>
    <col min="11" max="11" width="9.1796875" style="17" bestFit="1" customWidth="1"/>
    <col min="12" max="12" width="8.81640625" style="17" bestFit="1" customWidth="1"/>
    <col min="13" max="13" width="10.26953125" style="17" customWidth="1"/>
    <col min="14" max="15" width="11.26953125" style="17" bestFit="1" customWidth="1"/>
    <col min="16" max="16" width="10.26953125" style="17" customWidth="1"/>
    <col min="17" max="17" width="9.453125" style="17" bestFit="1" customWidth="1"/>
    <col min="18" max="16384" width="9.1796875" style="17"/>
  </cols>
  <sheetData>
    <row r="1" spans="1:17" ht="25">
      <c r="A1" s="40" t="s">
        <v>197</v>
      </c>
      <c r="B1" s="77"/>
      <c r="C1" s="77"/>
      <c r="D1" s="77"/>
      <c r="E1" s="77"/>
      <c r="F1" s="77"/>
      <c r="G1" s="77"/>
      <c r="H1" s="77"/>
      <c r="I1" s="77"/>
      <c r="J1" s="77"/>
      <c r="K1" s="77"/>
      <c r="L1" s="77"/>
      <c r="M1" s="77"/>
      <c r="N1" s="77"/>
      <c r="O1" s="77"/>
      <c r="P1" s="77"/>
      <c r="Q1" s="77"/>
    </row>
    <row r="2" spans="1:17" ht="18">
      <c r="A2" s="13" t="s">
        <v>227</v>
      </c>
      <c r="B2" s="14"/>
      <c r="C2" s="14"/>
      <c r="D2" s="14"/>
      <c r="E2" s="14"/>
      <c r="F2" s="14"/>
      <c r="G2" s="14"/>
      <c r="H2" s="14"/>
      <c r="I2" s="14"/>
      <c r="J2" s="14"/>
      <c r="K2" s="14"/>
      <c r="L2" s="14"/>
      <c r="M2" s="14"/>
      <c r="N2" s="14"/>
      <c r="O2" s="14"/>
      <c r="P2" s="14"/>
      <c r="Q2" s="77"/>
    </row>
    <row r="3" spans="1:17" ht="14">
      <c r="A3" s="18"/>
      <c r="B3" s="14"/>
      <c r="C3" s="14"/>
      <c r="D3" s="14"/>
      <c r="E3" s="14"/>
      <c r="F3" s="14"/>
      <c r="G3" s="14"/>
      <c r="H3" s="14"/>
      <c r="I3" s="14"/>
      <c r="J3" s="14"/>
      <c r="K3" s="14"/>
      <c r="L3" s="14"/>
      <c r="M3" s="14"/>
      <c r="N3" s="14"/>
      <c r="O3" s="14"/>
      <c r="P3" s="14"/>
      <c r="Q3" s="77"/>
    </row>
    <row r="4" spans="1:17" ht="17.25" customHeight="1">
      <c r="A4" s="438" t="s">
        <v>226</v>
      </c>
      <c r="B4" s="438"/>
      <c r="C4" s="438"/>
      <c r="D4" s="438"/>
      <c r="E4" s="438"/>
      <c r="F4" s="438"/>
      <c r="G4" s="438"/>
      <c r="H4" s="438"/>
      <c r="I4" s="438"/>
      <c r="J4" s="438"/>
      <c r="K4" s="438"/>
      <c r="L4" s="438"/>
      <c r="M4" s="438"/>
      <c r="N4" s="438"/>
      <c r="O4" s="438"/>
      <c r="P4" s="438"/>
      <c r="Q4" s="438"/>
    </row>
    <row r="5" spans="1:17" ht="12" customHeight="1">
      <c r="A5" s="438"/>
      <c r="B5" s="438"/>
      <c r="C5" s="438"/>
      <c r="D5" s="438"/>
      <c r="E5" s="438"/>
      <c r="F5" s="438"/>
      <c r="G5" s="438"/>
      <c r="H5" s="438"/>
      <c r="I5" s="438"/>
      <c r="J5" s="438"/>
      <c r="K5" s="438"/>
      <c r="L5" s="438"/>
      <c r="M5" s="438"/>
      <c r="N5" s="438"/>
      <c r="O5" s="438"/>
      <c r="P5" s="438"/>
      <c r="Q5" s="438"/>
    </row>
    <row r="6" spans="1:17" ht="14.5" thickBot="1">
      <c r="A6" s="14"/>
      <c r="B6" s="14"/>
      <c r="C6" s="14"/>
      <c r="D6" s="14"/>
      <c r="E6" s="14"/>
      <c r="F6" s="14"/>
      <c r="G6" s="14"/>
      <c r="H6" s="14"/>
      <c r="I6" s="14"/>
      <c r="J6" s="14"/>
      <c r="K6" s="14"/>
      <c r="L6" s="14"/>
      <c r="M6" s="14"/>
      <c r="N6" s="14"/>
      <c r="O6" s="14"/>
      <c r="P6" s="14"/>
      <c r="Q6" s="77"/>
    </row>
    <row r="7" spans="1:17" ht="12.75" customHeight="1">
      <c r="A7" s="442" t="s">
        <v>200</v>
      </c>
      <c r="B7" s="439" t="s">
        <v>204</v>
      </c>
      <c r="C7" s="440"/>
      <c r="D7" s="441"/>
      <c r="E7" s="439" t="s">
        <v>205</v>
      </c>
      <c r="F7" s="440"/>
      <c r="G7" s="441"/>
      <c r="H7" s="439" t="s">
        <v>206</v>
      </c>
      <c r="I7" s="440"/>
      <c r="J7" s="441"/>
      <c r="K7" s="439" t="s">
        <v>207</v>
      </c>
      <c r="L7" s="440"/>
      <c r="M7" s="441"/>
      <c r="N7" s="439" t="s">
        <v>203</v>
      </c>
      <c r="O7" s="440"/>
      <c r="P7" s="441"/>
      <c r="Q7" s="77"/>
    </row>
    <row r="8" spans="1:17" ht="26.25" customHeight="1" thickBot="1">
      <c r="A8" s="443"/>
      <c r="B8" s="124" t="s">
        <v>228</v>
      </c>
      <c r="C8" s="22" t="s">
        <v>221</v>
      </c>
      <c r="D8" s="23" t="s">
        <v>229</v>
      </c>
      <c r="E8" s="124" t="s">
        <v>228</v>
      </c>
      <c r="F8" s="22" t="s">
        <v>221</v>
      </c>
      <c r="G8" s="23" t="s">
        <v>229</v>
      </c>
      <c r="H8" s="124" t="s">
        <v>228</v>
      </c>
      <c r="I8" s="22" t="s">
        <v>221</v>
      </c>
      <c r="J8" s="23" t="s">
        <v>229</v>
      </c>
      <c r="K8" s="124" t="s">
        <v>228</v>
      </c>
      <c r="L8" s="22" t="s">
        <v>221</v>
      </c>
      <c r="M8" s="23" t="s">
        <v>229</v>
      </c>
      <c r="N8" s="124" t="s">
        <v>228</v>
      </c>
      <c r="O8" s="22" t="s">
        <v>221</v>
      </c>
      <c r="P8" s="23" t="s">
        <v>229</v>
      </c>
      <c r="Q8" s="77"/>
    </row>
    <row r="9" spans="1:17">
      <c r="A9" s="86">
        <v>2006</v>
      </c>
      <c r="B9" s="100">
        <v>10564</v>
      </c>
      <c r="C9" s="101">
        <v>10988</v>
      </c>
      <c r="D9" s="83">
        <f t="shared" ref="D9:D20" si="0">IF(C9=0, "NA", B9/C9)</f>
        <v>0.96141244994539499</v>
      </c>
      <c r="E9" s="100"/>
      <c r="F9" s="101"/>
      <c r="G9" s="83"/>
      <c r="H9" s="100">
        <v>5</v>
      </c>
      <c r="I9" s="101">
        <v>5</v>
      </c>
      <c r="J9" s="83">
        <f t="shared" ref="J9:J20" si="1">IF(I9=0, "NA", H9/I9)</f>
        <v>1</v>
      </c>
      <c r="K9" s="100"/>
      <c r="L9" s="101"/>
      <c r="M9" s="83"/>
      <c r="N9" s="100">
        <f>SUM(K9,H9,E9,B9)</f>
        <v>10569</v>
      </c>
      <c r="O9" s="101">
        <f>SUM(L9,I9,F9,C9)</f>
        <v>10993</v>
      </c>
      <c r="P9" s="83">
        <f t="shared" ref="P9:P20" si="2">IF(O9=0, "NA", N9/O9)</f>
        <v>0.96143000090966979</v>
      </c>
      <c r="Q9" s="77"/>
    </row>
    <row r="10" spans="1:17">
      <c r="A10" s="86">
        <v>2007</v>
      </c>
      <c r="B10" s="103">
        <v>10774</v>
      </c>
      <c r="C10" s="104">
        <v>11097</v>
      </c>
      <c r="D10" s="82">
        <f t="shared" si="0"/>
        <v>0.9708930341533748</v>
      </c>
      <c r="E10" s="103"/>
      <c r="F10" s="104"/>
      <c r="G10" s="82"/>
      <c r="H10" s="103">
        <v>1</v>
      </c>
      <c r="I10" s="104">
        <v>1</v>
      </c>
      <c r="J10" s="82">
        <f t="shared" si="1"/>
        <v>1</v>
      </c>
      <c r="K10" s="103">
        <v>96</v>
      </c>
      <c r="L10" s="104">
        <v>104</v>
      </c>
      <c r="M10" s="82">
        <f t="shared" ref="M10:M23" si="3">IF(L10=0, "NA", K10/L10)</f>
        <v>0.92307692307692313</v>
      </c>
      <c r="N10" s="103">
        <f t="shared" ref="N10:N24" si="4">SUM(K10,H10,E10,B10)</f>
        <v>10871</v>
      </c>
      <c r="O10" s="104">
        <f t="shared" ref="O10:O24" si="5">SUM(L10,I10,F10,C10)</f>
        <v>11202</v>
      </c>
      <c r="P10" s="82">
        <f t="shared" si="2"/>
        <v>0.9704517050526692</v>
      </c>
      <c r="Q10" s="77"/>
    </row>
    <row r="11" spans="1:17">
      <c r="A11" s="86">
        <v>2008</v>
      </c>
      <c r="B11" s="103">
        <v>10673</v>
      </c>
      <c r="C11" s="104">
        <v>10903</v>
      </c>
      <c r="D11" s="82">
        <f t="shared" si="0"/>
        <v>0.97890488856278091</v>
      </c>
      <c r="E11" s="103">
        <v>632</v>
      </c>
      <c r="F11" s="104">
        <v>652</v>
      </c>
      <c r="G11" s="82">
        <f t="shared" ref="G11:G24" si="6">IF(F11=0, "NA", E11/F11)</f>
        <v>0.96932515337423308</v>
      </c>
      <c r="H11" s="103">
        <v>3</v>
      </c>
      <c r="I11" s="104">
        <v>3</v>
      </c>
      <c r="J11" s="82">
        <f t="shared" si="1"/>
        <v>1</v>
      </c>
      <c r="K11" s="103">
        <v>138</v>
      </c>
      <c r="L11" s="104">
        <v>144</v>
      </c>
      <c r="M11" s="82">
        <f t="shared" si="3"/>
        <v>0.95833333333333337</v>
      </c>
      <c r="N11" s="103">
        <f t="shared" si="4"/>
        <v>11446</v>
      </c>
      <c r="O11" s="104">
        <f t="shared" si="5"/>
        <v>11702</v>
      </c>
      <c r="P11" s="82">
        <f t="shared" si="2"/>
        <v>0.97812339770979317</v>
      </c>
      <c r="Q11" s="77"/>
    </row>
    <row r="12" spans="1:17">
      <c r="A12" s="86">
        <v>2009</v>
      </c>
      <c r="B12" s="103">
        <v>7855</v>
      </c>
      <c r="C12" s="104">
        <v>8015</v>
      </c>
      <c r="D12" s="82">
        <f t="shared" si="0"/>
        <v>0.98003742981908926</v>
      </c>
      <c r="E12" s="103">
        <v>510</v>
      </c>
      <c r="F12" s="104">
        <v>526</v>
      </c>
      <c r="G12" s="82">
        <f t="shared" si="6"/>
        <v>0.96958174904942962</v>
      </c>
      <c r="H12" s="103">
        <v>15</v>
      </c>
      <c r="I12" s="104">
        <v>16</v>
      </c>
      <c r="J12" s="82">
        <f t="shared" si="1"/>
        <v>0.9375</v>
      </c>
      <c r="K12" s="103">
        <v>34</v>
      </c>
      <c r="L12" s="104">
        <v>36</v>
      </c>
      <c r="M12" s="82">
        <f t="shared" si="3"/>
        <v>0.94444444444444442</v>
      </c>
      <c r="N12" s="103">
        <f t="shared" si="4"/>
        <v>8414</v>
      </c>
      <c r="O12" s="104">
        <f t="shared" si="5"/>
        <v>8593</v>
      </c>
      <c r="P12" s="82">
        <f t="shared" si="2"/>
        <v>0.97916909112067962</v>
      </c>
      <c r="Q12" s="77"/>
    </row>
    <row r="13" spans="1:17">
      <c r="A13" s="86">
        <v>2010</v>
      </c>
      <c r="B13" s="103">
        <v>9041</v>
      </c>
      <c r="C13" s="104">
        <v>9175</v>
      </c>
      <c r="D13" s="82">
        <f t="shared" si="0"/>
        <v>0.98539509536784742</v>
      </c>
      <c r="E13" s="103">
        <v>493</v>
      </c>
      <c r="F13" s="104">
        <v>506</v>
      </c>
      <c r="G13" s="82">
        <f t="shared" si="6"/>
        <v>0.97430830039525695</v>
      </c>
      <c r="H13" s="103">
        <v>46</v>
      </c>
      <c r="I13" s="104">
        <v>46</v>
      </c>
      <c r="J13" s="82">
        <f t="shared" si="1"/>
        <v>1</v>
      </c>
      <c r="K13" s="103">
        <v>52</v>
      </c>
      <c r="L13" s="104">
        <v>52</v>
      </c>
      <c r="M13" s="82">
        <f t="shared" si="3"/>
        <v>1</v>
      </c>
      <c r="N13" s="103">
        <f t="shared" si="4"/>
        <v>9632</v>
      </c>
      <c r="O13" s="104">
        <f t="shared" si="5"/>
        <v>9779</v>
      </c>
      <c r="P13" s="82">
        <f t="shared" si="2"/>
        <v>0.98496778811739438</v>
      </c>
      <c r="Q13" s="77"/>
    </row>
    <row r="14" spans="1:17">
      <c r="A14" s="86">
        <v>2011</v>
      </c>
      <c r="B14" s="103">
        <v>8805</v>
      </c>
      <c r="C14" s="104">
        <v>8927</v>
      </c>
      <c r="D14" s="82">
        <f t="shared" si="0"/>
        <v>0.98633359471266946</v>
      </c>
      <c r="E14" s="103">
        <v>793</v>
      </c>
      <c r="F14" s="104">
        <v>801</v>
      </c>
      <c r="G14" s="82">
        <f t="shared" si="6"/>
        <v>0.99001248439450684</v>
      </c>
      <c r="H14" s="103">
        <v>84</v>
      </c>
      <c r="I14" s="104">
        <v>89</v>
      </c>
      <c r="J14" s="82">
        <f t="shared" si="1"/>
        <v>0.9438202247191011</v>
      </c>
      <c r="K14" s="103">
        <v>241</v>
      </c>
      <c r="L14" s="104">
        <v>245</v>
      </c>
      <c r="M14" s="82">
        <f t="shared" si="3"/>
        <v>0.98367346938775513</v>
      </c>
      <c r="N14" s="103">
        <f t="shared" si="4"/>
        <v>9923</v>
      </c>
      <c r="O14" s="104">
        <f t="shared" si="5"/>
        <v>10062</v>
      </c>
      <c r="P14" s="82">
        <f t="shared" si="2"/>
        <v>0.98618564897634664</v>
      </c>
      <c r="Q14" s="77"/>
    </row>
    <row r="15" spans="1:17">
      <c r="A15" s="86">
        <v>2012</v>
      </c>
      <c r="B15" s="103">
        <v>8813</v>
      </c>
      <c r="C15" s="104">
        <v>8923</v>
      </c>
      <c r="D15" s="82">
        <f t="shared" si="0"/>
        <v>0.98767230751989243</v>
      </c>
      <c r="E15" s="103">
        <v>660</v>
      </c>
      <c r="F15" s="104">
        <v>671</v>
      </c>
      <c r="G15" s="82">
        <f t="shared" si="6"/>
        <v>0.98360655737704916</v>
      </c>
      <c r="H15" s="103">
        <v>127</v>
      </c>
      <c r="I15" s="104">
        <v>129</v>
      </c>
      <c r="J15" s="82">
        <f t="shared" si="1"/>
        <v>0.98449612403100772</v>
      </c>
      <c r="K15" s="103">
        <v>232</v>
      </c>
      <c r="L15" s="104">
        <v>239</v>
      </c>
      <c r="M15" s="82">
        <f t="shared" si="3"/>
        <v>0.97071129707112969</v>
      </c>
      <c r="N15" s="103">
        <f t="shared" si="4"/>
        <v>9832</v>
      </c>
      <c r="O15" s="104">
        <f t="shared" si="5"/>
        <v>9962</v>
      </c>
      <c r="P15" s="82">
        <f t="shared" si="2"/>
        <v>0.98695041156394303</v>
      </c>
      <c r="Q15" s="77"/>
    </row>
    <row r="16" spans="1:17">
      <c r="A16" s="86">
        <v>2013</v>
      </c>
      <c r="B16" s="103">
        <v>8104</v>
      </c>
      <c r="C16" s="104">
        <v>8158</v>
      </c>
      <c r="D16" s="82">
        <f t="shared" si="0"/>
        <v>0.99338073057121845</v>
      </c>
      <c r="E16" s="103">
        <v>571</v>
      </c>
      <c r="F16" s="104">
        <v>577</v>
      </c>
      <c r="G16" s="82">
        <f t="shared" si="6"/>
        <v>0.9896013864818024</v>
      </c>
      <c r="H16" s="103">
        <v>141</v>
      </c>
      <c r="I16" s="104">
        <v>142</v>
      </c>
      <c r="J16" s="82">
        <f t="shared" si="1"/>
        <v>0.99295774647887325</v>
      </c>
      <c r="K16" s="103">
        <v>242</v>
      </c>
      <c r="L16" s="104">
        <v>246</v>
      </c>
      <c r="M16" s="82">
        <f t="shared" si="3"/>
        <v>0.98373983739837401</v>
      </c>
      <c r="N16" s="103">
        <f t="shared" si="4"/>
        <v>9058</v>
      </c>
      <c r="O16" s="104">
        <f t="shared" si="5"/>
        <v>9123</v>
      </c>
      <c r="P16" s="82">
        <f t="shared" si="2"/>
        <v>0.99287515071796562</v>
      </c>
      <c r="Q16" s="77"/>
    </row>
    <row r="17" spans="1:17">
      <c r="A17" s="86">
        <v>2014</v>
      </c>
      <c r="B17" s="103">
        <v>7153</v>
      </c>
      <c r="C17" s="104">
        <v>7214</v>
      </c>
      <c r="D17" s="82">
        <f t="shared" si="0"/>
        <v>0.99154421957305239</v>
      </c>
      <c r="E17" s="103">
        <v>659</v>
      </c>
      <c r="F17" s="104">
        <v>664</v>
      </c>
      <c r="G17" s="82">
        <f t="shared" si="6"/>
        <v>0.99246987951807231</v>
      </c>
      <c r="H17" s="103">
        <v>238</v>
      </c>
      <c r="I17" s="104">
        <v>241</v>
      </c>
      <c r="J17" s="82">
        <f t="shared" si="1"/>
        <v>0.98755186721991706</v>
      </c>
      <c r="K17" s="103">
        <v>231</v>
      </c>
      <c r="L17" s="104">
        <v>237</v>
      </c>
      <c r="M17" s="82">
        <f t="shared" si="3"/>
        <v>0.97468354430379744</v>
      </c>
      <c r="N17" s="103">
        <f t="shared" si="4"/>
        <v>8281</v>
      </c>
      <c r="O17" s="104">
        <f t="shared" si="5"/>
        <v>8356</v>
      </c>
      <c r="P17" s="82">
        <f t="shared" si="2"/>
        <v>0.99102441359502158</v>
      </c>
      <c r="Q17" s="77"/>
    </row>
    <row r="18" spans="1:17">
      <c r="A18" s="86">
        <v>2015</v>
      </c>
      <c r="B18" s="103">
        <v>6583</v>
      </c>
      <c r="C18" s="104">
        <v>6623</v>
      </c>
      <c r="D18" s="82">
        <f t="shared" si="0"/>
        <v>0.99396044088781521</v>
      </c>
      <c r="E18" s="103">
        <v>700</v>
      </c>
      <c r="F18" s="104">
        <v>705</v>
      </c>
      <c r="G18" s="82">
        <f t="shared" si="6"/>
        <v>0.99290780141843971</v>
      </c>
      <c r="H18" s="103">
        <v>114</v>
      </c>
      <c r="I18" s="104">
        <v>114</v>
      </c>
      <c r="J18" s="82">
        <f t="shared" si="1"/>
        <v>1</v>
      </c>
      <c r="K18" s="103">
        <v>309</v>
      </c>
      <c r="L18" s="104">
        <v>316</v>
      </c>
      <c r="M18" s="82">
        <f t="shared" si="3"/>
        <v>0.97784810126582278</v>
      </c>
      <c r="N18" s="103">
        <f t="shared" si="4"/>
        <v>7706</v>
      </c>
      <c r="O18" s="104">
        <f t="shared" si="5"/>
        <v>7758</v>
      </c>
      <c r="P18" s="82">
        <f t="shared" si="2"/>
        <v>0.99329724155710231</v>
      </c>
      <c r="Q18" s="77"/>
    </row>
    <row r="19" spans="1:17">
      <c r="A19" s="86">
        <v>2016</v>
      </c>
      <c r="B19" s="103">
        <v>5662</v>
      </c>
      <c r="C19" s="104">
        <v>5681</v>
      </c>
      <c r="D19" s="82">
        <f t="shared" si="0"/>
        <v>0.99665551839464883</v>
      </c>
      <c r="E19" s="103">
        <v>569</v>
      </c>
      <c r="F19" s="104">
        <v>577</v>
      </c>
      <c r="G19" s="82">
        <f t="shared" si="6"/>
        <v>0.98613518197573657</v>
      </c>
      <c r="H19" s="103">
        <v>64</v>
      </c>
      <c r="I19" s="104">
        <v>64</v>
      </c>
      <c r="J19" s="82">
        <f t="shared" si="1"/>
        <v>1</v>
      </c>
      <c r="K19" s="103">
        <v>277</v>
      </c>
      <c r="L19" s="104">
        <v>282</v>
      </c>
      <c r="M19" s="82">
        <f t="shared" si="3"/>
        <v>0.98226950354609932</v>
      </c>
      <c r="N19" s="103">
        <f t="shared" si="4"/>
        <v>6572</v>
      </c>
      <c r="O19" s="104">
        <f t="shared" si="5"/>
        <v>6604</v>
      </c>
      <c r="P19" s="82">
        <f t="shared" si="2"/>
        <v>0.99515445184736528</v>
      </c>
      <c r="Q19" s="77"/>
    </row>
    <row r="20" spans="1:17">
      <c r="A20" s="86">
        <v>2017</v>
      </c>
      <c r="B20" s="103">
        <v>6424</v>
      </c>
      <c r="C20" s="104">
        <v>6443</v>
      </c>
      <c r="D20" s="82">
        <f t="shared" si="0"/>
        <v>0.99705106316933101</v>
      </c>
      <c r="E20" s="103">
        <v>356</v>
      </c>
      <c r="F20" s="104">
        <v>358</v>
      </c>
      <c r="G20" s="82">
        <f t="shared" si="6"/>
        <v>0.994413407821229</v>
      </c>
      <c r="H20" s="103">
        <v>37</v>
      </c>
      <c r="I20" s="104">
        <v>37</v>
      </c>
      <c r="J20" s="82">
        <f t="shared" si="1"/>
        <v>1</v>
      </c>
      <c r="K20" s="103">
        <v>189</v>
      </c>
      <c r="L20" s="104">
        <v>190</v>
      </c>
      <c r="M20" s="82">
        <f t="shared" si="3"/>
        <v>0.99473684210526314</v>
      </c>
      <c r="N20" s="103">
        <f t="shared" si="4"/>
        <v>7006</v>
      </c>
      <c r="O20" s="104">
        <f t="shared" si="5"/>
        <v>7028</v>
      </c>
      <c r="P20" s="82">
        <f t="shared" si="2"/>
        <v>0.99686966420034151</v>
      </c>
      <c r="Q20" s="77"/>
    </row>
    <row r="21" spans="1:17">
      <c r="A21" s="86">
        <v>2018</v>
      </c>
      <c r="B21" s="103">
        <v>4071</v>
      </c>
      <c r="C21" s="104">
        <v>4081</v>
      </c>
      <c r="D21" s="82">
        <f>IF(C21=0, "NA", B21/C21)</f>
        <v>0.99754962019112958</v>
      </c>
      <c r="E21" s="103">
        <v>237</v>
      </c>
      <c r="F21" s="104">
        <v>240</v>
      </c>
      <c r="G21" s="82">
        <f t="shared" si="6"/>
        <v>0.98750000000000004</v>
      </c>
      <c r="H21" s="103">
        <v>32</v>
      </c>
      <c r="I21" s="104">
        <v>32</v>
      </c>
      <c r="J21" s="82">
        <f>IF(I21=0, "NA", H21/I21)</f>
        <v>1</v>
      </c>
      <c r="K21" s="103">
        <v>177</v>
      </c>
      <c r="L21" s="104">
        <v>177</v>
      </c>
      <c r="M21" s="82">
        <f t="shared" si="3"/>
        <v>1</v>
      </c>
      <c r="N21" s="103">
        <f t="shared" si="4"/>
        <v>4517</v>
      </c>
      <c r="O21" s="104">
        <f t="shared" si="5"/>
        <v>4530</v>
      </c>
      <c r="P21" s="82">
        <f>IF(O21=0, "NA", N21/O21)</f>
        <v>0.99713024282560703</v>
      </c>
      <c r="Q21" s="77"/>
    </row>
    <row r="22" spans="1:17">
      <c r="A22" s="86">
        <v>2019</v>
      </c>
      <c r="B22" s="103">
        <v>3253</v>
      </c>
      <c r="C22" s="104">
        <v>3268</v>
      </c>
      <c r="D22" s="82">
        <f>IF(C22=0, "NA", B22/C22)</f>
        <v>0.99541003671970629</v>
      </c>
      <c r="E22" s="103">
        <v>197</v>
      </c>
      <c r="F22" s="104">
        <v>199</v>
      </c>
      <c r="G22" s="82">
        <f t="shared" si="6"/>
        <v>0.98994974874371855</v>
      </c>
      <c r="H22" s="103">
        <v>7</v>
      </c>
      <c r="I22" s="104">
        <v>7</v>
      </c>
      <c r="J22" s="82">
        <f>IF(I22=0, "NA", H22/I22)</f>
        <v>1</v>
      </c>
      <c r="K22" s="103">
        <v>104</v>
      </c>
      <c r="L22" s="104">
        <v>105</v>
      </c>
      <c r="M22" s="82">
        <f t="shared" si="3"/>
        <v>0.99047619047619051</v>
      </c>
      <c r="N22" s="103">
        <f t="shared" si="4"/>
        <v>3561</v>
      </c>
      <c r="O22" s="104">
        <f t="shared" si="5"/>
        <v>3579</v>
      </c>
      <c r="P22" s="82">
        <f>IF(O22=0, "NA", N22/O22)</f>
        <v>0.99497066219614416</v>
      </c>
      <c r="Q22" s="77"/>
    </row>
    <row r="23" spans="1:17">
      <c r="A23" s="86">
        <v>2020</v>
      </c>
      <c r="B23" s="103">
        <v>726</v>
      </c>
      <c r="C23" s="104">
        <v>760</v>
      </c>
      <c r="D23" s="82">
        <f>IF(C23=0, "NA", B23/C23)</f>
        <v>0.95526315789473681</v>
      </c>
      <c r="E23" s="103">
        <v>23</v>
      </c>
      <c r="F23" s="104">
        <v>23</v>
      </c>
      <c r="G23" s="82">
        <f t="shared" si="6"/>
        <v>1</v>
      </c>
      <c r="H23" s="103">
        <v>5</v>
      </c>
      <c r="I23" s="104">
        <v>5</v>
      </c>
      <c r="J23" s="82">
        <f>IF(I23=0, "NA", H23/I23)</f>
        <v>1</v>
      </c>
      <c r="K23" s="103">
        <v>9</v>
      </c>
      <c r="L23" s="104">
        <v>9</v>
      </c>
      <c r="M23" s="82">
        <f t="shared" si="3"/>
        <v>1</v>
      </c>
      <c r="N23" s="103">
        <f t="shared" si="4"/>
        <v>763</v>
      </c>
      <c r="O23" s="104">
        <f t="shared" si="5"/>
        <v>797</v>
      </c>
      <c r="P23" s="82">
        <f>IF(O23=0, "NA", N23/O23)</f>
        <v>0.95734002509410288</v>
      </c>
      <c r="Q23" s="77"/>
    </row>
    <row r="24" spans="1:17" ht="13" thickBot="1">
      <c r="A24" s="86">
        <v>2021</v>
      </c>
      <c r="B24" s="105">
        <v>15</v>
      </c>
      <c r="C24" s="106">
        <v>15</v>
      </c>
      <c r="D24" s="107">
        <f>IF(C24=0, "NA", B24/C24)</f>
        <v>1</v>
      </c>
      <c r="E24" s="105">
        <v>1</v>
      </c>
      <c r="F24" s="106">
        <v>1</v>
      </c>
      <c r="G24" s="107">
        <f t="shared" si="6"/>
        <v>1</v>
      </c>
      <c r="H24" s="105"/>
      <c r="I24" s="106"/>
      <c r="J24" s="107"/>
      <c r="K24" s="105"/>
      <c r="L24" s="106"/>
      <c r="M24" s="107"/>
      <c r="N24" s="105">
        <f t="shared" si="4"/>
        <v>16</v>
      </c>
      <c r="O24" s="106">
        <f t="shared" si="5"/>
        <v>16</v>
      </c>
      <c r="P24" s="107">
        <f>IF(O24=0, "NA", N24/O24)</f>
        <v>1</v>
      </c>
      <c r="Q24" s="77"/>
    </row>
    <row r="25" spans="1:17" ht="13.5" thickBot="1">
      <c r="A25" s="66" t="s">
        <v>203</v>
      </c>
      <c r="B25" s="152">
        <f>SUM(B9:B24)</f>
        <v>108516</v>
      </c>
      <c r="C25" s="152">
        <f>SUM(C9:C24)</f>
        <v>110271</v>
      </c>
      <c r="D25" s="153">
        <f>B25/C25</f>
        <v>0.98408466414560491</v>
      </c>
      <c r="E25" s="152">
        <f>SUM(E9:E24)</f>
        <v>6401</v>
      </c>
      <c r="F25" s="152">
        <f>SUM(F9:F24)</f>
        <v>6500</v>
      </c>
      <c r="G25" s="153">
        <f>E25/F25</f>
        <v>0.98476923076923073</v>
      </c>
      <c r="H25" s="152">
        <f>SUM(H9:H24)</f>
        <v>919</v>
      </c>
      <c r="I25" s="152">
        <f>SUM(I9:I24)</f>
        <v>931</v>
      </c>
      <c r="J25" s="153">
        <f>H25/I25</f>
        <v>0.98711063372717511</v>
      </c>
      <c r="K25" s="152">
        <f>SUM(K9:K24)</f>
        <v>2331</v>
      </c>
      <c r="L25" s="152">
        <f>SUM(L9:L24)</f>
        <v>2382</v>
      </c>
      <c r="M25" s="153">
        <f>K25/L25</f>
        <v>0.97858942065491183</v>
      </c>
      <c r="N25" s="152">
        <f>SUM(N9:N24)</f>
        <v>118167</v>
      </c>
      <c r="O25" s="152">
        <f>SUM(O9:O24)</f>
        <v>120084</v>
      </c>
      <c r="P25" s="153">
        <f>N25/O25</f>
        <v>0.98403617467772564</v>
      </c>
      <c r="Q25" s="77"/>
    </row>
    <row r="26" spans="1:17" ht="13">
      <c r="A26" s="125"/>
      <c r="B26" s="95"/>
      <c r="C26" s="95"/>
      <c r="D26" s="126"/>
      <c r="E26" s="95"/>
      <c r="F26" s="95"/>
      <c r="G26" s="126"/>
      <c r="H26" s="95"/>
      <c r="I26" s="95"/>
      <c r="J26" s="126"/>
      <c r="K26" s="95"/>
      <c r="L26" s="95"/>
      <c r="M26" s="126"/>
      <c r="N26" s="95"/>
      <c r="O26" s="95"/>
      <c r="P26" s="126"/>
      <c r="Q26" s="95"/>
    </row>
    <row r="27" spans="1:17">
      <c r="A27" s="109"/>
      <c r="B27" s="77"/>
      <c r="C27" s="77"/>
      <c r="D27" s="77"/>
      <c r="E27" s="77"/>
      <c r="F27" s="77"/>
      <c r="G27" s="77"/>
      <c r="H27" s="77"/>
      <c r="I27" s="77"/>
      <c r="J27" s="77"/>
      <c r="K27" s="77"/>
      <c r="L27" s="77"/>
      <c r="M27" s="77"/>
      <c r="N27" s="77"/>
      <c r="O27" s="77"/>
      <c r="P27" s="77"/>
      <c r="Q27" s="76"/>
    </row>
    <row r="28" spans="1:17">
      <c r="A28" s="77"/>
      <c r="B28" s="77"/>
      <c r="C28" s="77"/>
      <c r="D28" s="77"/>
      <c r="E28" s="77"/>
      <c r="F28" s="77"/>
      <c r="G28" s="77"/>
      <c r="H28" s="77"/>
      <c r="I28" s="77"/>
      <c r="J28" s="77"/>
      <c r="K28" s="77"/>
      <c r="L28" s="77"/>
      <c r="M28" s="77"/>
      <c r="N28" s="77"/>
      <c r="O28" s="77"/>
      <c r="P28" s="76"/>
      <c r="Q28" s="76"/>
    </row>
    <row r="29" spans="1:17" ht="13">
      <c r="A29" s="77"/>
      <c r="B29" s="77"/>
      <c r="C29" s="77"/>
      <c r="D29" s="77"/>
      <c r="E29" s="77"/>
      <c r="F29" s="77"/>
      <c r="G29" s="77"/>
      <c r="H29" s="77"/>
      <c r="I29" s="77"/>
      <c r="J29" s="77"/>
      <c r="K29" s="77"/>
      <c r="L29" s="77"/>
      <c r="M29" s="77"/>
      <c r="N29" s="77"/>
      <c r="O29" s="77"/>
      <c r="P29" s="341"/>
      <c r="Q29" s="342"/>
    </row>
    <row r="30" spans="1:17" ht="13">
      <c r="A30" s="77"/>
      <c r="B30" s="77"/>
      <c r="C30" s="77"/>
      <c r="D30" s="77"/>
      <c r="E30" s="77"/>
      <c r="F30" s="77"/>
      <c r="G30" s="77"/>
      <c r="H30" s="77"/>
      <c r="I30" s="77"/>
      <c r="J30" s="77"/>
      <c r="K30" s="77"/>
      <c r="L30" s="77"/>
      <c r="M30" s="77"/>
      <c r="N30" s="77"/>
      <c r="O30" s="77"/>
      <c r="P30" s="343"/>
      <c r="Q30" s="344"/>
    </row>
    <row r="31" spans="1:17" ht="13">
      <c r="A31" s="77"/>
      <c r="B31" s="77"/>
      <c r="C31" s="77"/>
      <c r="D31" s="77"/>
      <c r="E31" s="77"/>
      <c r="F31" s="77"/>
      <c r="G31" s="77"/>
      <c r="H31" s="77"/>
      <c r="I31" s="77"/>
      <c r="J31" s="77"/>
      <c r="K31" s="77"/>
      <c r="L31" s="77"/>
      <c r="M31" s="77"/>
      <c r="N31" s="77"/>
      <c r="O31" s="77"/>
      <c r="P31" s="343"/>
      <c r="Q31" s="344"/>
    </row>
    <row r="32" spans="1:17" ht="13">
      <c r="A32" s="77"/>
      <c r="B32" s="77"/>
      <c r="C32" s="77"/>
      <c r="D32" s="77"/>
      <c r="E32" s="77"/>
      <c r="F32" s="77"/>
      <c r="G32" s="77"/>
      <c r="H32" s="77"/>
      <c r="I32" s="77"/>
      <c r="J32" s="77"/>
      <c r="K32" s="77"/>
      <c r="L32" s="77"/>
      <c r="M32" s="77"/>
      <c r="N32" s="77"/>
      <c r="O32" s="77"/>
      <c r="P32" s="343"/>
      <c r="Q32" s="344"/>
    </row>
    <row r="33" spans="16:28" ht="13">
      <c r="P33" s="343"/>
      <c r="Q33" s="344"/>
      <c r="R33" s="77"/>
      <c r="S33" s="77"/>
      <c r="T33" s="77"/>
      <c r="U33" s="77"/>
      <c r="V33" s="77"/>
      <c r="W33" s="77"/>
      <c r="X33" s="77"/>
      <c r="Y33" s="77"/>
      <c r="Z33" s="77"/>
      <c r="AA33" s="77"/>
      <c r="AB33" s="77"/>
    </row>
    <row r="34" spans="16:28" ht="13">
      <c r="P34" s="343"/>
      <c r="Q34" s="344"/>
      <c r="R34" s="77"/>
      <c r="S34" s="77"/>
      <c r="T34" s="77"/>
      <c r="U34" s="77"/>
      <c r="V34" s="77"/>
      <c r="W34" s="77"/>
      <c r="X34" s="77"/>
      <c r="Y34" s="77"/>
      <c r="Z34" s="77"/>
      <c r="AA34" s="77"/>
      <c r="AB34" s="77"/>
    </row>
    <row r="35" spans="16:28" ht="13">
      <c r="P35" s="343"/>
      <c r="Q35" s="344"/>
      <c r="R35" s="77"/>
      <c r="S35" s="77"/>
      <c r="T35" s="77"/>
      <c r="U35" s="77"/>
      <c r="V35" s="77"/>
      <c r="W35" s="77"/>
      <c r="X35" s="77"/>
      <c r="Y35" s="77"/>
      <c r="Z35" s="77"/>
      <c r="AA35" s="77"/>
      <c r="AB35" s="77"/>
    </row>
    <row r="36" spans="16:28" ht="13">
      <c r="P36" s="343"/>
      <c r="Q36" s="344"/>
      <c r="R36" s="77"/>
      <c r="S36" s="77"/>
      <c r="T36" s="77"/>
      <c r="U36" s="77"/>
      <c r="V36" s="77"/>
      <c r="W36" s="77"/>
      <c r="X36" s="77"/>
      <c r="Y36" s="77"/>
      <c r="Z36" s="77"/>
      <c r="AA36" s="77"/>
      <c r="AB36" s="77"/>
    </row>
    <row r="37" spans="16:28" ht="13">
      <c r="P37" s="343"/>
      <c r="Q37" s="344"/>
      <c r="R37" s="77"/>
      <c r="S37" s="77"/>
      <c r="T37" s="77"/>
      <c r="U37" s="77"/>
      <c r="V37" s="77"/>
      <c r="W37" s="77"/>
      <c r="X37" s="77"/>
      <c r="Y37" s="77"/>
      <c r="Z37" s="77"/>
      <c r="AA37" s="77"/>
      <c r="AB37" s="77"/>
    </row>
    <row r="38" spans="16:28" ht="13">
      <c r="P38" s="343"/>
      <c r="Q38" s="344"/>
      <c r="R38" s="77"/>
      <c r="S38" s="77"/>
      <c r="T38" s="77"/>
      <c r="U38" s="77"/>
      <c r="V38" s="77"/>
      <c r="W38" s="77"/>
      <c r="X38" s="77"/>
      <c r="Y38" s="77"/>
      <c r="Z38" s="77"/>
      <c r="AA38" s="77"/>
      <c r="AB38" s="77"/>
    </row>
    <row r="39" spans="16:28" ht="13">
      <c r="P39" s="343"/>
      <c r="Q39" s="344"/>
      <c r="R39" s="77"/>
      <c r="S39" s="77"/>
      <c r="T39" s="77"/>
      <c r="U39" s="77"/>
      <c r="V39" s="77"/>
      <c r="W39" s="77"/>
      <c r="X39" s="77"/>
      <c r="Y39" s="77"/>
      <c r="Z39" s="77"/>
      <c r="AA39" s="77"/>
      <c r="AB39" s="77"/>
    </row>
    <row r="40" spans="16:28" ht="13">
      <c r="P40" s="343"/>
      <c r="Q40" s="344"/>
      <c r="R40" s="77"/>
      <c r="S40" s="77"/>
      <c r="T40" s="77"/>
      <c r="U40" s="77"/>
      <c r="V40" s="77"/>
      <c r="W40" s="77"/>
      <c r="X40" s="77"/>
      <c r="Y40" s="77"/>
      <c r="Z40" s="77"/>
      <c r="AA40" s="77"/>
      <c r="AB40" s="77"/>
    </row>
    <row r="41" spans="16:28" ht="13">
      <c r="P41" s="343"/>
      <c r="Q41" s="344"/>
      <c r="R41" s="77"/>
      <c r="S41" s="77"/>
      <c r="T41" s="77"/>
      <c r="U41" s="77"/>
      <c r="V41" s="77"/>
      <c r="W41" s="77"/>
      <c r="X41" s="77"/>
      <c r="Y41" s="77"/>
      <c r="Z41" s="77"/>
      <c r="AA41" s="77"/>
      <c r="AB41" s="77"/>
    </row>
    <row r="42" spans="16:28" ht="13">
      <c r="P42" s="343"/>
      <c r="Q42" s="344"/>
      <c r="R42" s="77"/>
      <c r="S42" s="77"/>
      <c r="T42" s="77"/>
      <c r="U42" s="77"/>
      <c r="V42" s="77"/>
      <c r="W42" s="77"/>
      <c r="X42" s="77"/>
      <c r="Y42" s="77"/>
      <c r="Z42" s="77"/>
      <c r="AA42" s="77"/>
      <c r="AB42" s="77"/>
    </row>
    <row r="43" spans="16:28" ht="13">
      <c r="P43" s="343"/>
      <c r="Q43" s="344"/>
      <c r="R43" s="77"/>
      <c r="S43" s="77"/>
      <c r="T43" s="77"/>
      <c r="U43" s="77"/>
      <c r="V43" s="77"/>
      <c r="W43" s="77"/>
      <c r="X43" s="77"/>
      <c r="Y43" s="77"/>
      <c r="Z43" s="77"/>
      <c r="AA43" s="77"/>
      <c r="AB43" s="77"/>
    </row>
    <row r="44" spans="16:28" ht="13">
      <c r="P44" s="343"/>
      <c r="Q44" s="344"/>
      <c r="R44" s="77"/>
      <c r="S44" s="77"/>
      <c r="T44" s="77"/>
      <c r="U44" s="77"/>
      <c r="V44" s="77"/>
      <c r="W44" s="77"/>
      <c r="X44" s="77"/>
      <c r="Y44" s="77"/>
      <c r="Z44" s="77"/>
      <c r="AA44" s="77"/>
      <c r="AB44" s="77"/>
    </row>
    <row r="45" spans="16:28" ht="13">
      <c r="P45" s="343"/>
      <c r="Q45" s="344"/>
      <c r="R45" s="93"/>
      <c r="S45" s="76"/>
      <c r="T45" s="76"/>
      <c r="U45" s="76"/>
      <c r="V45" s="76"/>
      <c r="W45" s="76"/>
      <c r="X45" s="76"/>
      <c r="Y45" s="76"/>
      <c r="Z45" s="76"/>
      <c r="AA45" s="76"/>
      <c r="AB45" s="76"/>
    </row>
    <row r="46" spans="16:28" ht="13">
      <c r="P46" s="67"/>
      <c r="Q46" s="76"/>
      <c r="R46" s="93"/>
      <c r="S46" s="76"/>
      <c r="T46" s="76"/>
      <c r="U46" s="76"/>
      <c r="V46" s="76"/>
      <c r="W46" s="76"/>
      <c r="X46" s="76"/>
      <c r="Y46" s="76"/>
      <c r="Z46" s="76"/>
      <c r="AA46" s="76"/>
      <c r="AB46" s="76"/>
    </row>
    <row r="47" spans="16:28">
      <c r="P47" s="76"/>
      <c r="Q47" s="76"/>
      <c r="R47" s="93"/>
      <c r="S47" s="76"/>
      <c r="T47" s="76"/>
      <c r="U47" s="76"/>
      <c r="V47" s="76"/>
      <c r="W47" s="76"/>
      <c r="X47" s="76"/>
      <c r="Y47" s="76"/>
      <c r="Z47" s="76"/>
      <c r="AA47" s="76"/>
      <c r="AB47" s="76"/>
    </row>
    <row r="48" spans="16:28" ht="12.75" customHeight="1">
      <c r="P48" s="76"/>
      <c r="Q48" s="342"/>
      <c r="R48" s="126"/>
      <c r="S48" s="76"/>
      <c r="T48" s="76"/>
      <c r="U48" s="76"/>
      <c r="V48" s="76"/>
      <c r="W48" s="76"/>
      <c r="X48" s="76"/>
      <c r="Y48" s="76"/>
      <c r="Z48" s="76"/>
      <c r="AA48" s="76"/>
      <c r="AB48" s="76"/>
    </row>
    <row r="49" spans="16:28" ht="13">
      <c r="P49" s="76"/>
      <c r="Q49" s="344"/>
      <c r="R49" s="76"/>
      <c r="S49" s="76"/>
      <c r="T49" s="76"/>
      <c r="U49" s="76"/>
      <c r="V49" s="76"/>
      <c r="W49" s="76"/>
      <c r="X49" s="76"/>
      <c r="Y49" s="76"/>
      <c r="Z49" s="76"/>
      <c r="AA49" s="76"/>
      <c r="AB49" s="76"/>
    </row>
    <row r="50" spans="16:28" ht="13">
      <c r="P50" s="76"/>
      <c r="Q50" s="344"/>
      <c r="R50" s="77"/>
      <c r="S50" s="77"/>
      <c r="T50" s="77"/>
      <c r="U50" s="77"/>
      <c r="V50" s="77"/>
      <c r="W50" s="77"/>
      <c r="X50" s="77"/>
      <c r="Y50" s="77"/>
      <c r="Z50" s="77"/>
      <c r="AA50" s="77"/>
      <c r="AB50" s="77"/>
    </row>
    <row r="51" spans="16:28" ht="13">
      <c r="P51" s="341"/>
      <c r="Q51" s="344"/>
      <c r="R51" s="77"/>
      <c r="S51" s="77"/>
      <c r="T51" s="77"/>
      <c r="U51" s="77"/>
      <c r="V51" s="77"/>
      <c r="W51" s="77"/>
      <c r="X51" s="77"/>
      <c r="Y51" s="77"/>
      <c r="Z51" s="77"/>
      <c r="AA51" s="77"/>
      <c r="AB51" s="77"/>
    </row>
    <row r="52" spans="16:28" ht="13">
      <c r="P52" s="343"/>
      <c r="Q52" s="344"/>
      <c r="R52" s="77"/>
      <c r="S52" s="77"/>
      <c r="T52" s="77"/>
      <c r="U52" s="77"/>
      <c r="V52" s="77"/>
      <c r="W52" s="77"/>
      <c r="X52" s="77"/>
      <c r="Y52" s="77"/>
      <c r="Z52" s="77"/>
      <c r="AA52" s="77"/>
      <c r="AB52" s="77"/>
    </row>
    <row r="53" spans="16:28" ht="13">
      <c r="P53" s="343"/>
      <c r="Q53" s="344"/>
      <c r="R53" s="77"/>
      <c r="S53" s="77"/>
      <c r="T53" s="77"/>
      <c r="U53" s="77"/>
      <c r="V53" s="77"/>
      <c r="W53" s="77"/>
      <c r="X53" s="77"/>
      <c r="Y53" s="77"/>
      <c r="Z53" s="77"/>
      <c r="AA53" s="77"/>
      <c r="AB53" s="77"/>
    </row>
    <row r="54" spans="16:28" ht="13">
      <c r="P54" s="343"/>
      <c r="Q54" s="344"/>
      <c r="R54" s="77"/>
      <c r="S54" s="77"/>
      <c r="T54" s="77"/>
      <c r="U54" s="77"/>
      <c r="V54" s="77"/>
      <c r="W54" s="77"/>
      <c r="X54" s="77"/>
      <c r="Y54" s="77"/>
      <c r="Z54" s="77"/>
      <c r="AA54" s="77"/>
      <c r="AB54" s="77"/>
    </row>
    <row r="55" spans="16:28" ht="13">
      <c r="P55" s="343"/>
      <c r="Q55" s="344"/>
      <c r="R55" s="77"/>
      <c r="S55" s="77"/>
      <c r="T55" s="77"/>
      <c r="U55" s="77"/>
      <c r="V55" s="77"/>
      <c r="W55" s="77"/>
      <c r="X55" s="77"/>
      <c r="Y55" s="77"/>
      <c r="Z55" s="77"/>
      <c r="AA55" s="77"/>
      <c r="AB55" s="77"/>
    </row>
    <row r="56" spans="16:28" ht="13">
      <c r="P56" s="343"/>
      <c r="Q56" s="344"/>
      <c r="R56" s="77"/>
      <c r="S56" s="77"/>
      <c r="T56" s="77"/>
      <c r="U56" s="77"/>
      <c r="V56" s="77"/>
      <c r="W56" s="77"/>
      <c r="X56" s="77"/>
      <c r="Y56" s="77"/>
      <c r="Z56" s="77"/>
      <c r="AA56" s="77"/>
      <c r="AB56" s="77"/>
    </row>
    <row r="57" spans="16:28" ht="13">
      <c r="P57" s="343"/>
      <c r="Q57" s="344"/>
      <c r="R57" s="77"/>
      <c r="S57" s="77"/>
      <c r="T57" s="77"/>
      <c r="U57" s="77"/>
      <c r="V57" s="77"/>
      <c r="W57" s="77"/>
      <c r="X57" s="77"/>
      <c r="Y57" s="77"/>
      <c r="Z57" s="77"/>
      <c r="AA57" s="77"/>
      <c r="AB57" s="77"/>
    </row>
    <row r="58" spans="16:28" ht="13">
      <c r="P58" s="343"/>
      <c r="Q58" s="344"/>
      <c r="R58" s="77"/>
      <c r="S58" s="77"/>
      <c r="T58" s="77"/>
      <c r="U58" s="77"/>
      <c r="V58" s="77"/>
      <c r="W58" s="77"/>
      <c r="X58" s="77"/>
      <c r="Y58" s="77"/>
      <c r="Z58" s="77"/>
      <c r="AA58" s="77"/>
      <c r="AB58" s="77"/>
    </row>
    <row r="59" spans="16:28" ht="13">
      <c r="P59" s="343"/>
      <c r="Q59" s="344"/>
      <c r="R59" s="77"/>
      <c r="S59" s="77"/>
      <c r="T59" s="77"/>
      <c r="U59" s="77"/>
      <c r="V59" s="77"/>
      <c r="W59" s="77"/>
      <c r="X59" s="77"/>
      <c r="Y59" s="77"/>
      <c r="Z59" s="77"/>
      <c r="AA59" s="77"/>
      <c r="AB59" s="77"/>
    </row>
    <row r="60" spans="16:28" ht="13">
      <c r="P60" s="343"/>
      <c r="Q60" s="344"/>
      <c r="R60" s="77"/>
      <c r="S60" s="77"/>
      <c r="T60" s="77"/>
      <c r="U60" s="77"/>
      <c r="V60" s="77"/>
      <c r="W60" s="77"/>
      <c r="X60" s="77"/>
      <c r="Y60" s="77"/>
      <c r="Z60" s="77"/>
      <c r="AA60" s="77"/>
      <c r="AB60" s="77"/>
    </row>
    <row r="61" spans="16:28" ht="13">
      <c r="P61" s="343"/>
      <c r="Q61" s="344"/>
      <c r="R61" s="77"/>
      <c r="S61" s="77"/>
      <c r="T61" s="77"/>
      <c r="U61" s="77"/>
      <c r="V61" s="77"/>
      <c r="W61" s="77"/>
      <c r="X61" s="77"/>
      <c r="Y61" s="77"/>
      <c r="Z61" s="77"/>
      <c r="AA61" s="77"/>
      <c r="AB61" s="77"/>
    </row>
    <row r="62" spans="16:28" ht="13">
      <c r="P62" s="343"/>
      <c r="Q62" s="344"/>
      <c r="R62" s="77"/>
      <c r="S62" s="77"/>
      <c r="T62" s="77"/>
      <c r="U62" s="77"/>
      <c r="V62" s="77"/>
      <c r="W62" s="77"/>
      <c r="X62" s="77"/>
      <c r="Y62" s="77"/>
      <c r="Z62" s="77"/>
      <c r="AA62" s="77"/>
      <c r="AB62" s="77"/>
    </row>
    <row r="63" spans="16:28" ht="13">
      <c r="P63" s="343"/>
      <c r="Q63" s="344"/>
      <c r="R63" s="77"/>
      <c r="S63" s="77"/>
      <c r="T63" s="77"/>
      <c r="U63" s="77"/>
      <c r="V63" s="77"/>
      <c r="W63" s="77"/>
      <c r="X63" s="77"/>
      <c r="Y63" s="77"/>
      <c r="Z63" s="77"/>
      <c r="AA63" s="77"/>
      <c r="AB63" s="77"/>
    </row>
    <row r="64" spans="16:28" ht="13">
      <c r="P64" s="343"/>
      <c r="Q64" s="344"/>
      <c r="R64" s="77"/>
      <c r="S64" s="77"/>
      <c r="T64" s="77"/>
      <c r="U64" s="77"/>
      <c r="V64" s="77"/>
      <c r="W64" s="77"/>
      <c r="X64" s="77"/>
      <c r="Y64" s="77"/>
      <c r="Z64" s="77"/>
      <c r="AA64" s="77"/>
      <c r="AB64" s="77"/>
    </row>
    <row r="65" spans="16:17" ht="13">
      <c r="P65" s="343"/>
      <c r="Q65" s="343"/>
    </row>
    <row r="66" spans="16:17" ht="13">
      <c r="P66" s="343"/>
      <c r="Q66" s="343"/>
    </row>
    <row r="67" spans="16:17" ht="13">
      <c r="P67" s="343"/>
      <c r="Q67" s="92"/>
    </row>
    <row r="68" spans="16:17">
      <c r="P68" s="76"/>
      <c r="Q68" s="76"/>
    </row>
    <row r="69" spans="16:17">
      <c r="P69" s="76"/>
      <c r="Q69" s="76"/>
    </row>
    <row r="70" spans="16:17">
      <c r="P70" s="76"/>
      <c r="Q70" s="76"/>
    </row>
    <row r="71" spans="16:17">
      <c r="P71" s="76"/>
      <c r="Q71" s="76"/>
    </row>
    <row r="72" spans="16:17">
      <c r="P72" s="76"/>
      <c r="Q72" s="76"/>
    </row>
    <row r="73" spans="16:17">
      <c r="P73" s="76"/>
      <c r="Q73" s="76"/>
    </row>
    <row r="74" spans="16:17">
      <c r="P74" s="76"/>
      <c r="Q74" s="76"/>
    </row>
    <row r="75" spans="16:17">
      <c r="P75" s="76"/>
      <c r="Q75" s="76"/>
    </row>
    <row r="76" spans="16:17">
      <c r="P76" s="76"/>
      <c r="Q76" s="76"/>
    </row>
    <row r="77" spans="16:17">
      <c r="P77" s="76"/>
      <c r="Q77" s="76"/>
    </row>
    <row r="78" spans="16:17">
      <c r="P78" s="76"/>
      <c r="Q78" s="76"/>
    </row>
    <row r="79" spans="16:17">
      <c r="P79" s="76"/>
      <c r="Q79" s="76"/>
    </row>
    <row r="80" spans="16:17">
      <c r="P80" s="76"/>
      <c r="Q80" s="76"/>
    </row>
    <row r="81" spans="16:17">
      <c r="P81" s="76"/>
      <c r="Q81" s="76"/>
    </row>
    <row r="82" spans="16:17">
      <c r="P82" s="76"/>
      <c r="Q82" s="76"/>
    </row>
    <row r="83" spans="16:17">
      <c r="P83" s="76"/>
      <c r="Q83" s="76"/>
    </row>
    <row r="84" spans="16:17">
      <c r="P84" s="76"/>
      <c r="Q84" s="76"/>
    </row>
    <row r="85" spans="16:17">
      <c r="P85" s="76"/>
      <c r="Q85" s="76"/>
    </row>
    <row r="86" spans="16:17">
      <c r="P86" s="76"/>
      <c r="Q86" s="76"/>
    </row>
  </sheetData>
  <mergeCells count="7">
    <mergeCell ref="A4:Q5"/>
    <mergeCell ref="E7:G7"/>
    <mergeCell ref="N7:P7"/>
    <mergeCell ref="K7:M7"/>
    <mergeCell ref="H7:J7"/>
    <mergeCell ref="A7:A8"/>
    <mergeCell ref="B7:D7"/>
  </mergeCells>
  <phoneticPr fontId="0" type="noConversion"/>
  <pageMargins left="0.75" right="0.75" top="1" bottom="1" header="0.5" footer="0.5"/>
  <pageSetup scale="46" orientation="portrait" r:id="rId1"/>
  <headerFooter alignWithMargins="0">
    <oddFooter>&amp;C&amp;14B-&amp;P-4</oddFooter>
  </headerFooter>
  <ignoredErrors>
    <ignoredError sqref="D25 G25 J25 M2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DC6F93C6B7240B2B0B5879F59252A" ma:contentTypeVersion="10" ma:contentTypeDescription="Create a new document." ma:contentTypeScope="" ma:versionID="d80db30aacb6107fb2961bf9d2cd17a8">
  <xsd:schema xmlns:xsd="http://www.w3.org/2001/XMLSchema" xmlns:xs="http://www.w3.org/2001/XMLSchema" xmlns:p="http://schemas.microsoft.com/office/2006/metadata/properties" xmlns:ns2="e3100c4f-62ee-4121-9f7e-6c44f616bd59" xmlns:ns3="7b83dbe2-6fd2-449a-a932-0d75829bf641" targetNamespace="http://schemas.microsoft.com/office/2006/metadata/properties" ma:root="true" ma:fieldsID="26f2b4fde07ee621a6051c49bc04f4e6" ns2:_="" ns3:_="">
    <xsd:import namespace="e3100c4f-62ee-4121-9f7e-6c44f616bd59"/>
    <xsd:import namespace="7b83dbe2-6fd2-449a-a932-0d75829bf6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00c4f-62ee-4121-9f7e-6c44f616bd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83dbe2-6fd2-449a-a932-0d75829bf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D82E3-D3B8-4BA5-8F69-3DBA2ED013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00c4f-62ee-4121-9f7e-6c44f616bd59"/>
    <ds:schemaRef ds:uri="7b83dbe2-6fd2-449a-a932-0d75829bf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D79071-2ACC-441A-AAD6-39BDFD0124D5}">
  <ds:schemaRefs>
    <ds:schemaRef ds:uri="http://schemas.microsoft.com/sharepoint/v3/contenttype/forms"/>
  </ds:schemaRefs>
</ds:datastoreItem>
</file>

<file path=customXml/itemProps3.xml><?xml version="1.0" encoding="utf-8"?>
<ds:datastoreItem xmlns:ds="http://schemas.openxmlformats.org/officeDocument/2006/customXml" ds:itemID="{F2AB9462-59E5-4F64-999D-C0C33F56336B}">
  <ds:schemaRefs>
    <ds:schemaRef ds:uri="e3100c4f-62ee-4121-9f7e-6c44f616bd5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b83dbe2-6fd2-449a-a932-0d75829bf64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Cover</vt:lpstr>
      <vt:lpstr>Table of Contents</vt:lpstr>
      <vt:lpstr>ReportNumbers</vt:lpstr>
      <vt:lpstr>(1) VINs tested</vt:lpstr>
      <vt:lpstr>(1) Total Tests</vt:lpstr>
      <vt:lpstr>(2)(i) OBD</vt:lpstr>
      <vt:lpstr>(2)(i) Opacity</vt:lpstr>
      <vt:lpstr>(2)(ii) OBD</vt:lpstr>
      <vt:lpstr>(2)(iii) OBD</vt:lpstr>
      <vt:lpstr>(2)(iv) OBD</vt:lpstr>
      <vt:lpstr>(2)(v) Waivers</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Alternative OBD Tests</vt:lpstr>
      <vt:lpstr>'(1) Total Tests'!Print_Area</vt:lpstr>
      <vt:lpstr>'(1) VINs tested'!Print_Area</vt:lpstr>
      <vt:lpstr>'(2)(i) OBD'!Print_Area</vt:lpstr>
      <vt:lpstr>'(2)(ii) OBD'!Print_Area</vt:lpstr>
      <vt:lpstr>'(2)(iii) OBD'!Print_Area</vt:lpstr>
      <vt:lpstr>'(2)(iv) OBD'!Print_Area</vt:lpstr>
      <vt:lpstr>'(2)(v) Waivers'!Print_Area</vt:lpstr>
      <vt:lpstr>'(2)(vi) No Outcome'!Print_Area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cwoleader</dc:creator>
  <cp:keywords/>
  <dc:description/>
  <cp:lastModifiedBy>Woleader, Craig (DEP)</cp:lastModifiedBy>
  <cp:revision/>
  <dcterms:created xsi:type="dcterms:W3CDTF">2004-07-19T17:19:25Z</dcterms:created>
  <dcterms:modified xsi:type="dcterms:W3CDTF">2022-04-12T15:04:43Z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Guid">
    <vt:lpwstr>42a7f965-cf6e-4fbd-a2c2-51b44f51c168</vt:lpwstr>
  </property>
  <property fmtid="{D5CDD505-2E9C-101B-9397-08002B2CF9AE}" pid="4" name="ContentTypeId">
    <vt:lpwstr>0x01010007ADC6F93C6B7240B2B0B5879F59252A</vt:lpwstr>
  </property>
  <property fmtid="{D5CDD505-2E9C-101B-9397-08002B2CF9AE}" pid="5" name="Order">
    <vt:r8>18328000</vt:r8>
  </property>
</Properties>
</file>